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genereux/Dropbox/_Thesis/"/>
    </mc:Choice>
  </mc:AlternateContent>
  <xr:revisionPtr revIDLastSave="0" documentId="8_{9D613064-580B-4645-96A1-27FBA30F15D7}" xr6:coauthVersionLast="40" xr6:coauthVersionMax="40" xr10:uidLastSave="{00000000-0000-0000-0000-000000000000}"/>
  <bookViews>
    <workbookView xWindow="260" yWindow="460" windowWidth="22400" windowHeight="17180" xr2:uid="{A9F75B72-FDA4-4546-9B19-C9D1BAF588D8}"/>
  </bookViews>
  <sheets>
    <sheet name="List of Digital Appendices" sheetId="1" r:id="rId1"/>
    <sheet name="Table G-1" sheetId="2" r:id="rId2"/>
    <sheet name="Table G-2" sheetId="6" r:id="rId3"/>
    <sheet name="Table H-1" sheetId="3" r:id="rId4"/>
    <sheet name="Table I-1" sheetId="9" r:id="rId5"/>
    <sheet name="Table I-2" sheetId="10" r:id="rId6"/>
    <sheet name="Table I-3" sheetId="7" r:id="rId7"/>
    <sheet name="Table I-4" sheetId="8" r:id="rId8"/>
    <sheet name="Table J-1" sheetId="15" r:id="rId9"/>
    <sheet name="Table K-1" sheetId="12" r:id="rId10"/>
    <sheet name="Table K-2" sheetId="13" r:id="rId11"/>
    <sheet name="Table L-1" sheetId="16" r:id="rId12"/>
  </sheets>
  <externalReferences>
    <externalReference r:id="rId13"/>
    <externalReference r:id="rId14"/>
  </externalReferences>
  <definedNames>
    <definedName name="_xlnm._FilterDatabase" localSheetId="10" hidden="1">'Table K-1'!$A$2:$U$28</definedName>
    <definedName name="_Toc182311782" localSheetId="0">'List of Digital Appendices'!$A$5</definedName>
    <definedName name="mwAl2O3">[1]MW!$H$7</definedName>
    <definedName name="mwCaO">[1]MW!$H$12</definedName>
    <definedName name="mwFe2O3">[1]MW!$H$8</definedName>
    <definedName name="mwK2O">[1]MW!$H$14</definedName>
    <definedName name="mwMgO">[1]MW!$H$10</definedName>
    <definedName name="mwNa2O">[1]MW!$H$13</definedName>
    <definedName name="mwSiO2">[1]MW!$H$5</definedName>
    <definedName name="utmnad">'[2]pick list'!$H$2:$H$3</definedName>
    <definedName name="utmzone">'[2]pick list'!$G$2:$G$5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" i="13" l="1"/>
  <c r="X114" i="15"/>
  <c r="W114" i="15"/>
  <c r="V114" i="15"/>
  <c r="U114" i="15"/>
  <c r="T114" i="15"/>
  <c r="S114" i="15"/>
  <c r="R114" i="15"/>
  <c r="Q114" i="15"/>
  <c r="X113" i="15"/>
  <c r="W113" i="15"/>
  <c r="V113" i="15"/>
  <c r="U113" i="15"/>
  <c r="T113" i="15"/>
  <c r="S113" i="15"/>
  <c r="R113" i="15"/>
  <c r="Q113" i="15"/>
  <c r="X112" i="15"/>
  <c r="W112" i="15"/>
  <c r="V112" i="15"/>
  <c r="U112" i="15"/>
  <c r="T112" i="15"/>
  <c r="R112" i="15"/>
  <c r="Q112" i="15"/>
  <c r="X111" i="15"/>
  <c r="W111" i="15"/>
  <c r="V111" i="15"/>
  <c r="U111" i="15"/>
  <c r="T111" i="15"/>
  <c r="X110" i="15"/>
  <c r="W110" i="15"/>
  <c r="V110" i="15"/>
  <c r="U110" i="15"/>
  <c r="T110" i="15"/>
  <c r="X109" i="15"/>
  <c r="W109" i="15"/>
  <c r="V109" i="15"/>
  <c r="U109" i="15"/>
  <c r="T109" i="15"/>
  <c r="S109" i="15"/>
  <c r="R109" i="15"/>
  <c r="Q109" i="15"/>
  <c r="X108" i="15"/>
  <c r="W108" i="15"/>
  <c r="V108" i="15"/>
  <c r="U108" i="15"/>
  <c r="T108" i="15"/>
  <c r="S108" i="15"/>
  <c r="R108" i="15"/>
  <c r="Q108" i="15"/>
  <c r="W107" i="15"/>
  <c r="V107" i="15"/>
  <c r="T107" i="15"/>
  <c r="X106" i="15"/>
  <c r="W106" i="15"/>
  <c r="V106" i="15"/>
  <c r="U106" i="15"/>
  <c r="T106" i="15"/>
  <c r="W105" i="15"/>
  <c r="V105" i="15"/>
  <c r="T105" i="15"/>
  <c r="W104" i="15"/>
  <c r="V104" i="15"/>
  <c r="T104" i="15"/>
  <c r="X103" i="15"/>
  <c r="W103" i="15"/>
  <c r="V103" i="15"/>
  <c r="U103" i="15"/>
  <c r="T103" i="15"/>
  <c r="X102" i="15"/>
  <c r="W102" i="15"/>
  <c r="V102" i="15"/>
  <c r="U102" i="15"/>
  <c r="T102" i="15"/>
  <c r="X101" i="15"/>
  <c r="W101" i="15"/>
  <c r="V101" i="15"/>
  <c r="U101" i="15"/>
  <c r="T101" i="15"/>
  <c r="S101" i="15"/>
  <c r="R101" i="15"/>
  <c r="Q101" i="15"/>
  <c r="W100" i="15"/>
  <c r="V100" i="15"/>
  <c r="T100" i="15"/>
  <c r="W99" i="15"/>
  <c r="V99" i="15"/>
  <c r="T99" i="15"/>
  <c r="X98" i="15"/>
  <c r="W98" i="15"/>
  <c r="V98" i="15"/>
  <c r="U98" i="15"/>
  <c r="T98" i="15"/>
  <c r="X97" i="15"/>
  <c r="W97" i="15"/>
  <c r="V97" i="15"/>
  <c r="U97" i="15"/>
  <c r="T97" i="15"/>
  <c r="X96" i="15"/>
  <c r="W96" i="15"/>
  <c r="V96" i="15"/>
  <c r="U96" i="15"/>
  <c r="T96" i="15"/>
  <c r="S96" i="15"/>
  <c r="R96" i="15"/>
  <c r="Q96" i="15"/>
  <c r="X95" i="15"/>
  <c r="W95" i="15"/>
  <c r="V95" i="15"/>
  <c r="U95" i="15"/>
  <c r="T95" i="15"/>
  <c r="X94" i="15"/>
  <c r="W94" i="15"/>
  <c r="V94" i="15"/>
  <c r="U94" i="15"/>
  <c r="T94" i="15"/>
  <c r="S94" i="15"/>
  <c r="R94" i="15"/>
  <c r="Q94" i="15"/>
  <c r="W93" i="15"/>
  <c r="V93" i="15"/>
  <c r="T93" i="15"/>
  <c r="X92" i="15"/>
  <c r="W92" i="15"/>
  <c r="V92" i="15"/>
  <c r="U92" i="15"/>
  <c r="T92" i="15"/>
  <c r="S92" i="15"/>
  <c r="R92" i="15"/>
  <c r="Q92" i="15"/>
  <c r="X91" i="15"/>
  <c r="W91" i="15"/>
  <c r="V91" i="15"/>
  <c r="U91" i="15"/>
  <c r="T91" i="15"/>
  <c r="S91" i="15"/>
  <c r="R91" i="15"/>
  <c r="Q91" i="15"/>
  <c r="X90" i="15"/>
  <c r="W90" i="15"/>
  <c r="V90" i="15"/>
  <c r="U90" i="15"/>
  <c r="T90" i="15"/>
  <c r="X89" i="15"/>
  <c r="W89" i="15"/>
  <c r="V89" i="15"/>
  <c r="U89" i="15"/>
  <c r="T89" i="15"/>
  <c r="S89" i="15"/>
  <c r="R89" i="15"/>
  <c r="Q89" i="15"/>
  <c r="X88" i="15"/>
  <c r="W88" i="15"/>
  <c r="V88" i="15"/>
  <c r="U88" i="15"/>
  <c r="T88" i="15"/>
  <c r="X87" i="15"/>
  <c r="W87" i="15"/>
  <c r="V87" i="15"/>
  <c r="U87" i="15"/>
  <c r="T87" i="15"/>
  <c r="X86" i="15"/>
  <c r="W86" i="15"/>
  <c r="V86" i="15"/>
  <c r="U86" i="15"/>
  <c r="T86" i="15"/>
  <c r="X85" i="15"/>
  <c r="W85" i="15"/>
  <c r="V85" i="15"/>
  <c r="U85" i="15"/>
  <c r="T85" i="15"/>
  <c r="X84" i="15"/>
  <c r="W84" i="15"/>
  <c r="V84" i="15"/>
  <c r="U84" i="15"/>
  <c r="T84" i="15"/>
  <c r="S84" i="15"/>
  <c r="R84" i="15"/>
  <c r="Q84" i="15"/>
  <c r="X83" i="15"/>
  <c r="W83" i="15"/>
  <c r="V83" i="15"/>
  <c r="U83" i="15"/>
  <c r="T83" i="15"/>
  <c r="S83" i="15"/>
  <c r="R83" i="15"/>
  <c r="Q83" i="15"/>
  <c r="X82" i="15"/>
  <c r="W82" i="15"/>
  <c r="V82" i="15"/>
  <c r="U82" i="15"/>
  <c r="T82" i="15"/>
  <c r="R82" i="15"/>
  <c r="Q82" i="15"/>
  <c r="X81" i="15"/>
  <c r="W81" i="15"/>
  <c r="V81" i="15"/>
  <c r="U81" i="15"/>
  <c r="T81" i="15"/>
  <c r="S81" i="15"/>
  <c r="R81" i="15"/>
  <c r="Q81" i="15"/>
  <c r="X80" i="15"/>
  <c r="W80" i="15"/>
  <c r="V80" i="15"/>
  <c r="U80" i="15"/>
  <c r="T80" i="15"/>
  <c r="S80" i="15"/>
  <c r="R80" i="15"/>
  <c r="Q80" i="15"/>
  <c r="X79" i="15"/>
  <c r="W79" i="15"/>
  <c r="V79" i="15"/>
  <c r="U79" i="15"/>
  <c r="T79" i="15"/>
  <c r="W78" i="15"/>
  <c r="V78" i="15"/>
  <c r="T78" i="15"/>
  <c r="X77" i="15"/>
  <c r="W77" i="15"/>
  <c r="V77" i="15"/>
  <c r="U77" i="15"/>
  <c r="T77" i="15"/>
  <c r="X76" i="15"/>
  <c r="W76" i="15"/>
  <c r="V76" i="15"/>
  <c r="U76" i="15"/>
  <c r="T76" i="15"/>
  <c r="T75" i="15"/>
  <c r="W74" i="15"/>
  <c r="V74" i="15"/>
  <c r="T74" i="15"/>
  <c r="W73" i="15"/>
  <c r="V73" i="15"/>
  <c r="T73" i="15"/>
  <c r="X72" i="15"/>
  <c r="W72" i="15"/>
  <c r="V72" i="15"/>
  <c r="U72" i="15"/>
  <c r="T72" i="15"/>
  <c r="S72" i="15"/>
  <c r="R72" i="15"/>
  <c r="Q72" i="15"/>
  <c r="X71" i="15"/>
  <c r="W71" i="15"/>
  <c r="V71" i="15"/>
  <c r="U71" i="15"/>
  <c r="T71" i="15"/>
  <c r="S71" i="15"/>
  <c r="R71" i="15"/>
  <c r="Q71" i="15"/>
  <c r="X70" i="15"/>
  <c r="W70" i="15"/>
  <c r="V70" i="15"/>
  <c r="U70" i="15"/>
  <c r="T70" i="15"/>
  <c r="S70" i="15"/>
  <c r="R70" i="15"/>
  <c r="Q70" i="15"/>
  <c r="X69" i="15"/>
  <c r="W69" i="15"/>
  <c r="V69" i="15"/>
  <c r="U69" i="15"/>
  <c r="T69" i="15"/>
  <c r="S69" i="15"/>
  <c r="R69" i="15"/>
  <c r="Q69" i="15"/>
  <c r="X68" i="15"/>
  <c r="W68" i="15"/>
  <c r="V68" i="15"/>
  <c r="U68" i="15"/>
  <c r="T68" i="15"/>
  <c r="S68" i="15"/>
  <c r="R68" i="15"/>
  <c r="Q68" i="15"/>
  <c r="X67" i="15"/>
  <c r="W67" i="15"/>
  <c r="V67" i="15"/>
  <c r="U67" i="15"/>
  <c r="T67" i="15"/>
  <c r="S67" i="15"/>
  <c r="R67" i="15"/>
  <c r="Q67" i="15"/>
  <c r="X66" i="15"/>
  <c r="W66" i="15"/>
  <c r="V66" i="15"/>
  <c r="U66" i="15"/>
  <c r="T66" i="15"/>
  <c r="R66" i="15"/>
  <c r="Q66" i="15"/>
  <c r="X65" i="15"/>
  <c r="W65" i="15"/>
  <c r="V65" i="15"/>
  <c r="U65" i="15"/>
  <c r="T65" i="15"/>
  <c r="X64" i="15"/>
  <c r="W64" i="15"/>
  <c r="V64" i="15"/>
  <c r="U64" i="15"/>
  <c r="T64" i="15"/>
  <c r="R64" i="15"/>
  <c r="Q64" i="15"/>
  <c r="X63" i="15"/>
  <c r="W63" i="15"/>
  <c r="V63" i="15"/>
  <c r="U63" i="15"/>
  <c r="T63" i="15"/>
  <c r="X62" i="15"/>
  <c r="W62" i="15"/>
  <c r="V62" i="15"/>
  <c r="U62" i="15"/>
  <c r="T62" i="15"/>
  <c r="X61" i="15"/>
  <c r="W61" i="15"/>
  <c r="V61" i="15"/>
  <c r="U61" i="15"/>
  <c r="T61" i="15"/>
  <c r="S61" i="15"/>
  <c r="R61" i="15"/>
  <c r="Q61" i="15"/>
  <c r="X60" i="15"/>
  <c r="W60" i="15"/>
  <c r="V60" i="15"/>
  <c r="U60" i="15"/>
  <c r="T60" i="15"/>
  <c r="X59" i="15"/>
  <c r="W59" i="15"/>
  <c r="V59" i="15"/>
  <c r="U59" i="15"/>
  <c r="T59" i="15"/>
  <c r="S59" i="15"/>
  <c r="R59" i="15"/>
  <c r="Q59" i="15"/>
  <c r="X58" i="15"/>
  <c r="W58" i="15"/>
  <c r="V58" i="15"/>
  <c r="U58" i="15"/>
  <c r="T58" i="15"/>
  <c r="S58" i="15"/>
  <c r="R58" i="15"/>
  <c r="Q58" i="15"/>
  <c r="X57" i="15"/>
  <c r="W57" i="15"/>
  <c r="V57" i="15"/>
  <c r="U57" i="15"/>
  <c r="T57" i="15"/>
  <c r="S57" i="15"/>
  <c r="R57" i="15"/>
  <c r="Q57" i="15"/>
  <c r="X56" i="15"/>
  <c r="W56" i="15"/>
  <c r="V56" i="15"/>
  <c r="U56" i="15"/>
  <c r="T56" i="15"/>
  <c r="X55" i="15"/>
  <c r="W55" i="15"/>
  <c r="V55" i="15"/>
  <c r="U55" i="15"/>
  <c r="T55" i="15"/>
  <c r="S55" i="15"/>
  <c r="R55" i="15"/>
  <c r="Q55" i="15"/>
  <c r="X54" i="15"/>
  <c r="W54" i="15"/>
  <c r="V54" i="15"/>
  <c r="U54" i="15"/>
  <c r="T54" i="15"/>
  <c r="S54" i="15"/>
  <c r="R54" i="15"/>
  <c r="Q54" i="15"/>
  <c r="X53" i="15"/>
  <c r="W53" i="15"/>
  <c r="V53" i="15"/>
  <c r="U53" i="15"/>
  <c r="T53" i="15"/>
  <c r="S53" i="15"/>
  <c r="R53" i="15"/>
  <c r="Q53" i="15"/>
  <c r="X52" i="15"/>
  <c r="W52" i="15"/>
  <c r="V52" i="15"/>
  <c r="U52" i="15"/>
  <c r="T52" i="15"/>
  <c r="S52" i="15"/>
  <c r="R52" i="15"/>
  <c r="Q52" i="15"/>
  <c r="X51" i="15"/>
  <c r="W51" i="15"/>
  <c r="V51" i="15"/>
  <c r="U51" i="15"/>
  <c r="T51" i="15"/>
  <c r="S51" i="15"/>
  <c r="R51" i="15"/>
  <c r="Q51" i="15"/>
  <c r="X50" i="15"/>
  <c r="W50" i="15"/>
  <c r="V50" i="15"/>
  <c r="U50" i="15"/>
  <c r="T50" i="15"/>
  <c r="S50" i="15"/>
  <c r="R50" i="15"/>
  <c r="Q50" i="15"/>
  <c r="X49" i="15"/>
  <c r="W49" i="15"/>
  <c r="V49" i="15"/>
  <c r="U49" i="15"/>
  <c r="T49" i="15"/>
  <c r="R49" i="15"/>
  <c r="Q49" i="15"/>
  <c r="X48" i="15"/>
  <c r="W48" i="15"/>
  <c r="V48" i="15"/>
  <c r="U48" i="15"/>
  <c r="T48" i="15"/>
  <c r="S48" i="15"/>
  <c r="R48" i="15"/>
  <c r="Q48" i="15"/>
  <c r="X47" i="15"/>
  <c r="W47" i="15"/>
  <c r="V47" i="15"/>
  <c r="U47" i="15"/>
  <c r="T47" i="15"/>
  <c r="S47" i="15"/>
  <c r="R47" i="15"/>
  <c r="Q47" i="15"/>
  <c r="X46" i="15"/>
  <c r="W46" i="15"/>
  <c r="V46" i="15"/>
  <c r="U46" i="15"/>
  <c r="T46" i="15"/>
  <c r="S46" i="15"/>
  <c r="R46" i="15"/>
  <c r="Q46" i="15"/>
  <c r="X45" i="15"/>
  <c r="W45" i="15"/>
  <c r="V45" i="15"/>
  <c r="U45" i="15"/>
  <c r="T45" i="15"/>
  <c r="S45" i="15"/>
  <c r="R45" i="15"/>
  <c r="Q45" i="15"/>
  <c r="X44" i="15"/>
  <c r="W44" i="15"/>
  <c r="V44" i="15"/>
  <c r="U44" i="15"/>
  <c r="T44" i="15"/>
  <c r="S44" i="15"/>
  <c r="R44" i="15"/>
  <c r="Q44" i="15"/>
  <c r="X43" i="15"/>
  <c r="W43" i="15"/>
  <c r="V43" i="15"/>
  <c r="U43" i="15"/>
  <c r="T43" i="15"/>
  <c r="S43" i="15"/>
  <c r="R43" i="15"/>
  <c r="Q43" i="15"/>
  <c r="X42" i="15"/>
  <c r="W42" i="15"/>
  <c r="V42" i="15"/>
  <c r="U42" i="15"/>
  <c r="T42" i="15"/>
  <c r="S42" i="15"/>
  <c r="R42" i="15"/>
  <c r="Q42" i="15"/>
  <c r="X41" i="15"/>
  <c r="W41" i="15"/>
  <c r="V41" i="15"/>
  <c r="U41" i="15"/>
  <c r="T41" i="15"/>
  <c r="R41" i="15"/>
  <c r="Q41" i="15"/>
  <c r="X40" i="15"/>
  <c r="W40" i="15"/>
  <c r="V40" i="15"/>
  <c r="U40" i="15"/>
  <c r="T40" i="15"/>
  <c r="S40" i="15"/>
  <c r="R40" i="15"/>
  <c r="Q40" i="15"/>
  <c r="W39" i="15"/>
  <c r="V39" i="15"/>
  <c r="T39" i="15"/>
  <c r="S39" i="15"/>
  <c r="R39" i="15"/>
  <c r="Q39" i="15"/>
  <c r="X38" i="15"/>
  <c r="W38" i="15"/>
  <c r="V38" i="15"/>
  <c r="U38" i="15"/>
  <c r="T38" i="15"/>
  <c r="S38" i="15"/>
  <c r="R38" i="15"/>
  <c r="Q38" i="15"/>
  <c r="X37" i="15"/>
  <c r="W37" i="15"/>
  <c r="V37" i="15"/>
  <c r="U37" i="15"/>
  <c r="T37" i="15"/>
  <c r="S37" i="15"/>
  <c r="R37" i="15"/>
  <c r="Q37" i="15"/>
  <c r="W36" i="15"/>
  <c r="V36" i="15"/>
  <c r="T36" i="15"/>
  <c r="S36" i="15"/>
  <c r="R36" i="15"/>
  <c r="Q36" i="15"/>
  <c r="W35" i="15"/>
  <c r="V35" i="15"/>
  <c r="T35" i="15"/>
  <c r="S35" i="15"/>
  <c r="R35" i="15"/>
  <c r="Q35" i="15"/>
  <c r="W34" i="15"/>
  <c r="V34" i="15"/>
  <c r="T34" i="15"/>
  <c r="S34" i="15"/>
  <c r="R34" i="15"/>
  <c r="Q34" i="15"/>
  <c r="X33" i="15"/>
  <c r="W33" i="15"/>
  <c r="V33" i="15"/>
  <c r="U33" i="15"/>
  <c r="T33" i="15"/>
  <c r="S33" i="15"/>
  <c r="R33" i="15"/>
  <c r="Q33" i="15"/>
  <c r="W32" i="15"/>
  <c r="V32" i="15"/>
  <c r="T32" i="15"/>
  <c r="S32" i="15"/>
  <c r="R32" i="15"/>
  <c r="Q32" i="15"/>
  <c r="X31" i="15"/>
  <c r="W31" i="15"/>
  <c r="V31" i="15"/>
  <c r="U31" i="15"/>
  <c r="T31" i="15"/>
  <c r="S31" i="15"/>
  <c r="R31" i="15"/>
  <c r="Q31" i="15"/>
  <c r="X30" i="15"/>
  <c r="W30" i="15"/>
  <c r="V30" i="15"/>
  <c r="U30" i="15"/>
  <c r="T30" i="15"/>
  <c r="S30" i="15"/>
  <c r="R30" i="15"/>
  <c r="Q30" i="15"/>
  <c r="X29" i="15"/>
  <c r="W29" i="15"/>
  <c r="V29" i="15"/>
  <c r="U29" i="15"/>
  <c r="T29" i="15"/>
  <c r="S29" i="15"/>
  <c r="R29" i="15"/>
  <c r="Q29" i="15"/>
  <c r="X28" i="15"/>
  <c r="W28" i="15"/>
  <c r="V28" i="15"/>
  <c r="U28" i="15"/>
  <c r="T28" i="15"/>
  <c r="S28" i="15"/>
  <c r="R28" i="15"/>
  <c r="Q28" i="15"/>
  <c r="X27" i="15"/>
  <c r="W27" i="15"/>
  <c r="V27" i="15"/>
  <c r="U27" i="15"/>
  <c r="T27" i="15"/>
  <c r="S27" i="15"/>
  <c r="R27" i="15"/>
  <c r="Q27" i="15"/>
  <c r="X26" i="15"/>
  <c r="W26" i="15"/>
  <c r="V26" i="15"/>
  <c r="U26" i="15"/>
  <c r="T26" i="15"/>
  <c r="S26" i="15"/>
  <c r="R26" i="15"/>
  <c r="Q26" i="15"/>
  <c r="X25" i="15"/>
  <c r="W25" i="15"/>
  <c r="V25" i="15"/>
  <c r="U25" i="15"/>
  <c r="T25" i="15"/>
  <c r="S25" i="15"/>
  <c r="R25" i="15"/>
  <c r="Q25" i="15"/>
  <c r="W24" i="15"/>
  <c r="V24" i="15"/>
  <c r="T24" i="15"/>
  <c r="S24" i="15"/>
  <c r="R24" i="15"/>
  <c r="Q24" i="15"/>
  <c r="W23" i="15"/>
  <c r="V23" i="15"/>
  <c r="T23" i="15"/>
  <c r="S23" i="15"/>
  <c r="R23" i="15"/>
  <c r="Q23" i="15"/>
  <c r="W22" i="15"/>
  <c r="V22" i="15"/>
  <c r="T22" i="15"/>
  <c r="S22" i="15"/>
  <c r="R22" i="15"/>
  <c r="Q22" i="15"/>
  <c r="W21" i="15"/>
  <c r="V21" i="15"/>
  <c r="T21" i="15"/>
  <c r="S21" i="15"/>
  <c r="R21" i="15"/>
  <c r="Q21" i="15"/>
  <c r="W20" i="15"/>
  <c r="V20" i="15"/>
  <c r="T20" i="15"/>
  <c r="S20" i="15"/>
  <c r="R20" i="15"/>
  <c r="Q20" i="15"/>
  <c r="X19" i="15"/>
  <c r="W19" i="15"/>
  <c r="V19" i="15"/>
  <c r="U19" i="15"/>
  <c r="T19" i="15"/>
  <c r="S19" i="15"/>
  <c r="R19" i="15"/>
  <c r="Q19" i="15"/>
  <c r="W18" i="15"/>
  <c r="V18" i="15"/>
  <c r="T18" i="15"/>
  <c r="S18" i="15"/>
  <c r="R18" i="15"/>
  <c r="Q18" i="15"/>
  <c r="W17" i="15"/>
  <c r="V17" i="15"/>
  <c r="T17" i="15"/>
  <c r="S17" i="15"/>
  <c r="R17" i="15"/>
  <c r="Q17" i="15"/>
  <c r="X16" i="15"/>
  <c r="W16" i="15"/>
  <c r="V16" i="15"/>
  <c r="U16" i="15"/>
  <c r="T16" i="15"/>
  <c r="S16" i="15"/>
  <c r="R16" i="15"/>
  <c r="Q16" i="15"/>
  <c r="X15" i="15"/>
  <c r="W15" i="15"/>
  <c r="V15" i="15"/>
  <c r="U15" i="15"/>
  <c r="T15" i="15"/>
  <c r="S15" i="15"/>
  <c r="R15" i="15"/>
  <c r="Q15" i="15"/>
  <c r="X14" i="15"/>
  <c r="W14" i="15"/>
  <c r="V14" i="15"/>
  <c r="U14" i="15"/>
  <c r="T14" i="15"/>
  <c r="S14" i="15"/>
  <c r="R14" i="15"/>
  <c r="Q14" i="15"/>
  <c r="X13" i="15"/>
  <c r="W13" i="15"/>
  <c r="V13" i="15"/>
  <c r="U13" i="15"/>
  <c r="T13" i="15"/>
  <c r="S13" i="15"/>
  <c r="R13" i="15"/>
  <c r="Q13" i="15"/>
  <c r="X12" i="15"/>
  <c r="W12" i="15"/>
  <c r="V12" i="15"/>
  <c r="U12" i="15"/>
  <c r="T12" i="15"/>
  <c r="S12" i="15"/>
  <c r="R12" i="15"/>
  <c r="Q12" i="15"/>
  <c r="X11" i="15"/>
  <c r="W11" i="15"/>
  <c r="V11" i="15"/>
  <c r="U11" i="15"/>
  <c r="T11" i="15"/>
  <c r="S11" i="15"/>
  <c r="R11" i="15"/>
  <c r="Q11" i="15"/>
  <c r="X10" i="15"/>
  <c r="W10" i="15"/>
  <c r="V10" i="15"/>
  <c r="U10" i="15"/>
  <c r="T10" i="15"/>
  <c r="S10" i="15"/>
  <c r="R10" i="15"/>
  <c r="Q10" i="15"/>
  <c r="X9" i="15"/>
  <c r="W9" i="15"/>
  <c r="V9" i="15"/>
  <c r="U9" i="15"/>
  <c r="T9" i="15"/>
  <c r="S9" i="15"/>
  <c r="R9" i="15"/>
  <c r="Q9" i="15"/>
  <c r="X8" i="15"/>
  <c r="W8" i="15"/>
  <c r="V8" i="15"/>
  <c r="U8" i="15"/>
  <c r="T8" i="15"/>
  <c r="S8" i="15"/>
  <c r="R8" i="15"/>
  <c r="Q8" i="15"/>
  <c r="X7" i="15"/>
  <c r="W7" i="15"/>
  <c r="V7" i="15"/>
  <c r="U7" i="15"/>
  <c r="T7" i="15"/>
  <c r="S7" i="15"/>
  <c r="R7" i="15"/>
  <c r="Q7" i="15"/>
  <c r="S29" i="13" l="1"/>
  <c r="S30" i="13"/>
  <c r="S26" i="13"/>
  <c r="S27" i="13"/>
  <c r="S31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35" i="13"/>
  <c r="S36" i="13"/>
  <c r="S32" i="13"/>
  <c r="S33" i="13"/>
  <c r="S34" i="13"/>
  <c r="S28" i="13"/>
  <c r="U5" i="12"/>
  <c r="U4" i="12"/>
  <c r="U8" i="12"/>
  <c r="U7" i="12"/>
  <c r="U9" i="12"/>
  <c r="U6" i="12"/>
  <c r="U15" i="12"/>
  <c r="U16" i="12"/>
  <c r="U14" i="12"/>
  <c r="U20" i="12"/>
  <c r="U22" i="12"/>
  <c r="U18" i="12"/>
  <c r="U13" i="12"/>
  <c r="U21" i="12"/>
  <c r="U17" i="12"/>
  <c r="U19" i="12"/>
  <c r="U11" i="12"/>
  <c r="U12" i="12"/>
  <c r="U10" i="12"/>
  <c r="U23" i="12"/>
  <c r="U25" i="12"/>
  <c r="U24" i="12"/>
  <c r="U54" i="12"/>
  <c r="U55" i="12"/>
  <c r="U58" i="12"/>
  <c r="U59" i="12"/>
  <c r="U57" i="12"/>
  <c r="U56" i="12"/>
  <c r="U51" i="12"/>
  <c r="U50" i="12"/>
  <c r="U52" i="12"/>
  <c r="U53" i="12"/>
  <c r="U49" i="12"/>
  <c r="U48" i="12"/>
  <c r="U46" i="12"/>
  <c r="U45" i="12"/>
  <c r="U39" i="12"/>
  <c r="U47" i="12"/>
  <c r="U35" i="12"/>
  <c r="U37" i="12"/>
  <c r="U42" i="12"/>
  <c r="U41" i="12"/>
  <c r="U40" i="12"/>
  <c r="U43" i="12"/>
  <c r="U36" i="12"/>
  <c r="U38" i="12"/>
  <c r="U44" i="12"/>
  <c r="U34" i="12"/>
  <c r="U33" i="12"/>
  <c r="U26" i="12"/>
  <c r="U27" i="12"/>
  <c r="U32" i="12"/>
  <c r="U28" i="12"/>
  <c r="U31" i="12"/>
  <c r="U29" i="12"/>
  <c r="U30" i="12"/>
  <c r="U62" i="12"/>
  <c r="U60" i="12"/>
  <c r="U61" i="12"/>
  <c r="U63" i="12"/>
  <c r="U3" i="12"/>
  <c r="BH41" i="2" l="1"/>
  <c r="BH23" i="2"/>
  <c r="BH22" i="2"/>
  <c r="BH48" i="2"/>
  <c r="BH47" i="2"/>
  <c r="BH46" i="2"/>
  <c r="BH45" i="2"/>
  <c r="BH44" i="2"/>
  <c r="BH43" i="2"/>
  <c r="BH42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D56" i="2"/>
  <c r="BD55" i="2"/>
  <c r="BD54" i="2"/>
  <c r="BD53" i="2"/>
  <c r="BD52" i="2"/>
  <c r="BD51" i="2"/>
  <c r="BG56" i="2"/>
  <c r="BF56" i="2"/>
  <c r="BE56" i="2"/>
  <c r="BG55" i="2"/>
  <c r="BF55" i="2"/>
  <c r="BE55" i="2"/>
  <c r="BG54" i="2"/>
  <c r="BF54" i="2"/>
  <c r="BE54" i="2"/>
  <c r="BG53" i="2"/>
  <c r="BF53" i="2"/>
  <c r="BE53" i="2"/>
  <c r="BG52" i="2"/>
  <c r="BF52" i="2"/>
  <c r="BE52" i="2"/>
  <c r="BG51" i="2"/>
  <c r="BF51" i="2"/>
  <c r="BE51" i="2"/>
  <c r="BH54" i="2" l="1"/>
  <c r="BH51" i="2"/>
  <c r="BH55" i="2"/>
  <c r="BH56" i="2"/>
  <c r="BH52" i="2"/>
  <c r="BH53" i="2"/>
  <c r="N20" i="2"/>
  <c r="BC50" i="2" l="1"/>
  <c r="BB50" i="2"/>
  <c r="AW50" i="2"/>
  <c r="AT50" i="2"/>
  <c r="AQ50" i="2"/>
  <c r="AL50" i="2"/>
  <c r="AM50" i="2"/>
  <c r="AE50" i="2"/>
  <c r="AA50" i="2"/>
  <c r="N50" i="2"/>
  <c r="G50" i="2"/>
  <c r="BC20" i="2"/>
  <c r="BB20" i="2"/>
  <c r="AW20" i="2"/>
  <c r="AT20" i="2"/>
  <c r="AQ20" i="2"/>
  <c r="AL20" i="2"/>
  <c r="AM20" i="2"/>
  <c r="AE20" i="2"/>
  <c r="AA20" i="2"/>
  <c r="G20" i="2"/>
  <c r="K20" i="9" l="1"/>
  <c r="AG4" i="6" l="1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9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B9" i="7" l="1"/>
  <c r="K3" i="10" l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4" i="10"/>
  <c r="K28" i="9"/>
  <c r="K27" i="9"/>
  <c r="K26" i="9"/>
  <c r="K25" i="9"/>
  <c r="K24" i="9"/>
  <c r="K23" i="9"/>
  <c r="K22" i="9"/>
  <c r="K21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AE24" i="2" l="1"/>
  <c r="N5" i="2"/>
  <c r="BP23" i="3" l="1"/>
  <c r="BM11" i="3"/>
  <c r="BM8" i="3"/>
  <c r="G22" i="2" l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18" i="2"/>
  <c r="G17" i="2"/>
  <c r="G6" i="2"/>
  <c r="G7" i="2"/>
  <c r="G8" i="2"/>
  <c r="G9" i="2"/>
  <c r="G10" i="2"/>
  <c r="G11" i="2"/>
  <c r="G12" i="2"/>
  <c r="G13" i="2"/>
  <c r="G14" i="2"/>
  <c r="G15" i="2"/>
  <c r="G16" i="2"/>
  <c r="G5" i="2"/>
  <c r="F51" i="2"/>
  <c r="F52" i="2"/>
  <c r="F53" i="2"/>
  <c r="F54" i="2"/>
  <c r="F55" i="2"/>
  <c r="F56" i="2"/>
  <c r="N12" i="2" l="1"/>
  <c r="AN29" i="3" l="1"/>
  <c r="AN18" i="3"/>
  <c r="AN28" i="3"/>
  <c r="AN27" i="3"/>
  <c r="AN26" i="3"/>
  <c r="AN25" i="3"/>
  <c r="AN24" i="3"/>
  <c r="AN23" i="3"/>
  <c r="AN22" i="3"/>
  <c r="AN21" i="3"/>
  <c r="AN20" i="3"/>
  <c r="AN17" i="3"/>
  <c r="AN16" i="3"/>
  <c r="AN13" i="3"/>
  <c r="AN14" i="3"/>
  <c r="AN15" i="3"/>
  <c r="AN12" i="3"/>
  <c r="AN11" i="3"/>
  <c r="AN10" i="3"/>
  <c r="AN9" i="3"/>
  <c r="AN8" i="3"/>
  <c r="X29" i="3"/>
  <c r="X28" i="3"/>
  <c r="X27" i="3"/>
  <c r="X26" i="3"/>
  <c r="X25" i="3"/>
  <c r="X24" i="3"/>
  <c r="X23" i="3"/>
  <c r="X22" i="3"/>
  <c r="X21" i="3"/>
  <c r="X20" i="3"/>
  <c r="X18" i="3"/>
  <c r="X17" i="3"/>
  <c r="X13" i="3"/>
  <c r="X14" i="3"/>
  <c r="X15" i="3"/>
  <c r="X16" i="3"/>
  <c r="X12" i="3"/>
  <c r="X11" i="3"/>
  <c r="X10" i="3"/>
  <c r="X9" i="3"/>
  <c r="X8" i="3"/>
  <c r="CE29" i="3" l="1"/>
  <c r="CE28" i="3"/>
  <c r="CE27" i="3"/>
  <c r="CE26" i="3"/>
  <c r="CE25" i="3"/>
  <c r="CE24" i="3"/>
  <c r="CE23" i="3"/>
  <c r="CE22" i="3"/>
  <c r="CE21" i="3"/>
  <c r="CE20" i="3"/>
  <c r="CE17" i="3"/>
  <c r="CE13" i="3"/>
  <c r="CE14" i="3"/>
  <c r="CE15" i="3"/>
  <c r="CE16" i="3"/>
  <c r="CE12" i="3"/>
  <c r="CE9" i="3"/>
  <c r="CE11" i="3"/>
  <c r="CE10" i="3"/>
  <c r="CE8" i="3"/>
  <c r="BT28" i="3"/>
  <c r="BT27" i="3"/>
  <c r="BT26" i="3"/>
  <c r="BT25" i="3"/>
  <c r="BT24" i="3"/>
  <c r="BT22" i="3"/>
  <c r="BT21" i="3"/>
  <c r="BT20" i="3"/>
  <c r="BT9" i="3"/>
  <c r="BT12" i="3"/>
  <c r="BT13" i="3"/>
  <c r="BT14" i="3"/>
  <c r="BT15" i="3"/>
  <c r="BT16" i="3"/>
  <c r="BT10" i="3"/>
  <c r="BT8" i="3"/>
  <c r="BP21" i="3"/>
  <c r="BP28" i="3"/>
  <c r="BP27" i="3"/>
  <c r="BP26" i="3"/>
  <c r="BP25" i="3"/>
  <c r="BP24" i="3"/>
  <c r="CH24" i="3" s="1"/>
  <c r="BP22" i="3"/>
  <c r="CH22" i="3" s="1"/>
  <c r="BP20" i="3"/>
  <c r="BP9" i="3"/>
  <c r="CH9" i="3" s="1"/>
  <c r="BP11" i="3"/>
  <c r="BP15" i="3"/>
  <c r="CH15" i="3" s="1"/>
  <c r="BP8" i="3"/>
  <c r="CH8" i="3" s="1"/>
  <c r="AT28" i="3"/>
  <c r="AT22" i="3"/>
  <c r="BM29" i="3"/>
  <c r="BM28" i="3"/>
  <c r="BM27" i="3"/>
  <c r="BM26" i="3"/>
  <c r="BM25" i="3"/>
  <c r="BM24" i="3"/>
  <c r="BM23" i="3"/>
  <c r="BM22" i="3"/>
  <c r="BM21" i="3"/>
  <c r="BM20" i="3"/>
  <c r="BP13" i="3"/>
  <c r="BP14" i="3"/>
  <c r="BP16" i="3"/>
  <c r="BP12" i="3"/>
  <c r="BP10" i="3"/>
  <c r="BM17" i="3"/>
  <c r="BM9" i="3"/>
  <c r="AT21" i="3"/>
  <c r="AT23" i="3"/>
  <c r="AT11" i="3"/>
  <c r="AT9" i="3"/>
  <c r="AT26" i="3"/>
  <c r="AT20" i="3"/>
  <c r="AT25" i="3"/>
  <c r="AT27" i="3"/>
  <c r="AT24" i="3"/>
  <c r="AT13" i="3"/>
  <c r="AT14" i="3"/>
  <c r="AT15" i="3"/>
  <c r="AT16" i="3"/>
  <c r="AT12" i="3"/>
  <c r="AT10" i="3"/>
  <c r="AT8" i="3"/>
  <c r="AT18" i="3"/>
  <c r="CE18" i="3"/>
  <c r="Q27" i="3"/>
  <c r="Q20" i="3"/>
  <c r="CF20" i="3" s="1"/>
  <c r="Q25" i="3"/>
  <c r="CF25" i="3" s="1"/>
  <c r="Q26" i="3"/>
  <c r="Q28" i="3"/>
  <c r="CF28" i="3" s="1"/>
  <c r="Q24" i="3"/>
  <c r="CF24" i="3" s="1"/>
  <c r="Q21" i="3"/>
  <c r="CF21" i="3" s="1"/>
  <c r="Q22" i="3"/>
  <c r="CF22" i="3" s="1"/>
  <c r="Q12" i="3"/>
  <c r="CF12" i="3" s="1"/>
  <c r="Q13" i="3"/>
  <c r="CF13" i="3" s="1"/>
  <c r="Q14" i="3"/>
  <c r="CF14" i="3" s="1"/>
  <c r="Q15" i="3"/>
  <c r="Q16" i="3"/>
  <c r="Q9" i="3"/>
  <c r="Q10" i="3"/>
  <c r="Q8" i="3"/>
  <c r="Q23" i="3"/>
  <c r="CF23" i="3" s="1"/>
  <c r="Q11" i="3"/>
  <c r="BM18" i="3"/>
  <c r="BP18" i="3" s="1"/>
  <c r="BM16" i="3"/>
  <c r="BM15" i="3"/>
  <c r="BM14" i="3"/>
  <c r="BM13" i="3"/>
  <c r="BM12" i="3"/>
  <c r="BM10" i="3"/>
  <c r="K21" i="3"/>
  <c r="K29" i="3"/>
  <c r="CG29" i="3" s="1"/>
  <c r="K28" i="3"/>
  <c r="CG28" i="3" s="1"/>
  <c r="K27" i="3"/>
  <c r="CG27" i="3" s="1"/>
  <c r="K26" i="3"/>
  <c r="CG26" i="3" s="1"/>
  <c r="K25" i="3"/>
  <c r="CG25" i="3" s="1"/>
  <c r="K24" i="3"/>
  <c r="CG24" i="3" s="1"/>
  <c r="K23" i="3"/>
  <c r="CG23" i="3" s="1"/>
  <c r="K22" i="3"/>
  <c r="CG22" i="3" s="1"/>
  <c r="K20" i="3"/>
  <c r="CG20" i="3" s="1"/>
  <c r="K17" i="3"/>
  <c r="K9" i="3"/>
  <c r="K11" i="3"/>
  <c r="CG11" i="3" s="1"/>
  <c r="K10" i="3"/>
  <c r="CG10" i="3" s="1"/>
  <c r="K12" i="3"/>
  <c r="CG12" i="3" s="1"/>
  <c r="K13" i="3"/>
  <c r="K14" i="3"/>
  <c r="K15" i="3"/>
  <c r="K16" i="3"/>
  <c r="CG16" i="3" s="1"/>
  <c r="K18" i="3"/>
  <c r="K8" i="3"/>
  <c r="CG8" i="3" s="1"/>
  <c r="BQ30" i="3"/>
  <c r="CD30" i="3"/>
  <c r="CC30" i="3"/>
  <c r="CB30" i="3"/>
  <c r="CA30" i="3"/>
  <c r="BZ30" i="3"/>
  <c r="BY30" i="3"/>
  <c r="CE30" i="3" s="1"/>
  <c r="BX30" i="3"/>
  <c r="BW30" i="3"/>
  <c r="BV30" i="3"/>
  <c r="BU30" i="3"/>
  <c r="BS30" i="3"/>
  <c r="BR30" i="3"/>
  <c r="BO30" i="3"/>
  <c r="BN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AS30" i="3"/>
  <c r="AR30" i="3"/>
  <c r="AQ30" i="3"/>
  <c r="AP30" i="3"/>
  <c r="AO30" i="3"/>
  <c r="W30" i="3"/>
  <c r="V30" i="3"/>
  <c r="U30" i="3"/>
  <c r="T30" i="3"/>
  <c r="S30" i="3"/>
  <c r="R30" i="3"/>
  <c r="P30" i="3"/>
  <c r="O30" i="3"/>
  <c r="N30" i="3"/>
  <c r="M30" i="3"/>
  <c r="L30" i="3"/>
  <c r="J30" i="3"/>
  <c r="I30" i="3"/>
  <c r="H30" i="3"/>
  <c r="G30" i="3"/>
  <c r="F30" i="3"/>
  <c r="E30" i="3"/>
  <c r="CG15" i="3" l="1"/>
  <c r="BT18" i="3"/>
  <c r="CH18" i="3"/>
  <c r="CH20" i="3"/>
  <c r="CG14" i="3"/>
  <c r="CF11" i="3"/>
  <c r="CG13" i="3"/>
  <c r="CF8" i="3"/>
  <c r="CF26" i="3"/>
  <c r="CH10" i="3"/>
  <c r="CH25" i="3"/>
  <c r="CF10" i="3"/>
  <c r="CH12" i="3"/>
  <c r="CH26" i="3"/>
  <c r="AN30" i="3"/>
  <c r="CG21" i="3"/>
  <c r="CF9" i="3"/>
  <c r="CH16" i="3"/>
  <c r="CH27" i="3"/>
  <c r="CG9" i="3"/>
  <c r="CF16" i="3"/>
  <c r="CF27" i="3"/>
  <c r="CH14" i="3"/>
  <c r="CH28" i="3"/>
  <c r="Q18" i="3"/>
  <c r="CF18" i="3" s="1"/>
  <c r="CG18" i="3"/>
  <c r="CG17" i="3"/>
  <c r="CF15" i="3"/>
  <c r="CH13" i="3"/>
  <c r="CH21" i="3"/>
  <c r="X30" i="3"/>
  <c r="AT30" i="3"/>
  <c r="BM30" i="3"/>
  <c r="BP30" i="3" s="1"/>
  <c r="Q30" i="3"/>
  <c r="CF30" i="3" s="1"/>
  <c r="K30" i="3"/>
  <c r="CG30" i="3" s="1"/>
  <c r="AE54" i="6"/>
  <c r="AD54" i="6"/>
  <c r="AA54" i="6"/>
  <c r="Y54" i="6"/>
  <c r="X54" i="6"/>
  <c r="W54" i="6"/>
  <c r="V54" i="6"/>
  <c r="S54" i="6"/>
  <c r="R54" i="6"/>
  <c r="Q54" i="6"/>
  <c r="P54" i="6"/>
  <c r="N54" i="6"/>
  <c r="M54" i="6"/>
  <c r="K54" i="6"/>
  <c r="J54" i="6"/>
  <c r="H54" i="6"/>
  <c r="G54" i="6"/>
  <c r="F54" i="6"/>
  <c r="E54" i="6"/>
  <c r="D54" i="6"/>
  <c r="AE53" i="6"/>
  <c r="AD53" i="6"/>
  <c r="AC53" i="6"/>
  <c r="AA53" i="6"/>
  <c r="Y53" i="6"/>
  <c r="X53" i="6"/>
  <c r="W53" i="6"/>
  <c r="V53" i="6"/>
  <c r="S53" i="6"/>
  <c r="R53" i="6"/>
  <c r="Q53" i="6"/>
  <c r="P53" i="6"/>
  <c r="N53" i="6"/>
  <c r="M53" i="6"/>
  <c r="K53" i="6"/>
  <c r="J53" i="6"/>
  <c r="H53" i="6"/>
  <c r="G53" i="6"/>
  <c r="F53" i="6"/>
  <c r="E53" i="6"/>
  <c r="D53" i="6"/>
  <c r="AE52" i="6"/>
  <c r="AD52" i="6"/>
  <c r="AA52" i="6"/>
  <c r="Y52" i="6"/>
  <c r="X52" i="6"/>
  <c r="W52" i="6"/>
  <c r="V52" i="6"/>
  <c r="T52" i="6"/>
  <c r="S52" i="6"/>
  <c r="R52" i="6"/>
  <c r="Q52" i="6"/>
  <c r="P52" i="6"/>
  <c r="N52" i="6"/>
  <c r="M52" i="6"/>
  <c r="K52" i="6"/>
  <c r="J52" i="6"/>
  <c r="H52" i="6"/>
  <c r="G52" i="6"/>
  <c r="F52" i="6"/>
  <c r="E52" i="6"/>
  <c r="D52" i="6"/>
  <c r="AE51" i="6"/>
  <c r="AD51" i="6"/>
  <c r="AA51" i="6"/>
  <c r="Y51" i="6"/>
  <c r="X51" i="6"/>
  <c r="W51" i="6"/>
  <c r="V51" i="6"/>
  <c r="S51" i="6"/>
  <c r="R51" i="6"/>
  <c r="Q51" i="6"/>
  <c r="P51" i="6"/>
  <c r="N51" i="6"/>
  <c r="M51" i="6"/>
  <c r="O51" i="6" s="1"/>
  <c r="K51" i="6"/>
  <c r="J51" i="6"/>
  <c r="L51" i="6" s="1"/>
  <c r="H51" i="6"/>
  <c r="G51" i="6"/>
  <c r="F51" i="6"/>
  <c r="E51" i="6"/>
  <c r="D51" i="6"/>
  <c r="AE50" i="6"/>
  <c r="AD50" i="6"/>
  <c r="AA50" i="6"/>
  <c r="Y50" i="6"/>
  <c r="X50" i="6"/>
  <c r="W50" i="6"/>
  <c r="V50" i="6"/>
  <c r="S50" i="6"/>
  <c r="R50" i="6"/>
  <c r="Q50" i="6"/>
  <c r="P50" i="6"/>
  <c r="N50" i="6"/>
  <c r="M50" i="6"/>
  <c r="K50" i="6"/>
  <c r="J50" i="6"/>
  <c r="H50" i="6"/>
  <c r="G50" i="6"/>
  <c r="F50" i="6"/>
  <c r="E50" i="6"/>
  <c r="D50" i="6"/>
  <c r="AE49" i="6"/>
  <c r="AD49" i="6"/>
  <c r="AC49" i="6"/>
  <c r="AA49" i="6"/>
  <c r="Y49" i="6"/>
  <c r="X49" i="6"/>
  <c r="W49" i="6"/>
  <c r="V49" i="6"/>
  <c r="S49" i="6"/>
  <c r="R49" i="6"/>
  <c r="Q49" i="6"/>
  <c r="P49" i="6"/>
  <c r="N49" i="6"/>
  <c r="M49" i="6"/>
  <c r="K49" i="6"/>
  <c r="J49" i="6"/>
  <c r="H49" i="6"/>
  <c r="G49" i="6"/>
  <c r="F49" i="6"/>
  <c r="E49" i="6"/>
  <c r="D49" i="6"/>
  <c r="AF47" i="6"/>
  <c r="Z47" i="6"/>
  <c r="U47" i="6"/>
  <c r="O47" i="6"/>
  <c r="L47" i="6"/>
  <c r="I47" i="6"/>
  <c r="AF46" i="6"/>
  <c r="Z46" i="6"/>
  <c r="U46" i="6"/>
  <c r="O46" i="6"/>
  <c r="L46" i="6"/>
  <c r="I46" i="6"/>
  <c r="AF45" i="6"/>
  <c r="Z45" i="6"/>
  <c r="U45" i="6"/>
  <c r="O45" i="6"/>
  <c r="L45" i="6"/>
  <c r="I45" i="6"/>
  <c r="AF44" i="6"/>
  <c r="Z44" i="6"/>
  <c r="U44" i="6"/>
  <c r="O44" i="6"/>
  <c r="L44" i="6"/>
  <c r="I44" i="6"/>
  <c r="AF43" i="6"/>
  <c r="Z43" i="6"/>
  <c r="U43" i="6"/>
  <c r="O43" i="6"/>
  <c r="L43" i="6"/>
  <c r="I43" i="6"/>
  <c r="AF42" i="6"/>
  <c r="Z42" i="6"/>
  <c r="U42" i="6"/>
  <c r="O42" i="6"/>
  <c r="L42" i="6"/>
  <c r="I42" i="6"/>
  <c r="AF41" i="6"/>
  <c r="Z41" i="6"/>
  <c r="U41" i="6"/>
  <c r="O41" i="6"/>
  <c r="L41" i="6"/>
  <c r="I41" i="6"/>
  <c r="AF40" i="6"/>
  <c r="Z40" i="6"/>
  <c r="U40" i="6"/>
  <c r="O40" i="6"/>
  <c r="L40" i="6"/>
  <c r="I40" i="6"/>
  <c r="AF39" i="6"/>
  <c r="Z39" i="6"/>
  <c r="U39" i="6"/>
  <c r="O39" i="6"/>
  <c r="L39" i="6"/>
  <c r="I39" i="6"/>
  <c r="AF38" i="6"/>
  <c r="Z38" i="6"/>
  <c r="U38" i="6"/>
  <c r="O38" i="6"/>
  <c r="L38" i="6"/>
  <c r="I38" i="6"/>
  <c r="AF37" i="6"/>
  <c r="Z37" i="6"/>
  <c r="U37" i="6"/>
  <c r="O37" i="6"/>
  <c r="L37" i="6"/>
  <c r="I37" i="6"/>
  <c r="AF36" i="6"/>
  <c r="Z36" i="6"/>
  <c r="U36" i="6"/>
  <c r="O36" i="6"/>
  <c r="L36" i="6"/>
  <c r="I36" i="6"/>
  <c r="AF35" i="6"/>
  <c r="Z35" i="6"/>
  <c r="U35" i="6"/>
  <c r="O35" i="6"/>
  <c r="L35" i="6"/>
  <c r="I35" i="6"/>
  <c r="AF34" i="6"/>
  <c r="Z34" i="6"/>
  <c r="U34" i="6"/>
  <c r="O34" i="6"/>
  <c r="L34" i="6"/>
  <c r="I34" i="6"/>
  <c r="AF33" i="6"/>
  <c r="AB49" i="6"/>
  <c r="Z33" i="6"/>
  <c r="U33" i="6"/>
  <c r="T49" i="6"/>
  <c r="O33" i="6"/>
  <c r="L33" i="6"/>
  <c r="I33" i="6"/>
  <c r="AF32" i="6"/>
  <c r="Z32" i="6"/>
  <c r="U32" i="6"/>
  <c r="O32" i="6"/>
  <c r="L32" i="6"/>
  <c r="I32" i="6"/>
  <c r="AF31" i="6"/>
  <c r="Z31" i="6"/>
  <c r="U31" i="6"/>
  <c r="O31" i="6"/>
  <c r="L31" i="6"/>
  <c r="I31" i="6"/>
  <c r="AC51" i="6"/>
  <c r="AF30" i="6"/>
  <c r="Z30" i="6"/>
  <c r="U30" i="6"/>
  <c r="O30" i="6"/>
  <c r="L30" i="6"/>
  <c r="I30" i="6"/>
  <c r="AF29" i="6"/>
  <c r="Z29" i="6"/>
  <c r="U29" i="6"/>
  <c r="O29" i="6"/>
  <c r="L29" i="6"/>
  <c r="I29" i="6"/>
  <c r="AF28" i="6"/>
  <c r="Z28" i="6"/>
  <c r="U28" i="6"/>
  <c r="O28" i="6"/>
  <c r="L28" i="6"/>
  <c r="I28" i="6"/>
  <c r="AF27" i="6"/>
  <c r="AC54" i="6"/>
  <c r="AB54" i="6"/>
  <c r="Z27" i="6"/>
  <c r="U27" i="6"/>
  <c r="T54" i="6"/>
  <c r="O27" i="6"/>
  <c r="L27" i="6"/>
  <c r="I27" i="6"/>
  <c r="AF26" i="6"/>
  <c r="Z26" i="6"/>
  <c r="U26" i="6"/>
  <c r="O26" i="6"/>
  <c r="L26" i="6"/>
  <c r="I26" i="6"/>
  <c r="AF25" i="6"/>
  <c r="Z25" i="6"/>
  <c r="U25" i="6"/>
  <c r="O25" i="6"/>
  <c r="L25" i="6"/>
  <c r="I25" i="6"/>
  <c r="AF24" i="6"/>
  <c r="Z24" i="6"/>
  <c r="U24" i="6"/>
  <c r="O24" i="6"/>
  <c r="L24" i="6"/>
  <c r="I24" i="6"/>
  <c r="AF23" i="6"/>
  <c r="Z23" i="6"/>
  <c r="U23" i="6"/>
  <c r="O23" i="6"/>
  <c r="L23" i="6"/>
  <c r="I23" i="6"/>
  <c r="AF22" i="6"/>
  <c r="Z22" i="6"/>
  <c r="U22" i="6"/>
  <c r="O22" i="6"/>
  <c r="L22" i="6"/>
  <c r="I22" i="6"/>
  <c r="AF21" i="6"/>
  <c r="Z21" i="6"/>
  <c r="U21" i="6"/>
  <c r="O21" i="6"/>
  <c r="L21" i="6"/>
  <c r="I21" i="6"/>
  <c r="Z19" i="6"/>
  <c r="U19" i="6"/>
  <c r="I19" i="6"/>
  <c r="AF17" i="6"/>
  <c r="Z17" i="6"/>
  <c r="U17" i="6"/>
  <c r="O17" i="6"/>
  <c r="L17" i="6"/>
  <c r="I17" i="6"/>
  <c r="AF16" i="6"/>
  <c r="Z16" i="6"/>
  <c r="U16" i="6"/>
  <c r="O16" i="6"/>
  <c r="L16" i="6"/>
  <c r="I16" i="6"/>
  <c r="AF15" i="6"/>
  <c r="Z15" i="6"/>
  <c r="U15" i="6"/>
  <c r="O15" i="6"/>
  <c r="L15" i="6"/>
  <c r="I15" i="6"/>
  <c r="AF14" i="6"/>
  <c r="Z14" i="6"/>
  <c r="U14" i="6"/>
  <c r="O14" i="6"/>
  <c r="L14" i="6"/>
  <c r="I14" i="6"/>
  <c r="AF13" i="6"/>
  <c r="Z13" i="6"/>
  <c r="U13" i="6"/>
  <c r="O13" i="6"/>
  <c r="L13" i="6"/>
  <c r="I13" i="6"/>
  <c r="AF12" i="6"/>
  <c r="Z12" i="6"/>
  <c r="U12" i="6"/>
  <c r="O12" i="6"/>
  <c r="L12" i="6"/>
  <c r="I12" i="6"/>
  <c r="AF11" i="6"/>
  <c r="Z11" i="6"/>
  <c r="U11" i="6"/>
  <c r="O11" i="6"/>
  <c r="L11" i="6"/>
  <c r="I11" i="6"/>
  <c r="AF10" i="6"/>
  <c r="Z10" i="6"/>
  <c r="U10" i="6"/>
  <c r="O10" i="6"/>
  <c r="L10" i="6"/>
  <c r="I10" i="6"/>
  <c r="AF9" i="6"/>
  <c r="Z9" i="6"/>
  <c r="U9" i="6"/>
  <c r="O9" i="6"/>
  <c r="L9" i="6"/>
  <c r="I9" i="6"/>
  <c r="AF8" i="6"/>
  <c r="Z8" i="6"/>
  <c r="U8" i="6"/>
  <c r="O8" i="6"/>
  <c r="L8" i="6"/>
  <c r="I8" i="6"/>
  <c r="AF7" i="6"/>
  <c r="Z7" i="6"/>
  <c r="U7" i="6"/>
  <c r="O7" i="6"/>
  <c r="L7" i="6"/>
  <c r="I7" i="6"/>
  <c r="AC50" i="6"/>
  <c r="AB50" i="6"/>
  <c r="Z6" i="6"/>
  <c r="T50" i="6"/>
  <c r="O6" i="6"/>
  <c r="L6" i="6"/>
  <c r="I6" i="6"/>
  <c r="AF5" i="6"/>
  <c r="Z5" i="6"/>
  <c r="U5" i="6"/>
  <c r="O5" i="6"/>
  <c r="L5" i="6"/>
  <c r="I5" i="6"/>
  <c r="AF4" i="6"/>
  <c r="Z4" i="6"/>
  <c r="U4" i="6"/>
  <c r="O4" i="6"/>
  <c r="L4" i="6"/>
  <c r="I4" i="6"/>
  <c r="L49" i="6" l="1"/>
  <c r="O53" i="6"/>
  <c r="L53" i="6"/>
  <c r="BT30" i="3"/>
  <c r="CH30" i="3"/>
  <c r="AF49" i="6"/>
  <c r="Z50" i="6"/>
  <c r="L50" i="6"/>
  <c r="I52" i="6"/>
  <c r="AG49" i="6"/>
  <c r="O52" i="6"/>
  <c r="AG54" i="6"/>
  <c r="AG50" i="6"/>
  <c r="I54" i="6"/>
  <c r="O49" i="6"/>
  <c r="L52" i="6"/>
  <c r="O50" i="6"/>
  <c r="O54" i="6"/>
  <c r="I49" i="6"/>
  <c r="Z49" i="6"/>
  <c r="I51" i="6"/>
  <c r="Z54" i="6"/>
  <c r="Z52" i="6"/>
  <c r="I50" i="6"/>
  <c r="Z51" i="6"/>
  <c r="I53" i="6"/>
  <c r="Z53" i="6"/>
  <c r="AF54" i="6"/>
  <c r="AF50" i="6"/>
  <c r="U50" i="6"/>
  <c r="T53" i="6"/>
  <c r="U53" i="6" s="1"/>
  <c r="AB53" i="6"/>
  <c r="AF53" i="6" s="1"/>
  <c r="AB52" i="6"/>
  <c r="T51" i="6"/>
  <c r="AB51" i="6"/>
  <c r="U52" i="6"/>
  <c r="AC52" i="6"/>
  <c r="U49" i="6"/>
  <c r="U6" i="6"/>
  <c r="AF6" i="6"/>
  <c r="U54" i="6"/>
  <c r="AG52" i="6" l="1"/>
  <c r="AG51" i="6"/>
  <c r="AG53" i="6"/>
  <c r="U51" i="6"/>
  <c r="AF51" i="6"/>
  <c r="AF52" i="6"/>
  <c r="AS54" i="2" l="1"/>
  <c r="BA54" i="2"/>
  <c r="AZ54" i="2"/>
  <c r="AY54" i="2"/>
  <c r="AX54" i="2"/>
  <c r="AV54" i="2"/>
  <c r="AU54" i="2"/>
  <c r="AR54" i="2"/>
  <c r="AT54" i="2" s="1"/>
  <c r="AP54" i="2"/>
  <c r="AO54" i="2"/>
  <c r="AN54" i="2"/>
  <c r="AK54" i="2"/>
  <c r="AJ54" i="2"/>
  <c r="AI54" i="2"/>
  <c r="AH54" i="2"/>
  <c r="AG54" i="2"/>
  <c r="AF54" i="2"/>
  <c r="AD54" i="2"/>
  <c r="AC54" i="2"/>
  <c r="AB54" i="2"/>
  <c r="Z54" i="2"/>
  <c r="Y54" i="2"/>
  <c r="X54" i="2"/>
  <c r="W54" i="2"/>
  <c r="V54" i="2"/>
  <c r="U54" i="2"/>
  <c r="T54" i="2"/>
  <c r="S54" i="2"/>
  <c r="R54" i="2"/>
  <c r="Q54" i="2"/>
  <c r="P54" i="2"/>
  <c r="O54" i="2"/>
  <c r="E54" i="2"/>
  <c r="D54" i="2"/>
  <c r="I54" i="2"/>
  <c r="J54" i="2"/>
  <c r="K54" i="2"/>
  <c r="L54" i="2"/>
  <c r="H54" i="2"/>
  <c r="BA56" i="2"/>
  <c r="AZ56" i="2"/>
  <c r="AY56" i="2"/>
  <c r="AX56" i="2"/>
  <c r="BA55" i="2"/>
  <c r="AZ55" i="2"/>
  <c r="AY55" i="2"/>
  <c r="AX55" i="2"/>
  <c r="AV56" i="2"/>
  <c r="AU56" i="2"/>
  <c r="AV55" i="2"/>
  <c r="AU55" i="2"/>
  <c r="AS56" i="2"/>
  <c r="AR56" i="2"/>
  <c r="AS55" i="2"/>
  <c r="AR55" i="2"/>
  <c r="AP56" i="2"/>
  <c r="AO56" i="2"/>
  <c r="AN56" i="2"/>
  <c r="AP55" i="2"/>
  <c r="AO55" i="2"/>
  <c r="AN55" i="2"/>
  <c r="AK56" i="2"/>
  <c r="AJ56" i="2"/>
  <c r="AI56" i="2"/>
  <c r="AH56" i="2"/>
  <c r="AG56" i="2"/>
  <c r="AF56" i="2"/>
  <c r="AK55" i="2"/>
  <c r="AJ55" i="2"/>
  <c r="AI55" i="2"/>
  <c r="AH55" i="2"/>
  <c r="AG55" i="2"/>
  <c r="AF55" i="2"/>
  <c r="AD56" i="2"/>
  <c r="AC56" i="2"/>
  <c r="AB56" i="2"/>
  <c r="AD55" i="2"/>
  <c r="AC55" i="2"/>
  <c r="AB55" i="2"/>
  <c r="Z56" i="2"/>
  <c r="Y56" i="2"/>
  <c r="X56" i="2"/>
  <c r="W56" i="2"/>
  <c r="V56" i="2"/>
  <c r="U56" i="2"/>
  <c r="T56" i="2"/>
  <c r="S56" i="2"/>
  <c r="R56" i="2"/>
  <c r="Q56" i="2"/>
  <c r="P56" i="2"/>
  <c r="O56" i="2"/>
  <c r="Z55" i="2"/>
  <c r="Y55" i="2"/>
  <c r="X55" i="2"/>
  <c r="W55" i="2"/>
  <c r="V55" i="2"/>
  <c r="U55" i="2"/>
  <c r="T55" i="2"/>
  <c r="S55" i="2"/>
  <c r="R55" i="2"/>
  <c r="Q55" i="2"/>
  <c r="P55" i="2"/>
  <c r="O55" i="2"/>
  <c r="E56" i="2"/>
  <c r="D56" i="2"/>
  <c r="E55" i="2"/>
  <c r="D55" i="2"/>
  <c r="I55" i="2"/>
  <c r="J55" i="2"/>
  <c r="K55" i="2"/>
  <c r="L55" i="2"/>
  <c r="I56" i="2"/>
  <c r="J56" i="2"/>
  <c r="K56" i="2"/>
  <c r="L56" i="2"/>
  <c r="AX51" i="2"/>
  <c r="BA53" i="2"/>
  <c r="AZ53" i="2"/>
  <c r="AY53" i="2"/>
  <c r="AX53" i="2"/>
  <c r="BA52" i="2"/>
  <c r="AZ52" i="2"/>
  <c r="AY52" i="2"/>
  <c r="AX52" i="2"/>
  <c r="BA51" i="2"/>
  <c r="AZ51" i="2"/>
  <c r="AY51" i="2"/>
  <c r="AV53" i="2"/>
  <c r="AU53" i="2"/>
  <c r="AV52" i="2"/>
  <c r="AU52" i="2"/>
  <c r="AV51" i="2"/>
  <c r="AU51" i="2"/>
  <c r="AS53" i="2"/>
  <c r="AR53" i="2"/>
  <c r="AS52" i="2"/>
  <c r="AR52" i="2"/>
  <c r="AS51" i="2"/>
  <c r="AR51" i="2"/>
  <c r="AP53" i="2"/>
  <c r="AO53" i="2"/>
  <c r="AN53" i="2"/>
  <c r="AP52" i="2"/>
  <c r="AO52" i="2"/>
  <c r="AN52" i="2"/>
  <c r="AP51" i="2"/>
  <c r="AO51" i="2"/>
  <c r="AN51" i="2"/>
  <c r="AK53" i="2"/>
  <c r="AJ53" i="2"/>
  <c r="AI53" i="2"/>
  <c r="AH53" i="2"/>
  <c r="AG53" i="2"/>
  <c r="AF53" i="2"/>
  <c r="AK52" i="2"/>
  <c r="AJ52" i="2"/>
  <c r="AI52" i="2"/>
  <c r="AH52" i="2"/>
  <c r="AG52" i="2"/>
  <c r="AF52" i="2"/>
  <c r="AK51" i="2"/>
  <c r="AJ51" i="2"/>
  <c r="AI51" i="2"/>
  <c r="AH51" i="2"/>
  <c r="AG51" i="2"/>
  <c r="AF51" i="2"/>
  <c r="AD53" i="2"/>
  <c r="AC53" i="2"/>
  <c r="AB53" i="2"/>
  <c r="AD52" i="2"/>
  <c r="AC52" i="2"/>
  <c r="AB52" i="2"/>
  <c r="AD51" i="2"/>
  <c r="AC51" i="2"/>
  <c r="AB51" i="2"/>
  <c r="Z53" i="2"/>
  <c r="Y53" i="2"/>
  <c r="X53" i="2"/>
  <c r="W53" i="2"/>
  <c r="V53" i="2"/>
  <c r="U53" i="2"/>
  <c r="T53" i="2"/>
  <c r="S53" i="2"/>
  <c r="R53" i="2"/>
  <c r="Q53" i="2"/>
  <c r="P53" i="2"/>
  <c r="O53" i="2"/>
  <c r="Z52" i="2"/>
  <c r="Y52" i="2"/>
  <c r="X52" i="2"/>
  <c r="W52" i="2"/>
  <c r="V52" i="2"/>
  <c r="U52" i="2"/>
  <c r="T52" i="2"/>
  <c r="S52" i="2"/>
  <c r="R52" i="2"/>
  <c r="Q52" i="2"/>
  <c r="P52" i="2"/>
  <c r="O52" i="2"/>
  <c r="Z51" i="2"/>
  <c r="Y51" i="2"/>
  <c r="X51" i="2"/>
  <c r="W51" i="2"/>
  <c r="V51" i="2"/>
  <c r="U51" i="2"/>
  <c r="T51" i="2"/>
  <c r="S51" i="2"/>
  <c r="R51" i="2"/>
  <c r="Q51" i="2"/>
  <c r="P51" i="2"/>
  <c r="O51" i="2"/>
  <c r="E53" i="2"/>
  <c r="D53" i="2"/>
  <c r="E52" i="2"/>
  <c r="D52" i="2"/>
  <c r="E51" i="2"/>
  <c r="D51" i="2"/>
  <c r="I51" i="2"/>
  <c r="J51" i="2"/>
  <c r="K51" i="2"/>
  <c r="L51" i="2"/>
  <c r="I52" i="2"/>
  <c r="J52" i="2"/>
  <c r="K52" i="2"/>
  <c r="L52" i="2"/>
  <c r="I53" i="2"/>
  <c r="J53" i="2"/>
  <c r="K53" i="2"/>
  <c r="L53" i="2"/>
  <c r="H56" i="2"/>
  <c r="H55" i="2"/>
  <c r="G54" i="2" l="1"/>
  <c r="G51" i="2"/>
  <c r="G53" i="2"/>
  <c r="G52" i="2"/>
  <c r="G56" i="2"/>
  <c r="G55" i="2"/>
  <c r="AE54" i="2"/>
  <c r="AQ54" i="2"/>
  <c r="AW54" i="2"/>
  <c r="AM54" i="2"/>
  <c r="AL54" i="2"/>
  <c r="AA54" i="2"/>
  <c r="N54" i="2"/>
  <c r="N55" i="2"/>
  <c r="AA53" i="2"/>
  <c r="AA52" i="2"/>
  <c r="AA51" i="2"/>
  <c r="AE51" i="2"/>
  <c r="AL51" i="2"/>
  <c r="AQ51" i="2"/>
  <c r="AT51" i="2"/>
  <c r="AW51" i="2"/>
  <c r="AE52" i="2"/>
  <c r="AL52" i="2"/>
  <c r="AQ52" i="2"/>
  <c r="AT52" i="2"/>
  <c r="AW52" i="2"/>
  <c r="AE53" i="2"/>
  <c r="AL53" i="2"/>
  <c r="AQ53" i="2"/>
  <c r="AT53" i="2"/>
  <c r="AW53" i="2"/>
  <c r="AA55" i="2"/>
  <c r="AE55" i="2"/>
  <c r="AL55" i="2"/>
  <c r="AM55" i="2"/>
  <c r="AQ55" i="2"/>
  <c r="AT55" i="2"/>
  <c r="AW55" i="2"/>
  <c r="AA56" i="2"/>
  <c r="AE56" i="2"/>
  <c r="AL56" i="2"/>
  <c r="AM56" i="2"/>
  <c r="AQ56" i="2"/>
  <c r="AT56" i="2"/>
  <c r="AW56" i="2"/>
  <c r="BC51" i="2"/>
  <c r="BB51" i="2"/>
  <c r="BC52" i="2"/>
  <c r="BB52" i="2"/>
  <c r="BB53" i="2"/>
  <c r="BC54" i="2"/>
  <c r="BC55" i="2"/>
  <c r="BB55" i="2"/>
  <c r="BC56" i="2"/>
  <c r="BB56" i="2"/>
  <c r="H53" i="2"/>
  <c r="N53" i="2" s="1"/>
  <c r="H52" i="2"/>
  <c r="N52" i="2" s="1"/>
  <c r="H51" i="2"/>
  <c r="N51" i="2" s="1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53" i="2"/>
  <c r="AL5" i="2"/>
  <c r="N6" i="2"/>
  <c r="N7" i="2"/>
  <c r="N8" i="2"/>
  <c r="N9" i="2"/>
  <c r="N10" i="2"/>
  <c r="N11" i="2"/>
  <c r="N13" i="2"/>
  <c r="N14" i="2"/>
  <c r="N15" i="2"/>
  <c r="N16" i="2"/>
  <c r="N17" i="2"/>
  <c r="N18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AA8" i="2"/>
  <c r="AA9" i="2"/>
  <c r="AA10" i="2"/>
  <c r="AA11" i="2"/>
  <c r="AA12" i="2"/>
  <c r="AA13" i="2"/>
  <c r="AA14" i="2"/>
  <c r="AA15" i="2"/>
  <c r="AA16" i="2"/>
  <c r="AA17" i="2"/>
  <c r="AA18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7" i="2"/>
  <c r="AE8" i="2"/>
  <c r="AE9" i="2"/>
  <c r="AE10" i="2"/>
  <c r="AE11" i="2"/>
  <c r="AE12" i="2"/>
  <c r="AE13" i="2"/>
  <c r="AE14" i="2"/>
  <c r="AE15" i="2"/>
  <c r="AE16" i="2"/>
  <c r="AE17" i="2"/>
  <c r="AE18" i="2"/>
  <c r="AE22" i="2"/>
  <c r="AE23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7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M22" i="2"/>
  <c r="AM24" i="2"/>
  <c r="AM23" i="2"/>
  <c r="AM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5" i="2"/>
  <c r="BB9" i="2"/>
  <c r="BB5" i="2"/>
  <c r="BB18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54" i="2"/>
  <c r="BB17" i="2"/>
  <c r="BB6" i="2"/>
  <c r="BB7" i="2"/>
  <c r="BB8" i="2"/>
  <c r="BB10" i="2"/>
  <c r="BB11" i="2"/>
  <c r="BB12" i="2"/>
  <c r="BB13" i="2"/>
  <c r="BB14" i="2"/>
  <c r="BB15" i="2"/>
  <c r="BB16" i="2"/>
  <c r="AM53" i="2" l="1"/>
  <c r="AM52" i="2"/>
  <c r="AM51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</calcChain>
</file>

<file path=xl/sharedStrings.xml><?xml version="1.0" encoding="utf-8"?>
<sst xmlns="http://schemas.openxmlformats.org/spreadsheetml/2006/main" count="2905" uniqueCount="575">
  <si>
    <t>Rock type</t>
  </si>
  <si>
    <t>Bilithic breccia</t>
  </si>
  <si>
    <t>Breccia dike</t>
  </si>
  <si>
    <t>Mixed breccia</t>
  </si>
  <si>
    <t>Amphibole type</t>
  </si>
  <si>
    <t>Disseminated</t>
  </si>
  <si>
    <t>MnO</t>
  </si>
  <si>
    <t>MgO</t>
  </si>
  <si>
    <t>CaO</t>
  </si>
  <si>
    <t>Cl</t>
  </si>
  <si>
    <t>Total</t>
  </si>
  <si>
    <t>Si</t>
  </si>
  <si>
    <t>Ti</t>
  </si>
  <si>
    <t>Al</t>
  </si>
  <si>
    <t>Mg</t>
  </si>
  <si>
    <t>Ca</t>
  </si>
  <si>
    <t>Na</t>
  </si>
  <si>
    <t>K</t>
  </si>
  <si>
    <t>Mg #</t>
  </si>
  <si>
    <t>Rock Type</t>
  </si>
  <si>
    <t>Basaltic breccia</t>
  </si>
  <si>
    <t>Felsic Breccia</t>
  </si>
  <si>
    <t>Mixed Breccia</t>
  </si>
  <si>
    <t>Dioritic breccias</t>
  </si>
  <si>
    <t>Distance from SIC</t>
  </si>
  <si>
    <t>250-500 m</t>
  </si>
  <si>
    <t>50-250 m</t>
  </si>
  <si>
    <t>&lt; 50 m</t>
  </si>
  <si>
    <t>Sample ID</t>
  </si>
  <si>
    <t>16DEN02-C03A</t>
  </si>
  <si>
    <t>16DEN02-G01</t>
  </si>
  <si>
    <t>16DEN03-C08A</t>
  </si>
  <si>
    <t>16DEN11-C02A</t>
  </si>
  <si>
    <t>16DEN12-G02</t>
  </si>
  <si>
    <t>16DEN27-C03E</t>
  </si>
  <si>
    <t>16DEN30-G01</t>
  </si>
  <si>
    <t>17SA033A</t>
  </si>
  <si>
    <t>17SA034A</t>
  </si>
  <si>
    <t>17VM01-C01</t>
  </si>
  <si>
    <t>17SA042A</t>
  </si>
  <si>
    <t>17SA043A</t>
  </si>
  <si>
    <t>17SA027A</t>
  </si>
  <si>
    <t>17SA017A</t>
  </si>
  <si>
    <t>17SA020A</t>
  </si>
  <si>
    <t>17SA021A</t>
  </si>
  <si>
    <t>17SA037A</t>
  </si>
  <si>
    <t>17SA015A-1</t>
  </si>
  <si>
    <t>17SA041A</t>
  </si>
  <si>
    <t>16DEN01-G01</t>
  </si>
  <si>
    <t>17SA016A-1</t>
  </si>
  <si>
    <t>16DEN24-G01</t>
  </si>
  <si>
    <t>17SA045B-2</t>
  </si>
  <si>
    <t>16DEN05-G03</t>
  </si>
  <si>
    <t>16DEN18-G01</t>
  </si>
  <si>
    <t>16DEN28-G01</t>
  </si>
  <si>
    <t>17SA039A</t>
  </si>
  <si>
    <t>17SA040A</t>
  </si>
  <si>
    <t>16DEN03-C06C</t>
  </si>
  <si>
    <t>16DEN17-G01</t>
  </si>
  <si>
    <t>16DEN23-G01</t>
  </si>
  <si>
    <t>16DEN23-G02</t>
  </si>
  <si>
    <t>16DEN29-G01</t>
  </si>
  <si>
    <t>16DEN16-C01F</t>
  </si>
  <si>
    <t>17SA049-C05</t>
  </si>
  <si>
    <t>17SA049-C09</t>
  </si>
  <si>
    <t>17SA047A</t>
  </si>
  <si>
    <t>17SA048A</t>
  </si>
  <si>
    <t>17SA046A</t>
  </si>
  <si>
    <t>16DEN18-C01A</t>
  </si>
  <si>
    <t>16DEN20-C01L</t>
  </si>
  <si>
    <t>16DEN03-C05A</t>
  </si>
  <si>
    <t>16DEN03-C09B</t>
  </si>
  <si>
    <t>16DEN02-C02A</t>
  </si>
  <si>
    <t>16DEN03-C04A</t>
  </si>
  <si>
    <t>16DEN03-C07A</t>
  </si>
  <si>
    <t>16DEN10-G01</t>
  </si>
  <si>
    <t>16DEN10-G02</t>
  </si>
  <si>
    <t>16DEN27-C02B</t>
  </si>
  <si>
    <t>16DEN27-C03C</t>
  </si>
  <si>
    <t>16DEN27-C04A</t>
  </si>
  <si>
    <t>16DEN27-C05C</t>
  </si>
  <si>
    <t>16DEN01-C01B-2</t>
  </si>
  <si>
    <t>16DEN01-C04A-1</t>
  </si>
  <si>
    <t>16DEN08-C01B</t>
  </si>
  <si>
    <t>16DEN16-C01B</t>
  </si>
  <si>
    <t>16DEN07-C01B</t>
  </si>
  <si>
    <t>16DEN23-C01C</t>
  </si>
  <si>
    <t>16DEN31-C01B</t>
  </si>
  <si>
    <t>La/Sm</t>
  </si>
  <si>
    <t>Zr/Hf</t>
  </si>
  <si>
    <t>Zr/Zr*</t>
  </si>
  <si>
    <t>BaO</t>
  </si>
  <si>
    <t>LOI</t>
  </si>
  <si>
    <t>FeO*</t>
  </si>
  <si>
    <t>Cs</t>
  </si>
  <si>
    <t>Sr</t>
  </si>
  <si>
    <t>Th</t>
  </si>
  <si>
    <t>U</t>
  </si>
  <si>
    <t>Nb</t>
  </si>
  <si>
    <t>Ta</t>
  </si>
  <si>
    <t>Pb</t>
  </si>
  <si>
    <t>Zr</t>
  </si>
  <si>
    <t>Hf</t>
  </si>
  <si>
    <t>La</t>
  </si>
  <si>
    <t>Ce</t>
  </si>
  <si>
    <t>Pr</t>
  </si>
  <si>
    <t>Lu</t>
  </si>
  <si>
    <t>Yb</t>
  </si>
  <si>
    <t>Tm</t>
  </si>
  <si>
    <t>Er</t>
  </si>
  <si>
    <t>Ho</t>
  </si>
  <si>
    <t>Y</t>
  </si>
  <si>
    <t>Dy</t>
  </si>
  <si>
    <t>Tb</t>
  </si>
  <si>
    <t>Gd</t>
  </si>
  <si>
    <t>Eu</t>
  </si>
  <si>
    <t>Sm</t>
  </si>
  <si>
    <t>Nd</t>
  </si>
  <si>
    <t>Nb/Y</t>
  </si>
  <si>
    <t>Zr/Y</t>
  </si>
  <si>
    <t>Average</t>
  </si>
  <si>
    <t>&lt;500 m</t>
  </si>
  <si>
    <t>A/CNK</t>
  </si>
  <si>
    <t>&gt;2700</t>
  </si>
  <si>
    <t>Average²</t>
  </si>
  <si>
    <t>n.d.</t>
  </si>
  <si>
    <t>16DEN27-C06A</t>
  </si>
  <si>
    <t>16DEN20-C01F-2</t>
  </si>
  <si>
    <t>Qz-fsp breccia</t>
  </si>
  <si>
    <t>500-1800 m</t>
  </si>
  <si>
    <t>Label</t>
  </si>
  <si>
    <t>16DEN01-C04A1</t>
  </si>
  <si>
    <t>Leucosome</t>
  </si>
  <si>
    <t>Porphyroblast</t>
  </si>
  <si>
    <t>Porphyroblast (rim)</t>
  </si>
  <si>
    <t>Porphyroblast (core)</t>
  </si>
  <si>
    <t>Pseudomorph  (after Bt)</t>
  </si>
  <si>
    <t>930 M</t>
  </si>
  <si>
    <t>&lt;0.25</t>
  </si>
  <si>
    <t>&lt;0.12</t>
  </si>
  <si>
    <t>&lt;0.23</t>
  </si>
  <si>
    <t>Counting time (s)</t>
  </si>
  <si>
    <t>n.a.</t>
  </si>
  <si>
    <t>&lt;0.09</t>
  </si>
  <si>
    <t>&lt;0.15</t>
  </si>
  <si>
    <t>SiO₂</t>
  </si>
  <si>
    <t>TiO₂</t>
  </si>
  <si>
    <t>Al₂O₃</t>
  </si>
  <si>
    <t>Cr₂O₃</t>
  </si>
  <si>
    <t>Fe₂O₃ (t)</t>
  </si>
  <si>
    <t>Na₂O</t>
  </si>
  <si>
    <t>K₂O</t>
  </si>
  <si>
    <t>P₂O₅</t>
  </si>
  <si>
    <t>n = 6</t>
  </si>
  <si>
    <t>n = 5</t>
  </si>
  <si>
    <t>n = 18</t>
  </si>
  <si>
    <t>n = 2</t>
  </si>
  <si>
    <t>n = 3</t>
  </si>
  <si>
    <t>n = 10</t>
  </si>
  <si>
    <t>&lt;0.18</t>
  </si>
  <si>
    <t>&lt;0.31</t>
  </si>
  <si>
    <t>&lt;0.30</t>
  </si>
  <si>
    <t>n = 15</t>
  </si>
  <si>
    <t>16DEN27-C07A</t>
  </si>
  <si>
    <t>F</t>
  </si>
  <si>
    <t>References cited</t>
  </si>
  <si>
    <t>Brenan, J.M., Shaw, H.F., Ryerson, F.J. and Phinney, D.L. (1995). Experimental-Determination of Trace-Element Partitioning between Pargasite and a Synthetic Hydrous Andesitic Melt. Earth and Planetary Science Letters 135(1-4): 1-11. doi: 10.1016/0012-821X(95)00139-4.</t>
  </si>
  <si>
    <t>Bindeman, I. and Davis, A. (2000). Trace element partitioning between plagioclase and melt: Investigation of dopant influence on partition behavior. Geochimica et Cosmochimica Acta 64: 2,863-2,878. doi: 10.1016/S0016-7037(00)00389-6.</t>
  </si>
  <si>
    <t>Schnetzler, C.C. and Philpotts, J.A. (1970). Partition coefficients of rare-earth elements between igneous matrix material and rock-forming mineral phenocrysts; II. Geochimica et Cosmochimica Acta 34(3): 331-340. doi: 10.1016/0016-7037(70)90110-9.</t>
  </si>
  <si>
    <t>C₀ (ppm)</t>
  </si>
  <si>
    <t>D₀¹</t>
  </si>
  <si>
    <t>restite (meta-basalt)</t>
  </si>
  <si>
    <t>Nd_ppm</t>
  </si>
  <si>
    <t>Sm_ppm</t>
  </si>
  <si>
    <t>Hf_ppm</t>
  </si>
  <si>
    <t>Zr_ppm</t>
  </si>
  <si>
    <t>restite (meta-dacite)</t>
  </si>
  <si>
    <t>n.d. = not determined, value below lower detection limit</t>
  </si>
  <si>
    <t>Arenite</t>
  </si>
  <si>
    <t>Basalt 1</t>
  </si>
  <si>
    <t>Dacite</t>
  </si>
  <si>
    <t>Amphibole group</t>
  </si>
  <si>
    <t>Ferrohornblende</t>
  </si>
  <si>
    <t>Magnesiohornblende</t>
  </si>
  <si>
    <t>Ferrotschermakite</t>
  </si>
  <si>
    <t>n = 45</t>
  </si>
  <si>
    <t>&lt;0.02</t>
  </si>
  <si>
    <t>Melt Mode (%)</t>
  </si>
  <si>
    <t>Temperature (°C)</t>
  </si>
  <si>
    <t>Dacite (16DEN12-G02)</t>
  </si>
  <si>
    <t>Basalt (16DEN01-G01)</t>
  </si>
  <si>
    <t>Basalt 2</t>
  </si>
  <si>
    <t>Metabasalt 2</t>
  </si>
  <si>
    <t>Basalt 3</t>
  </si>
  <si>
    <t>17SA050A</t>
  </si>
  <si>
    <t>17VM07-C02C</t>
  </si>
  <si>
    <t>17VM17-C02A</t>
  </si>
  <si>
    <t>17VM22-G01</t>
  </si>
  <si>
    <t>Victoria offset dike</t>
  </si>
  <si>
    <t>Vermilion offset dike</t>
  </si>
  <si>
    <t>Quartz diorite</t>
  </si>
  <si>
    <t>Digital Appendices</t>
  </si>
  <si>
    <t>by</t>
  </si>
  <si>
    <t>A thesis submitted in partial fulfillment of the requirements  for the degree of Doctor of Philosophy (PhD) in Mineral Deposits and Precambrian Geology</t>
  </si>
  <si>
    <t xml:space="preserve">The Faculty of Graduate Studies, Laurentian University </t>
  </si>
  <si>
    <r>
      <t xml:space="preserve">Carol-Anne </t>
    </r>
    <r>
      <rPr>
        <u/>
        <sz val="12"/>
        <color theme="1"/>
        <rFont val="Times New Roman"/>
        <family val="1"/>
      </rPr>
      <t>Généreux</t>
    </r>
  </si>
  <si>
    <t>L.L.D.</t>
  </si>
  <si>
    <t>L.L.D. = Lower detection limit is defined as 3 × SD of the total accumulated background counts.</t>
  </si>
  <si>
    <t xml:space="preserve">Appendix G: Whole-rock geochemical analyses of Crean Hill breccias and host rocks. </t>
  </si>
  <si>
    <t>Table I-1: Calculated major element composition (wt.%) of melt extracted from basalt.</t>
  </si>
  <si>
    <t>Table H-1: Semi-quantitative SEM amphibole analyses.</t>
  </si>
  <si>
    <t>Table I-2: Calculated major element composition (wt.%) of melt extracted from dacite.</t>
  </si>
  <si>
    <t>Appendix H: Semi-quantitative amphibole analyses.</t>
  </si>
  <si>
    <t>Table H-1. Semi-quantitative SEM amphibole analyses.</t>
  </si>
  <si>
    <t>Appendix I: Calculated major- and trace-element composition of melt extracted from basalt and dacite and their restites at Crean Hill.</t>
  </si>
  <si>
    <t>Table I-1. Calculated major element composition (wt.%) of melt extracted from basalt.</t>
  </si>
  <si>
    <r>
      <t>Table I-3. Calculated Zr/Hf and Zr/Zr* for batch melting of dacite and basalt C</t>
    </r>
    <r>
      <rPr>
        <vertAlign val="subscript"/>
        <sz val="12"/>
        <color theme="1"/>
        <rFont val="Times New Roman"/>
        <family val="1"/>
      </rPr>
      <t>L</t>
    </r>
    <r>
      <rPr>
        <sz val="12"/>
        <color theme="1"/>
        <rFont val="Times New Roman"/>
        <family val="1"/>
      </rPr>
      <t>/C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= 1/[D</t>
    </r>
    <r>
      <rPr>
        <vertAlign val="subscript"/>
        <sz val="12"/>
        <color theme="1"/>
        <rFont val="Times New Roman"/>
        <family val="1"/>
      </rPr>
      <t>RS</t>
    </r>
    <r>
      <rPr>
        <sz val="12"/>
        <color theme="1"/>
        <rFont val="Times New Roman"/>
        <family val="1"/>
      </rPr>
      <t>+F(1-D</t>
    </r>
    <r>
      <rPr>
        <vertAlign val="subscript"/>
        <sz val="12"/>
        <color theme="1"/>
        <rFont val="Times New Roman"/>
        <family val="1"/>
      </rPr>
      <t>RS</t>
    </r>
    <r>
      <rPr>
        <sz val="12"/>
        <color theme="1"/>
        <rFont val="Times New Roman"/>
        <family val="1"/>
      </rPr>
      <t>)].</t>
    </r>
  </si>
  <si>
    <t>Appendix J: Whole-rock geochemistry of all mineralized Crean Hill and Vermilion samples used in this study.</t>
  </si>
  <si>
    <t>Location</t>
  </si>
  <si>
    <t>Mineralization style</t>
  </si>
  <si>
    <t>PGE+Au</t>
  </si>
  <si>
    <t>Pd/Ir</t>
  </si>
  <si>
    <t>Au/Pd</t>
  </si>
  <si>
    <t>Pt/Pd</t>
  </si>
  <si>
    <t>Co/Ni</t>
  </si>
  <si>
    <t>Cu/Ni</t>
  </si>
  <si>
    <t>Footwall-hosted sulphide breccia</t>
  </si>
  <si>
    <t>17DEN02</t>
  </si>
  <si>
    <t>&gt;15000</t>
  </si>
  <si>
    <t>17DEN02-4</t>
  </si>
  <si>
    <t>17DEN04-1</t>
  </si>
  <si>
    <t>17DEN04A</t>
  </si>
  <si>
    <t>17DEN04B</t>
  </si>
  <si>
    <t>Sheared Footwall-hosted sulphide breccia</t>
  </si>
  <si>
    <t>17DEN06</t>
  </si>
  <si>
    <t>17DEN06-2</t>
  </si>
  <si>
    <t>17DEN07</t>
  </si>
  <si>
    <t>17DEN07-6</t>
  </si>
  <si>
    <t>Lower Sublayer</t>
  </si>
  <si>
    <t>17DEN34</t>
  </si>
  <si>
    <t>17DEN35</t>
  </si>
  <si>
    <t>17DEN36</t>
  </si>
  <si>
    <t>Sheared Lower Sublayer</t>
  </si>
  <si>
    <t>17DEN37</t>
  </si>
  <si>
    <t>17DEN38</t>
  </si>
  <si>
    <t>17DEN39</t>
  </si>
  <si>
    <t>17DEN40</t>
  </si>
  <si>
    <t>17DEN41</t>
  </si>
  <si>
    <t>17DEN42</t>
  </si>
  <si>
    <t>17DEN43</t>
  </si>
  <si>
    <t>17DEN44</t>
  </si>
  <si>
    <t>17DEN45</t>
  </si>
  <si>
    <t>17DEN46</t>
  </si>
  <si>
    <t>17DEN47</t>
  </si>
  <si>
    <t>17DEN60</t>
  </si>
  <si>
    <t>Upper Sublayer</t>
  </si>
  <si>
    <t>17DEN49</t>
  </si>
  <si>
    <t>17DEN50</t>
  </si>
  <si>
    <t>17DEN52</t>
  </si>
  <si>
    <t>17DEN53</t>
  </si>
  <si>
    <t>17DEN54</t>
  </si>
  <si>
    <t>17DEN55</t>
  </si>
  <si>
    <t>17DEN56</t>
  </si>
  <si>
    <t>17DEN57</t>
  </si>
  <si>
    <t>17DEN58</t>
  </si>
  <si>
    <t>17DEN61</t>
  </si>
  <si>
    <t>Footwall Breccia</t>
  </si>
  <si>
    <t>16DEN01-C02A</t>
  </si>
  <si>
    <t>&gt;4700</t>
  </si>
  <si>
    <t>16DEN01-C02C</t>
  </si>
  <si>
    <t>16DEN07-C03A</t>
  </si>
  <si>
    <t>16DEN08-G01</t>
  </si>
  <si>
    <t>16DEN16-C01C+C01D</t>
  </si>
  <si>
    <t>16DEN17-C01C</t>
  </si>
  <si>
    <t>16DEN17-C02B</t>
  </si>
  <si>
    <t>16DEN17-C02C</t>
  </si>
  <si>
    <t>16DEN20-C01D</t>
  </si>
  <si>
    <t>16DEN20-C01E-1</t>
  </si>
  <si>
    <t>16DEN20-C01G</t>
  </si>
  <si>
    <t>16DEN20-C01I</t>
  </si>
  <si>
    <t>16DEN20-C01J</t>
  </si>
  <si>
    <t>16DEN20-C01K</t>
  </si>
  <si>
    <t>&gt;4800</t>
  </si>
  <si>
    <t>16DEN20-C01M</t>
  </si>
  <si>
    <t>16DEN23-C01E</t>
  </si>
  <si>
    <t>17DEN05-2</t>
  </si>
  <si>
    <t>Sheared Footwall Breccia</t>
  </si>
  <si>
    <t>17DEN28</t>
  </si>
  <si>
    <t>17DEN29</t>
  </si>
  <si>
    <t>17DEN30</t>
  </si>
  <si>
    <t>17DEN31</t>
  </si>
  <si>
    <t>17DEN32</t>
  </si>
  <si>
    <t>16DEN07-C02A</t>
  </si>
  <si>
    <t>16DEN17-C01B</t>
  </si>
  <si>
    <t>&gt;3600</t>
  </si>
  <si>
    <t>16DEN17-C03A</t>
  </si>
  <si>
    <t>16DEN17-C03B</t>
  </si>
  <si>
    <t>16DEN17-C03C</t>
  </si>
  <si>
    <t>16DEN20-C01B</t>
  </si>
  <si>
    <t>16DEN20-C01E-2</t>
  </si>
  <si>
    <t>16DEN23-C01B</t>
  </si>
  <si>
    <t>Vermilion</t>
  </si>
  <si>
    <t>Altered quartz diorite</t>
  </si>
  <si>
    <t>17VM15-C01B</t>
  </si>
  <si>
    <t>17VM15-C01D</t>
  </si>
  <si>
    <t>17VM15-C01E</t>
  </si>
  <si>
    <t>17VM15-C02B</t>
  </si>
  <si>
    <t>17VM21-C01B</t>
  </si>
  <si>
    <t>&lt;0.08</t>
  </si>
  <si>
    <t>17VM21-C01C</t>
  </si>
  <si>
    <t>17VM06-C04B</t>
  </si>
  <si>
    <t>17VM06-G01</t>
  </si>
  <si>
    <t>17VM21-C01A</t>
  </si>
  <si>
    <t>Hydrothermal vein</t>
  </si>
  <si>
    <t>17VM15-C01G</t>
  </si>
  <si>
    <t>17VM53</t>
  </si>
  <si>
    <t>17VM23-C02A</t>
  </si>
  <si>
    <t>17VM23-C04A</t>
  </si>
  <si>
    <t>17VM15-C01C</t>
  </si>
  <si>
    <t>17VM15-C01H</t>
  </si>
  <si>
    <t>17VM15-C01I</t>
  </si>
  <si>
    <t>17VM15-C01L</t>
  </si>
  <si>
    <t>17VM17-C04</t>
  </si>
  <si>
    <t>17VM21-C02A</t>
  </si>
  <si>
    <t>17VM21-C02B</t>
  </si>
  <si>
    <t>17VM23-C01A</t>
  </si>
  <si>
    <t>17VM23-C01B</t>
  </si>
  <si>
    <t>17VM23-C01C</t>
  </si>
  <si>
    <t>17VM13-C01</t>
  </si>
  <si>
    <t>17VM17-C01</t>
  </si>
  <si>
    <t>17VM23-C04B</t>
  </si>
  <si>
    <t>17VM24-C01B</t>
  </si>
  <si>
    <t>17VM24-C02B</t>
  </si>
  <si>
    <t>17VM15-C01M</t>
  </si>
  <si>
    <t>17VM23-C05C</t>
  </si>
  <si>
    <t>Sheared quartz-sulphide vein</t>
  </si>
  <si>
    <t>17VM06-C03</t>
  </si>
  <si>
    <t>17VM23-C02B</t>
  </si>
  <si>
    <t>17VM23-C02C</t>
  </si>
  <si>
    <t>17VM23-C03A</t>
  </si>
  <si>
    <t>17VM23-C03C</t>
  </si>
  <si>
    <t>17VM23-C04C</t>
  </si>
  <si>
    <t>&lt;0.04</t>
  </si>
  <si>
    <t>17VM24-C02A</t>
  </si>
  <si>
    <t>17VM50</t>
  </si>
  <si>
    <t>17VM52</t>
  </si>
  <si>
    <t>Sheared sulphide-quartz vein</t>
  </si>
  <si>
    <t>17VM17-C03</t>
  </si>
  <si>
    <t>17VM23-C03B</t>
  </si>
  <si>
    <t>17VM23-C05B</t>
  </si>
  <si>
    <t>&gt;30000</t>
  </si>
  <si>
    <t>Appendix K: Semi-quantitative SEM-EDS analyses of gersdorffite and sulphides.</t>
  </si>
  <si>
    <t>Table K-1:  Semi-quantitative SEM-EDS analyses of gersdorffite.</t>
  </si>
  <si>
    <t>Table K-2:  Semi-quantitative SEM-EDS analyses of sulphides.</t>
  </si>
  <si>
    <t>Sheared Footwall breccia</t>
  </si>
  <si>
    <t>U.L.D.</t>
  </si>
  <si>
    <t>units</t>
  </si>
  <si>
    <t>S</t>
  </si>
  <si>
    <t>Co</t>
  </si>
  <si>
    <t>Cu</t>
  </si>
  <si>
    <t>Ni</t>
  </si>
  <si>
    <t>Au</t>
  </si>
  <si>
    <t>Ir</t>
  </si>
  <si>
    <t>Pd</t>
  </si>
  <si>
    <t>Pt</t>
  </si>
  <si>
    <t>Ru</t>
  </si>
  <si>
    <t>Co/S</t>
  </si>
  <si>
    <t>Cu/S</t>
  </si>
  <si>
    <t>Ni/S</t>
  </si>
  <si>
    <t>PGE total</t>
  </si>
  <si>
    <t>n.d. = value or ratio not determined</t>
  </si>
  <si>
    <t>Crean Hill outcrop</t>
  </si>
  <si>
    <t>Crean Hill drill core</t>
  </si>
  <si>
    <t>ppm</t>
  </si>
  <si>
    <t>wt.%</t>
  </si>
  <si>
    <t>ppb</t>
  </si>
  <si>
    <r>
      <t>Table I-3: Calculated Zr/Hf and Zr/Zr* for batch melting of dacite and basalt C</t>
    </r>
    <r>
      <rPr>
        <b/>
        <vertAlign val="subscript"/>
        <sz val="12"/>
        <color theme="1"/>
        <rFont val="Times New Roman"/>
        <family val="1"/>
      </rPr>
      <t>L</t>
    </r>
    <r>
      <rPr>
        <b/>
        <sz val="12"/>
        <color theme="1"/>
        <rFont val="Times New Roman"/>
        <family val="1"/>
      </rPr>
      <t>/C</t>
    </r>
    <r>
      <rPr>
        <b/>
        <vertAlign val="sub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>= 1/[D</t>
    </r>
    <r>
      <rPr>
        <b/>
        <vertAlign val="subscript"/>
        <sz val="12"/>
        <color theme="1"/>
        <rFont val="Times New Roman"/>
        <family val="1"/>
      </rPr>
      <t>RS</t>
    </r>
    <r>
      <rPr>
        <b/>
        <sz val="12"/>
        <color theme="1"/>
        <rFont val="Times New Roman"/>
        <family val="1"/>
      </rPr>
      <t>+F(1-D</t>
    </r>
    <r>
      <rPr>
        <b/>
        <vertAlign val="subscript"/>
        <sz val="12"/>
        <color theme="1"/>
        <rFont val="Times New Roman"/>
        <family val="1"/>
      </rPr>
      <t>RS</t>
    </r>
    <r>
      <rPr>
        <b/>
        <sz val="12"/>
        <color theme="1"/>
        <rFont val="Times New Roman"/>
        <family val="1"/>
      </rPr>
      <t>)].</t>
    </r>
  </si>
  <si>
    <t>Table I-4: Calculated Zr/Hf and Zr/Zr* of dacite and basalt restite after extraction of melt fractions calculated in Table I-3.</t>
  </si>
  <si>
    <t>DDH Azimuth</t>
  </si>
  <si>
    <t>DDH Plunge</t>
  </si>
  <si>
    <t>Downhole Depth</t>
  </si>
  <si>
    <t>DR18</t>
  </si>
  <si>
    <t>DR22</t>
  </si>
  <si>
    <t>DDH: Diamond drill hole</t>
  </si>
  <si>
    <t>Grab</t>
  </si>
  <si>
    <t>Drill core</t>
  </si>
  <si>
    <t>Channel</t>
  </si>
  <si>
    <t>Table L-1: Thesis sample locations. Universal Transverse Mercator (UTM) coordinates are in North American Datum 1983 (NAD83), Zone 17.</t>
  </si>
  <si>
    <t>16DEN12-G01</t>
  </si>
  <si>
    <t>SA46</t>
  </si>
  <si>
    <t>DR12</t>
  </si>
  <si>
    <t>DR20</t>
  </si>
  <si>
    <t>Appendix L: Coordinate locations of all samples used in the thesis.</t>
  </si>
  <si>
    <t>Min. Style</t>
  </si>
  <si>
    <t>Mineral ID</t>
  </si>
  <si>
    <t>Oxygen</t>
  </si>
  <si>
    <t>Sulfur</t>
  </si>
  <si>
    <t>Iron</t>
  </si>
  <si>
    <t>Cobalt</t>
  </si>
  <si>
    <t>Nickel</t>
  </si>
  <si>
    <t>Copper</t>
  </si>
  <si>
    <t>Zinc</t>
  </si>
  <si>
    <t>Arsenic</t>
  </si>
  <si>
    <t>Ruthenium</t>
  </si>
  <si>
    <t>Rhodium</t>
  </si>
  <si>
    <t>Palladium</t>
  </si>
  <si>
    <t>Osmium</t>
  </si>
  <si>
    <t>Iridium</t>
  </si>
  <si>
    <t>Platinum</t>
  </si>
  <si>
    <t>Gold</t>
  </si>
  <si>
    <t>Bismuth</t>
  </si>
  <si>
    <t>Sum</t>
  </si>
  <si>
    <t>VM06-C03</t>
  </si>
  <si>
    <t>DEN20-C01B</t>
  </si>
  <si>
    <t>VM17-C01</t>
  </si>
  <si>
    <t>DEN20-C01E2</t>
  </si>
  <si>
    <t>VM13-C01</t>
  </si>
  <si>
    <t>VM23-C03A</t>
  </si>
  <si>
    <t>DEN20-C01K</t>
  </si>
  <si>
    <t>17DEN62</t>
  </si>
  <si>
    <t>A04_9</t>
  </si>
  <si>
    <t>A11_11</t>
  </si>
  <si>
    <t>A08_8</t>
  </si>
  <si>
    <t>A08_7</t>
  </si>
  <si>
    <t>A07_2</t>
  </si>
  <si>
    <t>A04_19</t>
  </si>
  <si>
    <t>A07_3</t>
  </si>
  <si>
    <t>A04_7</t>
  </si>
  <si>
    <t>A12_3</t>
  </si>
  <si>
    <t>A03_5</t>
  </si>
  <si>
    <t>A03_3</t>
  </si>
  <si>
    <t>A07_4</t>
  </si>
  <si>
    <t>A08_9</t>
  </si>
  <si>
    <t>A01_2_15</t>
  </si>
  <si>
    <t>A03_6</t>
  </si>
  <si>
    <t>A01_2_14</t>
  </si>
  <si>
    <t>A09_6</t>
  </si>
  <si>
    <t>A05_1</t>
  </si>
  <si>
    <t>A07_12</t>
  </si>
  <si>
    <t>A07_14</t>
  </si>
  <si>
    <t>A08_15</t>
  </si>
  <si>
    <t>A07_8</t>
  </si>
  <si>
    <t>A07_6</t>
  </si>
  <si>
    <t>A08_5</t>
  </si>
  <si>
    <t>A09_3</t>
  </si>
  <si>
    <t>A05_2</t>
  </si>
  <si>
    <t>A07_13</t>
  </si>
  <si>
    <t>A07_15</t>
  </si>
  <si>
    <t>A01_2_16</t>
  </si>
  <si>
    <t>A09_1</t>
  </si>
  <si>
    <t>A08_6</t>
  </si>
  <si>
    <t>A06_11</t>
  </si>
  <si>
    <t>A06_13</t>
  </si>
  <si>
    <t>A01_14</t>
  </si>
  <si>
    <t>A08_zoom_4</t>
  </si>
  <si>
    <t>A09_zoom_1</t>
  </si>
  <si>
    <t>A17_14</t>
  </si>
  <si>
    <t>A11_2</t>
  </si>
  <si>
    <t>A09_5</t>
  </si>
  <si>
    <t>A08_23</t>
  </si>
  <si>
    <t>A08_4</t>
  </si>
  <si>
    <t>A06_zoom_7</t>
  </si>
  <si>
    <t>A06_28</t>
  </si>
  <si>
    <t>A11_1</t>
  </si>
  <si>
    <t>A07_5</t>
  </si>
  <si>
    <t>A14_18</t>
  </si>
  <si>
    <t>A06_5</t>
  </si>
  <si>
    <t>A06_4</t>
  </si>
  <si>
    <t>A02_1</t>
  </si>
  <si>
    <t>A02_18</t>
  </si>
  <si>
    <t>A09_11</t>
  </si>
  <si>
    <t>A06_27</t>
  </si>
  <si>
    <t>A04_12</t>
  </si>
  <si>
    <t>A04_14</t>
  </si>
  <si>
    <t>A02_8</t>
  </si>
  <si>
    <t>DEN20-C01L</t>
  </si>
  <si>
    <t>Pyrrhotite</t>
  </si>
  <si>
    <t>17DEN05A</t>
  </si>
  <si>
    <t>Pentlandite</t>
  </si>
  <si>
    <t>17DEN02B</t>
  </si>
  <si>
    <t>A02_16</t>
  </si>
  <si>
    <t>A02_17</t>
  </si>
  <si>
    <t>A08_22</t>
  </si>
  <si>
    <t>A08_24</t>
  </si>
  <si>
    <t>A02B_ZOOM_7</t>
  </si>
  <si>
    <t>A09_12</t>
  </si>
  <si>
    <t>A09_13</t>
  </si>
  <si>
    <t>A09_14</t>
  </si>
  <si>
    <t>A09_15</t>
  </si>
  <si>
    <t>A13_27</t>
  </si>
  <si>
    <t>A13_28</t>
  </si>
  <si>
    <t>A13_31</t>
  </si>
  <si>
    <t>A13_36</t>
  </si>
  <si>
    <t>A13_38</t>
  </si>
  <si>
    <t>A13_39</t>
  </si>
  <si>
    <t>A13_40</t>
  </si>
  <si>
    <t>A16_10</t>
  </si>
  <si>
    <t>A16_13</t>
  </si>
  <si>
    <t>A16_14</t>
  </si>
  <si>
    <t>A16_15</t>
  </si>
  <si>
    <t>A16_17</t>
  </si>
  <si>
    <t>A16_6</t>
  </si>
  <si>
    <t>A16_8</t>
  </si>
  <si>
    <t>A16_9</t>
  </si>
  <si>
    <t>A02_26</t>
  </si>
  <si>
    <t>A02_27</t>
  </si>
  <si>
    <t>A02_30</t>
  </si>
  <si>
    <t>A02_31</t>
  </si>
  <si>
    <t>A02_3</t>
  </si>
  <si>
    <t>A02_5</t>
  </si>
  <si>
    <t>A07_9</t>
  </si>
  <si>
    <t>A14_12</t>
  </si>
  <si>
    <t>Marcasite</t>
  </si>
  <si>
    <t>Millerite</t>
  </si>
  <si>
    <t>-</t>
  </si>
  <si>
    <t>Sample Length (m)</t>
  </si>
  <si>
    <t>021</t>
  </si>
  <si>
    <r>
      <t xml:space="preserve">¹ Calculated using phenocryst-matrix </t>
    </r>
    <r>
      <rPr>
        <i/>
        <sz val="11"/>
        <color theme="1"/>
        <rFont val="Times New Roman"/>
        <family val="1"/>
      </rPr>
      <t>Kd</t>
    </r>
    <r>
      <rPr>
        <sz val="11"/>
        <color theme="1"/>
        <rFont val="Times New Roman"/>
        <family val="1"/>
      </rPr>
      <t xml:space="preserve"> value for 15% plagioclase (Schnetzler and Philpotts, 1970) for dacite, and using experimental Kd values for 50% plagioclase (Bindeman and Davis, 2000) and 50% amphibole (Brenan et al., 1995) for basalt</t>
    </r>
  </si>
  <si>
    <r>
      <t>C</t>
    </r>
    <r>
      <rPr>
        <vertAlign val="sub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 xml:space="preserve"> (ppm)</t>
    </r>
  </si>
  <si>
    <r>
      <t>D</t>
    </r>
    <r>
      <rPr>
        <vertAlign val="sub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¹</t>
    </r>
  </si>
  <si>
    <r>
      <t>SiO</t>
    </r>
    <r>
      <rPr>
        <b/>
        <vertAlign val="subscript"/>
        <sz val="11"/>
        <rFont val="Times New Roman"/>
        <family val="1"/>
      </rPr>
      <t>2</t>
    </r>
  </si>
  <si>
    <r>
      <t>TiO</t>
    </r>
    <r>
      <rPr>
        <b/>
        <vertAlign val="subscript"/>
        <sz val="11"/>
        <rFont val="Times New Roman"/>
        <family val="1"/>
      </rPr>
      <t>2</t>
    </r>
  </si>
  <si>
    <r>
      <t>Al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</t>
    </r>
    <r>
      <rPr>
        <b/>
        <vertAlign val="subscript"/>
        <sz val="11"/>
        <rFont val="Times New Roman"/>
        <family val="1"/>
      </rPr>
      <t>3</t>
    </r>
  </si>
  <si>
    <r>
      <t>FeO</t>
    </r>
    <r>
      <rPr>
        <b/>
        <vertAlign val="subscript"/>
        <sz val="11"/>
        <rFont val="Times New Roman"/>
        <family val="1"/>
      </rPr>
      <t>(t)</t>
    </r>
  </si>
  <si>
    <r>
      <t>Na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</t>
    </r>
  </si>
  <si>
    <r>
      <t>K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</t>
    </r>
  </si>
  <si>
    <r>
      <t>Mn</t>
    </r>
    <r>
      <rPr>
        <b/>
        <vertAlign val="superscript"/>
        <sz val="11"/>
        <color theme="1"/>
        <rFont val="Times New Roman"/>
        <family val="1"/>
      </rPr>
      <t>2+</t>
    </r>
  </si>
  <si>
    <r>
      <t>Fe</t>
    </r>
    <r>
      <rPr>
        <b/>
        <vertAlign val="superscript"/>
        <sz val="11"/>
        <color theme="1"/>
        <rFont val="Times New Roman"/>
        <family val="1"/>
      </rPr>
      <t>2+</t>
    </r>
  </si>
  <si>
    <r>
      <t>1</t>
    </r>
    <r>
      <rPr>
        <sz val="11"/>
        <color theme="1"/>
        <rFont val="Times New Roman"/>
        <family val="1"/>
      </rPr>
      <t xml:space="preserve"> Atoms per formula unit, per 23.19 O equivalent</t>
    </r>
  </si>
  <si>
    <r>
      <t>Fe</t>
    </r>
    <r>
      <rPr>
        <b/>
        <vertAlign val="superscript"/>
        <sz val="11"/>
        <color theme="1"/>
        <rFont val="Times New Roman"/>
        <family val="1"/>
      </rPr>
      <t>3+</t>
    </r>
    <r>
      <rPr>
        <b/>
        <sz val="11"/>
        <color theme="1"/>
        <rFont val="Times New Roman"/>
        <family val="1"/>
      </rPr>
      <t>/∑Fe</t>
    </r>
  </si>
  <si>
    <t>Shear-hosted disseminated sulphides</t>
  </si>
  <si>
    <t>Blank cells signify that the element was analyzed but not detected</t>
  </si>
  <si>
    <t>Denison Township</t>
  </si>
  <si>
    <t>Crean Hill</t>
  </si>
  <si>
    <t>Drury Township</t>
  </si>
  <si>
    <r>
      <t>Sample Type</t>
    </r>
    <r>
      <rPr>
        <b/>
        <vertAlign val="superscript"/>
        <sz val="11"/>
        <color theme="1"/>
        <rFont val="Times New Roman"/>
        <family val="1"/>
      </rPr>
      <t>1</t>
    </r>
  </si>
  <si>
    <r>
      <t>Easting</t>
    </r>
    <r>
      <rPr>
        <b/>
        <vertAlign val="superscript"/>
        <sz val="11"/>
        <color theme="1"/>
        <rFont val="Times New Roman"/>
        <family val="1"/>
      </rPr>
      <t>2</t>
    </r>
  </si>
  <si>
    <r>
      <t>Northing</t>
    </r>
    <r>
      <rPr>
        <b/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</si>
  <si>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1"/>
        <color theme="1"/>
        <rFont val="Times New Roman"/>
        <family val="1"/>
      </rPr>
      <t xml:space="preserve">1 </t>
    </r>
    <r>
      <rPr>
        <sz val="11"/>
        <color theme="1"/>
        <rFont val="Times New Roman"/>
        <family val="1"/>
      </rPr>
      <t>Channel samples range between 0.2-0.5 m in length.</t>
    </r>
  </si>
  <si>
    <t>Table G-1: Whole-rock geochemical analyses of host rocks at Crean Hill.</t>
  </si>
  <si>
    <t>Table G-2: Whole-rock geochemical analyses of breccia matrices at Crean Hill.</t>
  </si>
  <si>
    <r>
      <t>Cations (</t>
    </r>
    <r>
      <rPr>
        <b/>
        <i/>
        <sz val="11"/>
        <color theme="1"/>
        <rFont val="Times New Roman"/>
        <family val="1"/>
      </rPr>
      <t>apfu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1</t>
    </r>
  </si>
  <si>
    <r>
      <t>16DEN12-G01</t>
    </r>
    <r>
      <rPr>
        <vertAlign val="superscript"/>
        <sz val="11"/>
        <color theme="1"/>
        <rFont val="Times New Roman"/>
        <family val="1"/>
      </rPr>
      <t>3</t>
    </r>
  </si>
  <si>
    <r>
      <t>Rb</t>
    </r>
    <r>
      <rPr>
        <b/>
        <vertAlign val="superscript"/>
        <sz val="11"/>
        <color theme="1"/>
        <rFont val="Times New Roman"/>
        <family val="1"/>
      </rPr>
      <t>2</t>
    </r>
  </si>
  <si>
    <r>
      <t>Ba</t>
    </r>
    <r>
      <rPr>
        <b/>
        <vertAlign val="superscript"/>
        <sz val="11"/>
        <color theme="1"/>
        <rFont val="Times New Roman"/>
        <family val="1"/>
      </rPr>
      <t>2</t>
    </r>
  </si>
  <si>
    <r>
      <t>Method</t>
    </r>
    <r>
      <rPr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</si>
  <si>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Rb and Ba values determined by XRF due to co-precipitation of trace elements with one or more insoluble major element fluorides during solution preparation for ICP-MS method</t>
    </r>
  </si>
  <si>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Sample 16DEN12-G01 not used in average calculations</t>
    </r>
  </si>
  <si>
    <t>precision and accuracy. Standards should also be included</t>
  </si>
  <si>
    <t>Table L-1: Thesis sample locations.</t>
  </si>
  <si>
    <r>
      <t xml:space="preserve">2 </t>
    </r>
    <r>
      <rPr>
        <sz val="11"/>
        <color theme="1"/>
        <rFont val="Times New Roman"/>
        <family val="1"/>
      </rPr>
      <t>Universal Transverse Mercator (UTM) coordinates in North American Datum 1983 (NAD83), Zone 17. Coordinates highlighted in grey represent drill hole collars.</t>
    </r>
  </si>
  <si>
    <t>Table J-1: Whole-rock geochemical analyses of mineralized samples at Crean Hill and Vermilion.</t>
  </si>
  <si>
    <t>IRC-100</t>
  </si>
  <si>
    <r>
      <t>IAT-100</t>
    </r>
    <r>
      <rPr>
        <vertAlign val="superscript"/>
        <sz val="11"/>
        <rFont val="Times New Roman"/>
        <family val="1"/>
      </rPr>
      <t>2</t>
    </r>
  </si>
  <si>
    <t>IMP-200</t>
  </si>
  <si>
    <t>Geo Labs - 2016</t>
  </si>
  <si>
    <t>Geo Labs - 2017</t>
  </si>
  <si>
    <t>Geo Labs - 2018</t>
  </si>
  <si>
    <r>
      <rPr>
        <vertAlign val="superscript"/>
        <sz val="11"/>
        <rFont val="Times New Roman"/>
        <family val="1"/>
      </rPr>
      <t xml:space="preserve">1 </t>
    </r>
    <r>
      <rPr>
        <sz val="11"/>
        <rFont val="Times New Roman"/>
        <family val="1"/>
      </rPr>
      <t>Major elements in wt.%; trace elements in ppm; IRC-100, combustion and analysis by infrared absorption; IAT-100, open vessel multi-acid digestion with inductively coupled plasma atomic emission spectrometry (ICP-AES) finish; IMP-200, nickel sulphide fire assay with inductively coupled plasma mass spectrometry (ICP-MS) finish.</t>
    </r>
  </si>
  <si>
    <r>
      <rPr>
        <vertAlign val="superscript"/>
        <sz val="11"/>
        <rFont val="Times New Roman"/>
        <family val="1"/>
      </rPr>
      <t xml:space="preserve">2 </t>
    </r>
    <r>
      <rPr>
        <sz val="11"/>
        <rFont val="Times New Roman"/>
        <family val="1"/>
      </rPr>
      <t>IAC-100, closed vessel multi-acid digestion with ICP-AES finish, used for samples 16DEN20-C01J, 16DEN20-C01L, 16DEN20-C01M and 17VM06-G01. L.L.D-U.L.D.: Co, 1-450 ppm; Cu, 3-280000 ppm; Ni, 4-14000 ppm.</t>
    </r>
  </si>
  <si>
    <r>
      <t>Method</t>
    </r>
    <r>
      <rPr>
        <vertAlign val="superscript"/>
        <sz val="11"/>
        <rFont val="Times New Roman"/>
        <family val="1"/>
      </rPr>
      <t>1</t>
    </r>
  </si>
  <si>
    <r>
      <t>Rh</t>
    </r>
    <r>
      <rPr>
        <b/>
        <vertAlign val="superscript"/>
        <sz val="11"/>
        <rFont val="Times New Roman"/>
        <family val="1"/>
      </rPr>
      <t>3</t>
    </r>
  </si>
  <si>
    <r>
      <rPr>
        <vertAlign val="superscript"/>
        <sz val="11"/>
        <rFont val="Times New Roman"/>
        <family val="1"/>
      </rPr>
      <t xml:space="preserve">3 </t>
    </r>
    <r>
      <rPr>
        <sz val="11"/>
        <rFont val="Times New Roman"/>
        <family val="1"/>
      </rPr>
      <t>Rh value not determined due to spectral interference with elevated Cu in the samples.</t>
    </r>
  </si>
  <si>
    <t>Laboratory - Year</t>
  </si>
  <si>
    <t>XRF-M01</t>
  </si>
  <si>
    <t>IMC-100</t>
  </si>
  <si>
    <t>XRF-T02</t>
  </si>
  <si>
    <t>XRF-T03</t>
  </si>
  <si>
    <t>n.a. = not analyzed</t>
  </si>
  <si>
    <t>FEO-ION</t>
  </si>
  <si>
    <r>
      <rPr>
        <vertAlign val="superscript"/>
        <sz val="11"/>
        <rFont val="Times New Roman"/>
        <family val="1"/>
      </rPr>
      <t xml:space="preserve">1 </t>
    </r>
    <r>
      <rPr>
        <sz val="11"/>
        <rFont val="Times New Roman"/>
        <family val="1"/>
      </rPr>
      <t>Analyses completed at the Ontario Geoscience Laboratories (Geo Labs) in 2016-2017; major elements in wt.%; trace elements in ppm; total Fe as Fe₂O₃ (t); FeO-ION, ferrous ion analysis by titration with a standardized permanganate solution;LOI, loss on ignition; XRF-M01, fusion with borate flux into disc followed by x-ray fluorescence (XRF) analysis; XRF-T02/03, borate fusion into pressed pellet followed by XRF analysis; IMC-100, closed vessel multi-acid digestion with inductively coupled plasma mass spectrometry (ICP-MS) finish.</t>
    </r>
  </si>
  <si>
    <t>Table I-4. Calculated Zr/Hf and Zr/Zr* of dacite and basalt restites after extraction of melt calculated in Table I-3.</t>
  </si>
  <si>
    <t>Blank cells signify that the element was analyzed but not detected.</t>
  </si>
  <si>
    <t>© Carol-Anne Généreux, 2023</t>
  </si>
  <si>
    <t>Understanding the South Range Sudbury impact structure: a study of shear zones, impact breccias and PGE occurrences in the Vermilion and Crean Hill mines area, Sudbury,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</si>
</sst>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"/>
  </numFmts>
  <fonts count="38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2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color theme="1"/>
      <name val="Calibri"/>
      <family val="2"/>
      <scheme val="minor"/>
    </font>
    <font>
      <i/>
      <sz val="18"/>
      <color rgb="FFC00000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u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vertAlign val="subscript"/>
      <sz val="11"/>
      <name val="Times New Roman"/>
      <family val="1"/>
    </font>
    <font>
      <b/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sz val="12"/>
      <color rgb="FFC00000"/>
      <name val="Times New Roman"/>
      <family val="1"/>
    </font>
    <font>
      <vertAlign val="superscript"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91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1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0" xfId="0" applyFont="1"/>
    <xf numFmtId="0" fontId="16" fillId="0" borderId="1" xfId="0" applyFont="1" applyBorder="1"/>
    <xf numFmtId="49" fontId="1" fillId="0" borderId="1" xfId="0" applyNumberFormat="1" applyFont="1" applyBorder="1" applyAlignment="1">
      <alignment horizontal="right" vertical="center"/>
    </xf>
    <xf numFmtId="2" fontId="17" fillId="0" borderId="0" xfId="0" applyNumberFormat="1" applyFont="1"/>
    <xf numFmtId="0" fontId="17" fillId="0" borderId="1" xfId="0" applyFont="1" applyBorder="1"/>
    <xf numFmtId="2" fontId="17" fillId="0" borderId="1" xfId="0" applyNumberFormat="1" applyFont="1" applyBorder="1"/>
    <xf numFmtId="2" fontId="17" fillId="0" borderId="7" xfId="0" applyNumberFormat="1" applyFont="1" applyBorder="1"/>
    <xf numFmtId="2" fontId="17" fillId="0" borderId="8" xfId="0" applyNumberFormat="1" applyFont="1" applyBorder="1"/>
    <xf numFmtId="0" fontId="17" fillId="0" borderId="0" xfId="0" applyFont="1" applyAlignment="1">
      <alignment vertical="center"/>
    </xf>
    <xf numFmtId="2" fontId="17" fillId="0" borderId="7" xfId="0" applyNumberFormat="1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2" fontId="17" fillId="0" borderId="8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vertical="center"/>
    </xf>
    <xf numFmtId="0" fontId="18" fillId="0" borderId="0" xfId="0" applyFont="1"/>
    <xf numFmtId="0" fontId="17" fillId="0" borderId="2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2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2" fontId="19" fillId="0" borderId="0" xfId="0" applyNumberFormat="1" applyFont="1"/>
    <xf numFmtId="0" fontId="16" fillId="0" borderId="0" xfId="0" applyFont="1" applyAlignment="1">
      <alignment horizontal="left" indent="1"/>
    </xf>
    <xf numFmtId="0" fontId="16" fillId="0" borderId="1" xfId="0" applyFont="1" applyBorder="1" applyAlignment="1">
      <alignment horizontal="left" indent="1"/>
    </xf>
    <xf numFmtId="2" fontId="19" fillId="0" borderId="1" xfId="0" applyNumberFormat="1" applyFont="1" applyBorder="1"/>
    <xf numFmtId="0" fontId="17" fillId="0" borderId="0" xfId="0" applyFont="1" applyAlignment="1">
      <alignment horizontal="left"/>
    </xf>
    <xf numFmtId="0" fontId="19" fillId="0" borderId="0" xfId="0" applyFont="1"/>
    <xf numFmtId="2" fontId="18" fillId="0" borderId="0" xfId="0" applyNumberFormat="1" applyFont="1"/>
    <xf numFmtId="165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2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17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2" fontId="17" fillId="0" borderId="0" xfId="1" applyNumberFormat="1" applyFont="1" applyAlignment="1">
      <alignment vertical="center"/>
    </xf>
    <xf numFmtId="2" fontId="17" fillId="0" borderId="1" xfId="1" applyNumberFormat="1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/>
    <xf numFmtId="0" fontId="16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2" fontId="26" fillId="0" borderId="0" xfId="0" applyNumberFormat="1" applyFont="1" applyAlignment="1">
      <alignment horizontal="left" vertical="center" wrapText="1"/>
    </xf>
    <xf numFmtId="2" fontId="23" fillId="0" borderId="5" xfId="0" applyNumberFormat="1" applyFont="1" applyBorder="1" applyAlignment="1">
      <alignment horizontal="left" vertical="center" wrapText="1"/>
    </xf>
    <xf numFmtId="2" fontId="23" fillId="0" borderId="7" xfId="0" applyNumberFormat="1" applyFont="1" applyBorder="1" applyAlignment="1">
      <alignment horizontal="left" vertical="center" wrapText="1"/>
    </xf>
    <xf numFmtId="2" fontId="17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" fontId="23" fillId="0" borderId="5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21" fillId="0" borderId="11" xfId="0" applyNumberFormat="1" applyFont="1" applyBorder="1" applyAlignment="1">
      <alignment horizontal="left" vertical="center" wrapText="1"/>
    </xf>
    <xf numFmtId="2" fontId="21" fillId="0" borderId="10" xfId="0" applyNumberFormat="1" applyFont="1" applyBorder="1" applyAlignment="1">
      <alignment horizontal="left" vertical="center" wrapText="1"/>
    </xf>
    <xf numFmtId="2" fontId="21" fillId="0" borderId="5" xfId="0" applyNumberFormat="1" applyFont="1" applyBorder="1" applyAlignment="1">
      <alignment horizontal="left" vertical="center" wrapText="1"/>
    </xf>
    <xf numFmtId="2" fontId="21" fillId="0" borderId="7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2" fontId="21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/>
    </xf>
    <xf numFmtId="2" fontId="21" fillId="0" borderId="2" xfId="0" applyNumberFormat="1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2" fontId="21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/>
    </xf>
    <xf numFmtId="164" fontId="21" fillId="0" borderId="5" xfId="0" applyNumberFormat="1" applyFont="1" applyBorder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21" fillId="0" borderId="5" xfId="0" applyNumberFormat="1" applyFont="1" applyBorder="1"/>
    <xf numFmtId="2" fontId="16" fillId="0" borderId="7" xfId="0" applyNumberFormat="1" applyFont="1" applyBorder="1"/>
    <xf numFmtId="164" fontId="16" fillId="0" borderId="7" xfId="0" applyNumberFormat="1" applyFont="1" applyBorder="1"/>
    <xf numFmtId="0" fontId="16" fillId="0" borderId="2" xfId="0" applyFont="1" applyBorder="1"/>
    <xf numFmtId="0" fontId="17" fillId="0" borderId="2" xfId="0" applyFont="1" applyBorder="1" applyAlignment="1">
      <alignment horizontal="left"/>
    </xf>
    <xf numFmtId="2" fontId="21" fillId="0" borderId="6" xfId="0" applyNumberFormat="1" applyFont="1" applyBorder="1"/>
    <xf numFmtId="2" fontId="16" fillId="0" borderId="9" xfId="0" applyNumberFormat="1" applyFont="1" applyBorder="1"/>
    <xf numFmtId="0" fontId="28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2" fontId="21" fillId="0" borderId="5" xfId="0" applyNumberFormat="1" applyFont="1" applyBorder="1" applyAlignment="1">
      <alignment horizontal="right"/>
    </xf>
    <xf numFmtId="2" fontId="16" fillId="0" borderId="7" xfId="0" applyNumberFormat="1" applyFont="1" applyBorder="1" applyAlignment="1">
      <alignment horizontal="right"/>
    </xf>
    <xf numFmtId="165" fontId="21" fillId="0" borderId="5" xfId="0" applyNumberFormat="1" applyFont="1" applyBorder="1"/>
    <xf numFmtId="165" fontId="16" fillId="0" borderId="7" xfId="0" applyNumberFormat="1" applyFont="1" applyBorder="1"/>
    <xf numFmtId="1" fontId="21" fillId="0" borderId="5" xfId="0" applyNumberFormat="1" applyFont="1" applyBorder="1"/>
    <xf numFmtId="1" fontId="16" fillId="0" borderId="7" xfId="0" applyNumberFormat="1" applyFont="1" applyBorder="1"/>
    <xf numFmtId="166" fontId="21" fillId="0" borderId="5" xfId="0" applyNumberFormat="1" applyFont="1" applyBorder="1"/>
    <xf numFmtId="166" fontId="16" fillId="0" borderId="7" xfId="0" applyNumberFormat="1" applyFont="1" applyBorder="1"/>
    <xf numFmtId="2" fontId="21" fillId="0" borderId="4" xfId="0" applyNumberFormat="1" applyFont="1" applyBorder="1"/>
    <xf numFmtId="2" fontId="16" fillId="0" borderId="8" xfId="0" applyNumberFormat="1" applyFont="1" applyBorder="1"/>
    <xf numFmtId="2" fontId="16" fillId="0" borderId="5" xfId="0" applyNumberFormat="1" applyFont="1" applyBorder="1"/>
    <xf numFmtId="0" fontId="17" fillId="0" borderId="7" xfId="0" applyFont="1" applyBorder="1"/>
    <xf numFmtId="2" fontId="21" fillId="0" borderId="7" xfId="0" applyNumberFormat="1" applyFont="1" applyBorder="1"/>
    <xf numFmtId="164" fontId="16" fillId="0" borderId="5" xfId="0" applyNumberFormat="1" applyFont="1" applyBorder="1"/>
    <xf numFmtId="164" fontId="21" fillId="0" borderId="7" xfId="0" applyNumberFormat="1" applyFont="1" applyBorder="1"/>
    <xf numFmtId="0" fontId="17" fillId="0" borderId="7" xfId="0" applyFont="1" applyBorder="1" applyAlignment="1">
      <alignment horizontal="right"/>
    </xf>
    <xf numFmtId="2" fontId="21" fillId="0" borderId="7" xfId="0" applyNumberFormat="1" applyFont="1" applyBorder="1" applyAlignment="1">
      <alignment horizontal="right"/>
    </xf>
    <xf numFmtId="0" fontId="19" fillId="0" borderId="2" xfId="0" applyFont="1" applyBorder="1"/>
    <xf numFmtId="2" fontId="16" fillId="0" borderId="6" xfId="0" applyNumberFormat="1" applyFont="1" applyBorder="1"/>
    <xf numFmtId="0" fontId="17" fillId="0" borderId="9" xfId="0" applyFont="1" applyBorder="1"/>
    <xf numFmtId="2" fontId="21" fillId="0" borderId="9" xfId="0" applyNumberFormat="1" applyFont="1" applyBorder="1"/>
    <xf numFmtId="0" fontId="21" fillId="0" borderId="0" xfId="0" applyFont="1" applyAlignment="1">
      <alignment horizontal="right"/>
    </xf>
    <xf numFmtId="165" fontId="16" fillId="0" borderId="5" xfId="0" applyNumberFormat="1" applyFont="1" applyBorder="1"/>
    <xf numFmtId="165" fontId="21" fillId="0" borderId="7" xfId="0" applyNumberFormat="1" applyFont="1" applyBorder="1"/>
    <xf numFmtId="1" fontId="16" fillId="0" borderId="5" xfId="0" applyNumberFormat="1" applyFont="1" applyBorder="1"/>
    <xf numFmtId="1" fontId="21" fillId="0" borderId="7" xfId="0" applyNumberFormat="1" applyFont="1" applyBorder="1"/>
    <xf numFmtId="166" fontId="16" fillId="0" borderId="5" xfId="0" applyNumberFormat="1" applyFont="1" applyBorder="1"/>
    <xf numFmtId="166" fontId="21" fillId="0" borderId="7" xfId="0" applyNumberFormat="1" applyFont="1" applyBorder="1"/>
    <xf numFmtId="164" fontId="16" fillId="0" borderId="0" xfId="0" applyNumberFormat="1" applyFont="1"/>
    <xf numFmtId="164" fontId="17" fillId="0" borderId="0" xfId="0" applyNumberFormat="1" applyFont="1"/>
    <xf numFmtId="164" fontId="17" fillId="0" borderId="0" xfId="0" applyNumberFormat="1" applyFont="1" applyAlignment="1">
      <alignment horizontal="right"/>
    </xf>
    <xf numFmtId="164" fontId="17" fillId="0" borderId="7" xfId="0" applyNumberFormat="1" applyFont="1" applyBorder="1"/>
    <xf numFmtId="2" fontId="21" fillId="0" borderId="0" xfId="0" applyNumberFormat="1" applyFont="1" applyAlignment="1">
      <alignment horizontal="right"/>
    </xf>
    <xf numFmtId="2" fontId="21" fillId="0" borderId="1" xfId="0" applyNumberFormat="1" applyFont="1" applyBorder="1" applyAlignment="1">
      <alignment horizontal="right"/>
    </xf>
    <xf numFmtId="2" fontId="16" fillId="0" borderId="4" xfId="0" applyNumberFormat="1" applyFont="1" applyBorder="1"/>
    <xf numFmtId="2" fontId="21" fillId="0" borderId="8" xfId="0" applyNumberFormat="1" applyFont="1" applyBorder="1"/>
    <xf numFmtId="2" fontId="21" fillId="0" borderId="0" xfId="0" applyNumberFormat="1" applyFont="1"/>
    <xf numFmtId="2" fontId="16" fillId="0" borderId="0" xfId="0" applyNumberFormat="1" applyFont="1"/>
    <xf numFmtId="0" fontId="16" fillId="0" borderId="18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2" fontId="17" fillId="0" borderId="2" xfId="0" applyNumberFormat="1" applyFont="1" applyBorder="1" applyAlignment="1">
      <alignment vertical="center"/>
    </xf>
    <xf numFmtId="49" fontId="16" fillId="0" borderId="18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right" vertical="center"/>
    </xf>
    <xf numFmtId="49" fontId="17" fillId="0" borderId="8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2" fontId="17" fillId="0" borderId="0" xfId="0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left" vertical="center"/>
    </xf>
    <xf numFmtId="165" fontId="17" fillId="0" borderId="0" xfId="0" applyNumberFormat="1" applyFont="1" applyBorder="1" applyAlignment="1">
      <alignment horizontal="left" vertical="center"/>
    </xf>
    <xf numFmtId="165" fontId="17" fillId="0" borderId="2" xfId="0" applyNumberFormat="1" applyFont="1" applyBorder="1" applyAlignment="1">
      <alignment horizontal="left" vertical="center"/>
    </xf>
    <xf numFmtId="1" fontId="19" fillId="2" borderId="0" xfId="0" applyNumberFormat="1" applyFont="1" applyFill="1" applyAlignment="1">
      <alignment horizontal="left" vertical="center"/>
    </xf>
    <xf numFmtId="1" fontId="19" fillId="2" borderId="0" xfId="0" applyNumberFormat="1" applyFont="1" applyFill="1" applyBorder="1" applyAlignment="1">
      <alignment horizontal="left" vertical="center"/>
    </xf>
    <xf numFmtId="1" fontId="19" fillId="2" borderId="2" xfId="0" applyNumberFormat="1" applyFont="1" applyFill="1" applyBorder="1" applyAlignment="1">
      <alignment horizontal="left" vertical="center"/>
    </xf>
    <xf numFmtId="1" fontId="19" fillId="2" borderId="16" xfId="0" applyNumberFormat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2" fontId="17" fillId="0" borderId="20" xfId="0" applyNumberFormat="1" applyFont="1" applyBorder="1" applyAlignment="1">
      <alignment vertical="center"/>
    </xf>
    <xf numFmtId="2" fontId="17" fillId="0" borderId="19" xfId="0" applyNumberFormat="1" applyFont="1" applyBorder="1" applyAlignment="1">
      <alignment vertical="center"/>
    </xf>
    <xf numFmtId="2" fontId="17" fillId="0" borderId="21" xfId="0" applyNumberFormat="1" applyFont="1" applyBorder="1" applyAlignment="1">
      <alignment vertical="center"/>
    </xf>
    <xf numFmtId="2" fontId="17" fillId="0" borderId="14" xfId="0" applyNumberFormat="1" applyFont="1" applyBorder="1" applyAlignment="1">
      <alignment vertical="center"/>
    </xf>
    <xf numFmtId="2" fontId="17" fillId="0" borderId="16" xfId="0" applyNumberFormat="1" applyFont="1" applyBorder="1" applyAlignment="1">
      <alignment vertical="center"/>
    </xf>
    <xf numFmtId="2" fontId="17" fillId="0" borderId="15" xfId="0" applyNumberFormat="1" applyFont="1" applyBorder="1" applyAlignment="1">
      <alignment vertical="center"/>
    </xf>
    <xf numFmtId="0" fontId="16" fillId="0" borderId="0" xfId="0" applyFont="1" applyBorder="1"/>
    <xf numFmtId="0" fontId="17" fillId="0" borderId="0" xfId="0" applyFont="1" applyBorder="1"/>
    <xf numFmtId="0" fontId="33" fillId="0" borderId="1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2" fontId="17" fillId="0" borderId="0" xfId="0" applyNumberFormat="1" applyFont="1" applyBorder="1"/>
    <xf numFmtId="2" fontId="19" fillId="0" borderId="0" xfId="0" applyNumberFormat="1" applyFont="1" applyBorder="1"/>
    <xf numFmtId="2" fontId="21" fillId="0" borderId="0" xfId="0" applyNumberFormat="1" applyFont="1" applyBorder="1"/>
    <xf numFmtId="2" fontId="21" fillId="0" borderId="0" xfId="0" applyNumberFormat="1" applyFont="1" applyBorder="1" applyAlignment="1">
      <alignment horizontal="right"/>
    </xf>
    <xf numFmtId="2" fontId="16" fillId="0" borderId="0" xfId="0" applyNumberFormat="1" applyFont="1" applyBorder="1"/>
    <xf numFmtId="0" fontId="7" fillId="0" borderId="1" xfId="0" applyFont="1" applyBorder="1" applyAlignment="1">
      <alignment horizontal="left" vertical="center"/>
    </xf>
    <xf numFmtId="1" fontId="19" fillId="0" borderId="7" xfId="0" applyNumberFormat="1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right" vertical="center"/>
    </xf>
    <xf numFmtId="1" fontId="19" fillId="0" borderId="9" xfId="0" applyNumberFormat="1" applyFont="1" applyFill="1" applyBorder="1" applyAlignment="1">
      <alignment horizontal="right" vertical="center"/>
    </xf>
    <xf numFmtId="1" fontId="19" fillId="0" borderId="2" xfId="0" applyNumberFormat="1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2" fontId="19" fillId="0" borderId="7" xfId="0" applyNumberFormat="1" applyFont="1" applyBorder="1" applyAlignment="1">
      <alignment horizontal="right" vertical="center"/>
    </xf>
    <xf numFmtId="2" fontId="19" fillId="0" borderId="14" xfId="0" applyNumberFormat="1" applyFont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2" fontId="19" fillId="0" borderId="9" xfId="0" applyNumberFormat="1" applyFont="1" applyBorder="1" applyAlignment="1">
      <alignment horizontal="right" vertical="center"/>
    </xf>
    <xf numFmtId="2" fontId="19" fillId="0" borderId="16" xfId="0" applyNumberFormat="1" applyFont="1" applyBorder="1" applyAlignment="1">
      <alignment horizontal="right" vertical="center"/>
    </xf>
    <xf numFmtId="2" fontId="19" fillId="0" borderId="2" xfId="0" applyNumberFormat="1" applyFont="1" applyBorder="1" applyAlignment="1">
      <alignment horizontal="right" vertical="center"/>
    </xf>
    <xf numFmtId="164" fontId="19" fillId="0" borderId="2" xfId="0" applyNumberFormat="1" applyFont="1" applyBorder="1" applyAlignment="1">
      <alignment horizontal="right" vertical="center"/>
    </xf>
    <xf numFmtId="167" fontId="19" fillId="0" borderId="2" xfId="0" applyNumberFormat="1" applyFont="1" applyBorder="1" applyAlignment="1">
      <alignment horizontal="right" vertical="center"/>
    </xf>
    <xf numFmtId="166" fontId="19" fillId="0" borderId="2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2" fontId="19" fillId="0" borderId="8" xfId="0" applyNumberFormat="1" applyFont="1" applyBorder="1" applyAlignment="1">
      <alignment horizontal="right" vertical="center"/>
    </xf>
    <xf numFmtId="2" fontId="19" fillId="0" borderId="15" xfId="0" applyNumberFormat="1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right" vertical="center"/>
    </xf>
    <xf numFmtId="167" fontId="19" fillId="0" borderId="1" xfId="0" applyNumberFormat="1" applyFont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 vertical="center"/>
    </xf>
    <xf numFmtId="164" fontId="19" fillId="0" borderId="0" xfId="0" applyNumberFormat="1" applyFont="1" applyBorder="1" applyAlignment="1">
      <alignment horizontal="right" vertical="center"/>
    </xf>
    <xf numFmtId="167" fontId="19" fillId="0" borderId="0" xfId="0" applyNumberFormat="1" applyFont="1" applyBorder="1" applyAlignment="1">
      <alignment horizontal="right" vertical="center"/>
    </xf>
    <xf numFmtId="166" fontId="19" fillId="0" borderId="0" xfId="0" applyNumberFormat="1" applyFont="1" applyBorder="1" applyAlignment="1">
      <alignment horizontal="right" vertic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37" fillId="0" borderId="0" xfId="0" applyFont="1"/>
    <xf numFmtId="2" fontId="19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F.%20Bascom/5.%20Breccias%20Data/TD%20Modeling/MELT%20COMPS%20MAJORS_thktab_compiled_202102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F.%20Bascom/4.%20Samples/_Geochemical%20Data/Sample%20Submission/Genereux_Batch2_GC+PGE%20samples_16DENXX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41FE-6060-A044-8C6B-845054921286}">
  <dimension ref="A1:A38"/>
  <sheetViews>
    <sheetView showGridLines="0" showRowColHeaders="0" tabSelected="1" topLeftCell="A8" workbookViewId="0">
      <selection activeCell="A25" sqref="A25"/>
    </sheetView>
  </sheetViews>
  <sheetFormatPr baseColWidth="10" defaultColWidth="11.1640625" defaultRowHeight="16"/>
  <cols>
    <col min="1" max="1" width="10.83203125" style="12"/>
    <col min="2" max="16384" width="11.1640625" style="288"/>
  </cols>
  <sheetData>
    <row r="1" spans="1:1" ht="25" customHeight="1">
      <c r="A1" s="22" t="s">
        <v>574</v>
      </c>
    </row>
    <row r="2" spans="1:1" ht="25" customHeight="1">
      <c r="A2" s="9" t="s">
        <v>202</v>
      </c>
    </row>
    <row r="3" spans="1:1" ht="25" customHeight="1">
      <c r="A3" s="9" t="s">
        <v>205</v>
      </c>
    </row>
    <row r="4" spans="1:1" ht="25" customHeight="1">
      <c r="A4" s="289"/>
    </row>
    <row r="5" spans="1:1" ht="25" customHeight="1">
      <c r="A5" s="9" t="s">
        <v>203</v>
      </c>
    </row>
    <row r="6" spans="1:1" ht="25" customHeight="1">
      <c r="A6" s="9" t="s">
        <v>204</v>
      </c>
    </row>
    <row r="7" spans="1:1" ht="25" customHeight="1">
      <c r="A7" s="9"/>
    </row>
    <row r="8" spans="1:1" ht="25" customHeight="1">
      <c r="A8" s="290" t="s">
        <v>573</v>
      </c>
    </row>
    <row r="9" spans="1:1" ht="25" customHeight="1">
      <c r="A9" s="290"/>
    </row>
    <row r="10" spans="1:1" ht="25" customHeight="1">
      <c r="A10" s="22" t="s">
        <v>201</v>
      </c>
    </row>
    <row r="11" spans="1:1" ht="25" customHeight="1">
      <c r="A11" s="9"/>
    </row>
    <row r="12" spans="1:1" ht="25" customHeight="1">
      <c r="A12" s="22" t="s">
        <v>208</v>
      </c>
    </row>
    <row r="13" spans="1:1" ht="25" customHeight="1">
      <c r="A13" s="9" t="s">
        <v>539</v>
      </c>
    </row>
    <row r="14" spans="1:1" ht="25" customHeight="1">
      <c r="A14" s="9" t="s">
        <v>540</v>
      </c>
    </row>
    <row r="15" spans="1:1" ht="25" customHeight="1">
      <c r="A15" s="9"/>
    </row>
    <row r="16" spans="1:1" ht="25" customHeight="1">
      <c r="A16" s="22" t="s">
        <v>212</v>
      </c>
    </row>
    <row r="17" spans="1:1" ht="25" customHeight="1">
      <c r="A17" s="9" t="s">
        <v>213</v>
      </c>
    </row>
    <row r="18" spans="1:1" ht="25" customHeight="1">
      <c r="A18" s="9"/>
    </row>
    <row r="19" spans="1:1" ht="25" customHeight="1">
      <c r="A19" s="22" t="s">
        <v>214</v>
      </c>
    </row>
    <row r="20" spans="1:1" ht="25" customHeight="1">
      <c r="A20" s="9" t="s">
        <v>215</v>
      </c>
    </row>
    <row r="21" spans="1:1" ht="25" customHeight="1">
      <c r="A21" s="9" t="s">
        <v>211</v>
      </c>
    </row>
    <row r="22" spans="1:1" ht="25" customHeight="1">
      <c r="A22" s="9" t="s">
        <v>216</v>
      </c>
    </row>
    <row r="23" spans="1:1" ht="25" customHeight="1">
      <c r="A23" s="9" t="s">
        <v>571</v>
      </c>
    </row>
    <row r="24" spans="1:1" ht="25" customHeight="1">
      <c r="A24" s="9"/>
    </row>
    <row r="25" spans="1:1" ht="25" customHeight="1">
      <c r="A25" s="22" t="s">
        <v>217</v>
      </c>
    </row>
    <row r="26" spans="1:1" ht="25" customHeight="1">
      <c r="A26" s="9" t="s">
        <v>551</v>
      </c>
    </row>
    <row r="27" spans="1:1" ht="25" customHeight="1">
      <c r="A27" s="9"/>
    </row>
    <row r="28" spans="1:1" ht="25" customHeight="1">
      <c r="A28" s="22" t="s">
        <v>351</v>
      </c>
    </row>
    <row r="29" spans="1:1" ht="25" customHeight="1">
      <c r="A29" s="9" t="s">
        <v>352</v>
      </c>
    </row>
    <row r="30" spans="1:1" ht="25" customHeight="1">
      <c r="A30" s="9" t="s">
        <v>353</v>
      </c>
    </row>
    <row r="31" spans="1:1" ht="25" customHeight="1">
      <c r="A31" s="9"/>
    </row>
    <row r="32" spans="1:1" ht="25" customHeight="1">
      <c r="A32" s="22" t="s">
        <v>392</v>
      </c>
    </row>
    <row r="33" spans="1:1" ht="25" customHeight="1">
      <c r="A33" s="9" t="s">
        <v>387</v>
      </c>
    </row>
    <row r="34" spans="1:1" ht="25" customHeight="1">
      <c r="A34" s="9"/>
    </row>
    <row r="35" spans="1:1" ht="25" customHeight="1">
      <c r="A35" s="22" t="s">
        <v>165</v>
      </c>
    </row>
    <row r="36" spans="1:1" ht="25" customHeight="1">
      <c r="A36" s="9" t="s">
        <v>167</v>
      </c>
    </row>
    <row r="37" spans="1:1" ht="25" customHeight="1">
      <c r="A37" s="9" t="s">
        <v>166</v>
      </c>
    </row>
    <row r="38" spans="1:1" ht="25" customHeight="1">
      <c r="A38" s="9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881F-C8CE-BE4F-BB38-541277FBB8F7}">
  <dimension ref="A1:BH61"/>
  <sheetViews>
    <sheetView showGridLines="0" showRowColHeader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4" sqref="B34"/>
    </sheetView>
  </sheetViews>
  <sheetFormatPr baseColWidth="10" defaultColWidth="14.83203125" defaultRowHeight="17" customHeight="1"/>
  <cols>
    <col min="1" max="1" width="17.33203125" style="1" customWidth="1"/>
    <col min="2" max="2" width="11.83203125" style="1" customWidth="1"/>
    <col min="3" max="3" width="6.83203125" style="1" bestFit="1" customWidth="1"/>
    <col min="4" max="4" width="14.83203125" style="5"/>
    <col min="5" max="6" width="14.83203125" style="1"/>
    <col min="7" max="7" width="14.83203125" style="16"/>
    <col min="8" max="14" width="14.83203125" style="1"/>
    <col min="15" max="15" width="14.83203125" style="5"/>
    <col min="16" max="27" width="14.83203125" style="1"/>
    <col min="28" max="28" width="14.83203125" style="5"/>
    <col min="29" max="31" width="14.83203125" style="1"/>
    <col min="32" max="32" width="14.83203125" style="5"/>
    <col min="33" max="38" width="14.83203125" style="1"/>
    <col min="39" max="39" width="14.83203125" style="5"/>
    <col min="40" max="40" width="14.83203125" style="2"/>
    <col min="41" max="43" width="14.83203125" style="1"/>
    <col min="44" max="44" width="14.83203125" style="5"/>
    <col min="45" max="46" width="14.83203125" style="1"/>
    <col min="47" max="47" width="14.83203125" style="5"/>
    <col min="48" max="49" width="14.83203125" style="1"/>
    <col min="50" max="50" width="14.83203125" style="5"/>
    <col min="51" max="54" width="14.83203125" style="1"/>
    <col min="55" max="55" width="14.83203125" style="5"/>
    <col min="56" max="59" width="18.83203125" style="1" customWidth="1"/>
    <col min="60" max="16384" width="14.83203125" style="1"/>
  </cols>
  <sheetData>
    <row r="1" spans="1:60" s="18" customFormat="1" ht="34" customHeight="1" thickBot="1">
      <c r="A1" s="221" t="s">
        <v>539</v>
      </c>
      <c r="B1" s="203"/>
      <c r="C1" s="24"/>
      <c r="D1" s="24"/>
      <c r="E1" s="25"/>
      <c r="F1" s="25"/>
      <c r="G1" s="25"/>
      <c r="H1" s="25"/>
      <c r="I1" s="25"/>
      <c r="J1" s="2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</row>
    <row r="2" spans="1:60" s="18" customFormat="1" ht="17" customHeight="1">
      <c r="A2" s="50" t="s">
        <v>28</v>
      </c>
      <c r="B2" s="36"/>
      <c r="C2" s="50"/>
      <c r="D2" s="51" t="s">
        <v>34</v>
      </c>
      <c r="E2" s="51" t="s">
        <v>35</v>
      </c>
      <c r="F2" s="53" t="s">
        <v>163</v>
      </c>
      <c r="G2" s="204"/>
      <c r="H2" s="51" t="s">
        <v>29</v>
      </c>
      <c r="I2" s="51" t="s">
        <v>30</v>
      </c>
      <c r="J2" s="51" t="s">
        <v>31</v>
      </c>
      <c r="K2" s="51" t="s">
        <v>32</v>
      </c>
      <c r="L2" s="51" t="s">
        <v>33</v>
      </c>
      <c r="M2" s="51" t="s">
        <v>542</v>
      </c>
      <c r="N2" s="204"/>
      <c r="O2" s="51" t="s">
        <v>51</v>
      </c>
      <c r="P2" s="51" t="s">
        <v>52</v>
      </c>
      <c r="Q2" s="51" t="s">
        <v>53</v>
      </c>
      <c r="R2" s="51" t="s">
        <v>54</v>
      </c>
      <c r="S2" s="51" t="s">
        <v>55</v>
      </c>
      <c r="T2" s="51" t="s">
        <v>56</v>
      </c>
      <c r="U2" s="51" t="s">
        <v>57</v>
      </c>
      <c r="V2" s="51" t="s">
        <v>58</v>
      </c>
      <c r="W2" s="51" t="s">
        <v>59</v>
      </c>
      <c r="X2" s="51" t="s">
        <v>60</v>
      </c>
      <c r="Y2" s="51" t="s">
        <v>61</v>
      </c>
      <c r="Z2" s="51" t="s">
        <v>62</v>
      </c>
      <c r="AA2" s="204"/>
      <c r="AB2" s="51" t="s">
        <v>46</v>
      </c>
      <c r="AC2" s="51" t="s">
        <v>47</v>
      </c>
      <c r="AD2" s="51" t="s">
        <v>48</v>
      </c>
      <c r="AE2" s="204"/>
      <c r="AF2" s="51" t="s">
        <v>36</v>
      </c>
      <c r="AG2" s="51" t="s">
        <v>37</v>
      </c>
      <c r="AH2" s="51" t="s">
        <v>38</v>
      </c>
      <c r="AI2" s="51" t="s">
        <v>39</v>
      </c>
      <c r="AJ2" s="51" t="s">
        <v>40</v>
      </c>
      <c r="AK2" s="51" t="s">
        <v>41</v>
      </c>
      <c r="AL2" s="204"/>
      <c r="AM2" s="204"/>
      <c r="AN2" s="51" t="s">
        <v>63</v>
      </c>
      <c r="AO2" s="51" t="s">
        <v>64</v>
      </c>
      <c r="AP2" s="51" t="s">
        <v>65</v>
      </c>
      <c r="AQ2" s="204"/>
      <c r="AR2" s="51" t="s">
        <v>66</v>
      </c>
      <c r="AS2" s="51" t="s">
        <v>67</v>
      </c>
      <c r="AT2" s="204"/>
      <c r="AU2" s="51" t="s">
        <v>49</v>
      </c>
      <c r="AV2" s="51" t="s">
        <v>50</v>
      </c>
      <c r="AW2" s="204"/>
      <c r="AX2" s="51" t="s">
        <v>42</v>
      </c>
      <c r="AY2" s="51" t="s">
        <v>43</v>
      </c>
      <c r="AZ2" s="51" t="s">
        <v>44</v>
      </c>
      <c r="BA2" s="51" t="s">
        <v>45</v>
      </c>
      <c r="BB2" s="204"/>
      <c r="BC2" s="205"/>
      <c r="BD2" s="54" t="s">
        <v>194</v>
      </c>
      <c r="BE2" s="51" t="s">
        <v>195</v>
      </c>
      <c r="BF2" s="51" t="s">
        <v>196</v>
      </c>
      <c r="BG2" s="52" t="s">
        <v>197</v>
      </c>
      <c r="BH2" s="206"/>
    </row>
    <row r="3" spans="1:60" s="18" customFormat="1" ht="17" customHeight="1">
      <c r="A3" s="50" t="s">
        <v>19</v>
      </c>
      <c r="B3" s="36"/>
      <c r="C3" s="50"/>
      <c r="D3" s="51" t="s">
        <v>178</v>
      </c>
      <c r="E3" s="51" t="s">
        <v>178</v>
      </c>
      <c r="F3" s="51" t="s">
        <v>178</v>
      </c>
      <c r="G3" s="204"/>
      <c r="H3" s="51" t="s">
        <v>180</v>
      </c>
      <c r="I3" s="51" t="s">
        <v>180</v>
      </c>
      <c r="J3" s="51" t="s">
        <v>180</v>
      </c>
      <c r="K3" s="51" t="s">
        <v>180</v>
      </c>
      <c r="L3" s="51" t="s">
        <v>180</v>
      </c>
      <c r="M3" s="51" t="s">
        <v>180</v>
      </c>
      <c r="N3" s="204"/>
      <c r="O3" s="53" t="s">
        <v>179</v>
      </c>
      <c r="P3" s="53" t="s">
        <v>179</v>
      </c>
      <c r="Q3" s="53" t="s">
        <v>179</v>
      </c>
      <c r="R3" s="53" t="s">
        <v>179</v>
      </c>
      <c r="S3" s="53" t="s">
        <v>179</v>
      </c>
      <c r="T3" s="53" t="s">
        <v>179</v>
      </c>
      <c r="U3" s="53" t="s">
        <v>179</v>
      </c>
      <c r="V3" s="53" t="s">
        <v>179</v>
      </c>
      <c r="W3" s="53" t="s">
        <v>179</v>
      </c>
      <c r="X3" s="53" t="s">
        <v>179</v>
      </c>
      <c r="Y3" s="53" t="s">
        <v>179</v>
      </c>
      <c r="Z3" s="53" t="s">
        <v>179</v>
      </c>
      <c r="AA3" s="204"/>
      <c r="AB3" s="51" t="s">
        <v>179</v>
      </c>
      <c r="AC3" s="51" t="s">
        <v>179</v>
      </c>
      <c r="AD3" s="51" t="s">
        <v>179</v>
      </c>
      <c r="AE3" s="204"/>
      <c r="AF3" s="51" t="s">
        <v>179</v>
      </c>
      <c r="AG3" s="51" t="s">
        <v>179</v>
      </c>
      <c r="AH3" s="51" t="s">
        <v>179</v>
      </c>
      <c r="AI3" s="51" t="s">
        <v>179</v>
      </c>
      <c r="AJ3" s="51" t="s">
        <v>179</v>
      </c>
      <c r="AK3" s="51" t="s">
        <v>179</v>
      </c>
      <c r="AL3" s="204"/>
      <c r="AM3" s="207" t="s">
        <v>179</v>
      </c>
      <c r="AN3" s="51" t="s">
        <v>193</v>
      </c>
      <c r="AO3" s="51" t="s">
        <v>193</v>
      </c>
      <c r="AP3" s="51" t="s">
        <v>193</v>
      </c>
      <c r="AQ3" s="204"/>
      <c r="AR3" s="51" t="s">
        <v>191</v>
      </c>
      <c r="AS3" s="51" t="s">
        <v>191</v>
      </c>
      <c r="AT3" s="204"/>
      <c r="AU3" s="51" t="s">
        <v>191</v>
      </c>
      <c r="AV3" s="51" t="s">
        <v>191</v>
      </c>
      <c r="AW3" s="204"/>
      <c r="AX3" s="51" t="s">
        <v>191</v>
      </c>
      <c r="AY3" s="51" t="s">
        <v>191</v>
      </c>
      <c r="AZ3" s="51" t="s">
        <v>191</v>
      </c>
      <c r="BA3" s="51" t="s">
        <v>191</v>
      </c>
      <c r="BB3" s="204"/>
      <c r="BC3" s="208" t="s">
        <v>192</v>
      </c>
      <c r="BD3" s="54" t="s">
        <v>200</v>
      </c>
      <c r="BE3" s="51" t="s">
        <v>200</v>
      </c>
      <c r="BF3" s="51" t="s">
        <v>200</v>
      </c>
      <c r="BG3" s="51" t="s">
        <v>200</v>
      </c>
      <c r="BH3" s="209"/>
    </row>
    <row r="4" spans="1:60" s="18" customFormat="1" ht="17" customHeight="1" thickBot="1">
      <c r="A4" s="27" t="s">
        <v>24</v>
      </c>
      <c r="B4" s="39" t="s">
        <v>545</v>
      </c>
      <c r="C4" s="39" t="s">
        <v>206</v>
      </c>
      <c r="D4" s="62" t="s">
        <v>121</v>
      </c>
      <c r="E4" s="62" t="s">
        <v>121</v>
      </c>
      <c r="F4" s="210" t="s">
        <v>121</v>
      </c>
      <c r="G4" s="211" t="s">
        <v>120</v>
      </c>
      <c r="H4" s="62" t="s">
        <v>121</v>
      </c>
      <c r="I4" s="62" t="s">
        <v>121</v>
      </c>
      <c r="J4" s="62" t="s">
        <v>121</v>
      </c>
      <c r="K4" s="62" t="s">
        <v>121</v>
      </c>
      <c r="L4" s="62" t="s">
        <v>121</v>
      </c>
      <c r="M4" s="62" t="s">
        <v>121</v>
      </c>
      <c r="N4" s="211" t="s">
        <v>120</v>
      </c>
      <c r="O4" s="210" t="s">
        <v>26</v>
      </c>
      <c r="P4" s="210" t="s">
        <v>26</v>
      </c>
      <c r="Q4" s="210" t="s">
        <v>26</v>
      </c>
      <c r="R4" s="210" t="s">
        <v>26</v>
      </c>
      <c r="S4" s="210" t="s">
        <v>26</v>
      </c>
      <c r="T4" s="210" t="s">
        <v>26</v>
      </c>
      <c r="U4" s="210" t="s">
        <v>26</v>
      </c>
      <c r="V4" s="210" t="s">
        <v>26</v>
      </c>
      <c r="W4" s="210" t="s">
        <v>26</v>
      </c>
      <c r="X4" s="210" t="s">
        <v>26</v>
      </c>
      <c r="Y4" s="210" t="s">
        <v>26</v>
      </c>
      <c r="Z4" s="210" t="s">
        <v>26</v>
      </c>
      <c r="AA4" s="211" t="s">
        <v>120</v>
      </c>
      <c r="AB4" s="62" t="s">
        <v>25</v>
      </c>
      <c r="AC4" s="62" t="s">
        <v>25</v>
      </c>
      <c r="AD4" s="62" t="s">
        <v>25</v>
      </c>
      <c r="AE4" s="211" t="s">
        <v>120</v>
      </c>
      <c r="AF4" s="62" t="s">
        <v>129</v>
      </c>
      <c r="AG4" s="62" t="s">
        <v>129</v>
      </c>
      <c r="AH4" s="62" t="s">
        <v>129</v>
      </c>
      <c r="AI4" s="62" t="s">
        <v>129</v>
      </c>
      <c r="AJ4" s="62" t="s">
        <v>129</v>
      </c>
      <c r="AK4" s="62" t="s">
        <v>129</v>
      </c>
      <c r="AL4" s="211" t="s">
        <v>120</v>
      </c>
      <c r="AM4" s="212" t="s">
        <v>124</v>
      </c>
      <c r="AN4" s="62" t="s">
        <v>27</v>
      </c>
      <c r="AO4" s="62" t="s">
        <v>27</v>
      </c>
      <c r="AP4" s="62" t="s">
        <v>27</v>
      </c>
      <c r="AQ4" s="211" t="s">
        <v>120</v>
      </c>
      <c r="AR4" s="210" t="s">
        <v>26</v>
      </c>
      <c r="AS4" s="210" t="s">
        <v>26</v>
      </c>
      <c r="AT4" s="211" t="s">
        <v>120</v>
      </c>
      <c r="AU4" s="62" t="s">
        <v>25</v>
      </c>
      <c r="AV4" s="62" t="s">
        <v>25</v>
      </c>
      <c r="AW4" s="211" t="s">
        <v>120</v>
      </c>
      <c r="AX4" s="62" t="s">
        <v>129</v>
      </c>
      <c r="AY4" s="62" t="s">
        <v>129</v>
      </c>
      <c r="AZ4" s="62" t="s">
        <v>129</v>
      </c>
      <c r="BA4" s="62" t="s">
        <v>129</v>
      </c>
      <c r="BB4" s="211" t="s">
        <v>120</v>
      </c>
      <c r="BC4" s="213" t="s">
        <v>120</v>
      </c>
      <c r="BD4" s="214" t="s">
        <v>198</v>
      </c>
      <c r="BE4" s="62" t="s">
        <v>199</v>
      </c>
      <c r="BF4" s="62" t="s">
        <v>199</v>
      </c>
      <c r="BG4" s="62" t="s">
        <v>199</v>
      </c>
      <c r="BH4" s="215" t="s">
        <v>120</v>
      </c>
    </row>
    <row r="5" spans="1:60" ht="17" customHeight="1">
      <c r="A5" s="46" t="s">
        <v>145</v>
      </c>
      <c r="B5" s="28" t="s">
        <v>564</v>
      </c>
      <c r="C5" s="67">
        <v>0.4</v>
      </c>
      <c r="D5" s="28">
        <v>88.47</v>
      </c>
      <c r="E5" s="202">
        <v>83.51</v>
      </c>
      <c r="F5" s="28">
        <v>73.02</v>
      </c>
      <c r="G5" s="123">
        <f>AVERAGE(D5:F5)</f>
        <v>81.666666666666671</v>
      </c>
      <c r="H5" s="28">
        <v>52.82</v>
      </c>
      <c r="I5" s="28">
        <v>58.23</v>
      </c>
      <c r="J5" s="28">
        <v>56.07</v>
      </c>
      <c r="K5" s="28">
        <v>50.88</v>
      </c>
      <c r="L5" s="28">
        <v>57.53</v>
      </c>
      <c r="M5" s="28">
        <v>54.32</v>
      </c>
      <c r="N5" s="123">
        <f t="shared" ref="N5:N18" si="0">AVERAGE(H5:L5)</f>
        <v>55.105999999999995</v>
      </c>
      <c r="O5" s="28">
        <v>45.19</v>
      </c>
      <c r="P5" s="28">
        <v>44.82</v>
      </c>
      <c r="Q5" s="28">
        <v>49.75</v>
      </c>
      <c r="R5" s="28">
        <v>47.42</v>
      </c>
      <c r="S5" s="28">
        <v>40.89</v>
      </c>
      <c r="T5" s="28">
        <v>44.51</v>
      </c>
      <c r="U5" s="28">
        <v>45.08</v>
      </c>
      <c r="V5" s="28">
        <v>45.08</v>
      </c>
      <c r="W5" s="28">
        <v>46.84</v>
      </c>
      <c r="X5" s="28">
        <v>44.77</v>
      </c>
      <c r="Y5" s="28">
        <v>47.67</v>
      </c>
      <c r="Z5" s="28">
        <v>45.5</v>
      </c>
      <c r="AA5" s="123">
        <v>45.626666666666665</v>
      </c>
      <c r="AB5" s="28">
        <v>48.11</v>
      </c>
      <c r="AC5" s="28">
        <v>44.2</v>
      </c>
      <c r="AD5" s="28">
        <v>47.36</v>
      </c>
      <c r="AE5" s="123">
        <v>46.556666666666672</v>
      </c>
      <c r="AF5" s="28">
        <v>46.33</v>
      </c>
      <c r="AG5" s="28">
        <v>44.52</v>
      </c>
      <c r="AH5" s="28">
        <v>47.97</v>
      </c>
      <c r="AI5" s="28">
        <v>42.99</v>
      </c>
      <c r="AJ5" s="28">
        <v>45.17</v>
      </c>
      <c r="AK5" s="28">
        <v>48.79</v>
      </c>
      <c r="AL5" s="123">
        <f>AVERAGE(AF5:AK5)</f>
        <v>45.961666666666673</v>
      </c>
      <c r="AM5" s="143">
        <f t="shared" ref="AM5:AM18" si="1">AVERAGE(O5:Z5,AB5:AD5,AF5:AK5)</f>
        <v>45.8552380952381</v>
      </c>
      <c r="AN5" s="28">
        <v>42.84</v>
      </c>
      <c r="AO5" s="28">
        <v>44.14</v>
      </c>
      <c r="AP5" s="28">
        <v>46.56</v>
      </c>
      <c r="AQ5" s="123">
        <f>AVERAGE(AN5:AP5)</f>
        <v>44.513333333333343</v>
      </c>
      <c r="AR5" s="28">
        <v>48.47</v>
      </c>
      <c r="AS5" s="28">
        <v>46.43</v>
      </c>
      <c r="AT5" s="123">
        <f>AVERAGE(AR5:AS5)</f>
        <v>47.45</v>
      </c>
      <c r="AU5" s="28">
        <v>47.96</v>
      </c>
      <c r="AV5" s="28">
        <v>49.99</v>
      </c>
      <c r="AW5" s="123">
        <f>AVERAGE(AU5:AV5)</f>
        <v>48.975000000000001</v>
      </c>
      <c r="AX5" s="28">
        <v>48.6</v>
      </c>
      <c r="AY5" s="28">
        <v>47.74</v>
      </c>
      <c r="AZ5" s="28">
        <v>45.85</v>
      </c>
      <c r="BA5" s="28">
        <v>51.58</v>
      </c>
      <c r="BB5" s="123">
        <f>AVERAGE(AX5:BA5)</f>
        <v>48.442499999999995</v>
      </c>
      <c r="BC5" s="124">
        <f>AVERAGE(AR5:AS5,AU5:AV5,AX5:BA5)</f>
        <v>48.327500000000001</v>
      </c>
      <c r="BD5" s="144">
        <v>55.53</v>
      </c>
      <c r="BE5" s="28">
        <v>57.76</v>
      </c>
      <c r="BF5" s="28">
        <v>58.81</v>
      </c>
      <c r="BG5" s="28">
        <v>53.89</v>
      </c>
      <c r="BH5" s="145">
        <f>AVERAGE(BD5:BG5)</f>
        <v>56.497500000000002</v>
      </c>
    </row>
    <row r="6" spans="1:60" ht="17" customHeight="1">
      <c r="A6" s="46" t="s">
        <v>146</v>
      </c>
      <c r="B6" s="28" t="s">
        <v>564</v>
      </c>
      <c r="C6" s="67">
        <v>0.1</v>
      </c>
      <c r="D6" s="28">
        <v>0.24</v>
      </c>
      <c r="E6" s="28">
        <v>0.33</v>
      </c>
      <c r="F6" s="28">
        <v>0.56999999999999995</v>
      </c>
      <c r="G6" s="123">
        <f t="shared" ref="G6:G16" si="2">AVERAGE(D6:F6)</f>
        <v>0.38000000000000006</v>
      </c>
      <c r="H6" s="28">
        <v>1.51</v>
      </c>
      <c r="I6" s="28">
        <v>1.01</v>
      </c>
      <c r="J6" s="28">
        <v>1.08</v>
      </c>
      <c r="K6" s="28">
        <v>1.54</v>
      </c>
      <c r="L6" s="28">
        <v>0.51</v>
      </c>
      <c r="M6" s="28">
        <v>1.1200000000000001</v>
      </c>
      <c r="N6" s="123">
        <f t="shared" si="0"/>
        <v>1.1300000000000001</v>
      </c>
      <c r="O6" s="28">
        <v>2.2400000000000002</v>
      </c>
      <c r="P6" s="28">
        <v>0.84</v>
      </c>
      <c r="Q6" s="28">
        <v>0.89</v>
      </c>
      <c r="R6" s="28">
        <v>1.05</v>
      </c>
      <c r="S6" s="28">
        <v>1.69</v>
      </c>
      <c r="T6" s="28">
        <v>1.55</v>
      </c>
      <c r="U6" s="28">
        <v>2.0299999999999998</v>
      </c>
      <c r="V6" s="28">
        <v>2.14</v>
      </c>
      <c r="W6" s="28">
        <v>2.1</v>
      </c>
      <c r="X6" s="28">
        <v>2.2400000000000002</v>
      </c>
      <c r="Y6" s="28">
        <v>0.79</v>
      </c>
      <c r="Z6" s="28">
        <v>1.79</v>
      </c>
      <c r="AA6" s="123">
        <v>1.6125</v>
      </c>
      <c r="AB6" s="28">
        <v>0.78</v>
      </c>
      <c r="AC6" s="28">
        <v>1.63</v>
      </c>
      <c r="AD6" s="28">
        <v>2.08</v>
      </c>
      <c r="AE6" s="123">
        <v>1.4966666666666668</v>
      </c>
      <c r="AF6" s="28">
        <v>1.7</v>
      </c>
      <c r="AG6" s="28">
        <v>1.68</v>
      </c>
      <c r="AH6" s="28">
        <v>1.46</v>
      </c>
      <c r="AI6" s="28">
        <v>2.12</v>
      </c>
      <c r="AJ6" s="28">
        <v>1.95</v>
      </c>
      <c r="AK6" s="28">
        <v>0.76</v>
      </c>
      <c r="AL6" s="123">
        <f t="shared" ref="AL6:AL56" si="3">AVERAGE(AF6:AK6)</f>
        <v>1.6116666666666666</v>
      </c>
      <c r="AM6" s="143">
        <f t="shared" si="1"/>
        <v>1.5957142857142859</v>
      </c>
      <c r="AN6" s="28">
        <v>2.17</v>
      </c>
      <c r="AO6" s="28">
        <v>1.99</v>
      </c>
      <c r="AP6" s="28">
        <v>1.9</v>
      </c>
      <c r="AQ6" s="123">
        <f t="shared" ref="AQ6:AQ56" si="4">AVERAGE(AN6:AP6)</f>
        <v>2.02</v>
      </c>
      <c r="AR6" s="28">
        <v>1.85</v>
      </c>
      <c r="AS6" s="28">
        <v>1.85</v>
      </c>
      <c r="AT6" s="123">
        <f t="shared" ref="AT6:AT56" si="5">AVERAGE(AR6:AS6)</f>
        <v>1.85</v>
      </c>
      <c r="AU6" s="28">
        <v>0.95</v>
      </c>
      <c r="AV6" s="28">
        <v>0.97</v>
      </c>
      <c r="AW6" s="123">
        <f t="shared" ref="AW6:AW56" si="6">AVERAGE(AU6:AV6)</f>
        <v>0.96</v>
      </c>
      <c r="AX6" s="28">
        <v>0.95</v>
      </c>
      <c r="AY6" s="28">
        <v>1.49</v>
      </c>
      <c r="AZ6" s="28">
        <v>1.07</v>
      </c>
      <c r="BA6" s="28">
        <v>1.56</v>
      </c>
      <c r="BB6" s="123">
        <f t="shared" ref="BB6:BB16" si="7">AVERAGE(AX6:BA6)</f>
        <v>1.2675000000000001</v>
      </c>
      <c r="BC6" s="124">
        <f t="shared" ref="BC6:BC56" si="8">AVERAGE(AR6:AS6,AU6:AV6,AX6:BA6)</f>
        <v>1.3362500000000002</v>
      </c>
      <c r="BD6" s="144">
        <v>1.02</v>
      </c>
      <c r="BE6" s="28">
        <v>1.01</v>
      </c>
      <c r="BF6" s="28">
        <v>0.82</v>
      </c>
      <c r="BG6" s="28">
        <v>0.99</v>
      </c>
      <c r="BH6" s="145">
        <f t="shared" ref="BH6:BH16" si="9">AVERAGE(BD6:BG6)</f>
        <v>0.96</v>
      </c>
    </row>
    <row r="7" spans="1:60" ht="17" customHeight="1">
      <c r="A7" s="46" t="s">
        <v>147</v>
      </c>
      <c r="B7" s="28" t="s">
        <v>564</v>
      </c>
      <c r="C7" s="67">
        <v>0.02</v>
      </c>
      <c r="D7" s="28">
        <v>5.99</v>
      </c>
      <c r="E7" s="28">
        <v>7.47</v>
      </c>
      <c r="F7" s="28">
        <v>12.53</v>
      </c>
      <c r="G7" s="123">
        <f t="shared" si="2"/>
        <v>8.663333333333334</v>
      </c>
      <c r="H7" s="28">
        <v>22.71</v>
      </c>
      <c r="I7" s="28">
        <v>19.57</v>
      </c>
      <c r="J7" s="28">
        <v>24.25</v>
      </c>
      <c r="K7" s="28">
        <v>23.08</v>
      </c>
      <c r="L7" s="28">
        <v>17.239999999999998</v>
      </c>
      <c r="M7" s="28">
        <v>23.47</v>
      </c>
      <c r="N7" s="123">
        <f t="shared" si="0"/>
        <v>21.369999999999997</v>
      </c>
      <c r="O7" s="28">
        <v>13.02</v>
      </c>
      <c r="P7" s="28">
        <v>16.899999999999999</v>
      </c>
      <c r="Q7" s="28">
        <v>16.09</v>
      </c>
      <c r="R7" s="28">
        <v>16.32</v>
      </c>
      <c r="S7" s="28">
        <v>16.559999999999999</v>
      </c>
      <c r="T7" s="28">
        <v>16.079999999999998</v>
      </c>
      <c r="U7" s="28">
        <v>13.87</v>
      </c>
      <c r="V7" s="28">
        <v>14.3</v>
      </c>
      <c r="W7" s="28">
        <v>14.82</v>
      </c>
      <c r="X7" s="28">
        <v>14.96</v>
      </c>
      <c r="Y7" s="28">
        <v>16.78</v>
      </c>
      <c r="Z7" s="28">
        <v>17.25</v>
      </c>
      <c r="AA7" s="123">
        <f>AVERAGE(O7:Z7)</f>
        <v>15.579166666666667</v>
      </c>
      <c r="AB7" s="28">
        <v>17</v>
      </c>
      <c r="AC7" s="28">
        <v>16.73</v>
      </c>
      <c r="AD7" s="28">
        <v>15.04</v>
      </c>
      <c r="AE7" s="123">
        <f>AVERAGE(AB7:AD7)</f>
        <v>16.256666666666668</v>
      </c>
      <c r="AF7" s="28">
        <v>15.89</v>
      </c>
      <c r="AG7" s="28">
        <v>14.68</v>
      </c>
      <c r="AH7" s="28">
        <v>16.010000000000002</v>
      </c>
      <c r="AI7" s="28">
        <v>15.94</v>
      </c>
      <c r="AJ7" s="28">
        <v>16.03</v>
      </c>
      <c r="AK7" s="28">
        <v>15.63</v>
      </c>
      <c r="AL7" s="123">
        <f t="shared" si="3"/>
        <v>15.696666666666665</v>
      </c>
      <c r="AM7" s="143">
        <f t="shared" si="1"/>
        <v>15.709523809523809</v>
      </c>
      <c r="AN7" s="28">
        <v>12.5</v>
      </c>
      <c r="AO7" s="28">
        <v>12.59</v>
      </c>
      <c r="AP7" s="28">
        <v>13.12</v>
      </c>
      <c r="AQ7" s="123">
        <f t="shared" si="4"/>
        <v>12.736666666666666</v>
      </c>
      <c r="AR7" s="28">
        <v>13.28</v>
      </c>
      <c r="AS7" s="28">
        <v>12.6</v>
      </c>
      <c r="AT7" s="123">
        <f t="shared" si="5"/>
        <v>12.94</v>
      </c>
      <c r="AU7" s="28">
        <v>14.85</v>
      </c>
      <c r="AV7" s="28">
        <v>14.25</v>
      </c>
      <c r="AW7" s="123">
        <f t="shared" si="6"/>
        <v>14.55</v>
      </c>
      <c r="AX7" s="28">
        <v>14.68</v>
      </c>
      <c r="AY7" s="28">
        <v>14.82</v>
      </c>
      <c r="AZ7" s="28">
        <v>15.95</v>
      </c>
      <c r="BA7" s="28">
        <v>12.67</v>
      </c>
      <c r="BB7" s="123">
        <f t="shared" si="7"/>
        <v>14.530000000000001</v>
      </c>
      <c r="BC7" s="124">
        <f t="shared" si="8"/>
        <v>14.137499999999999</v>
      </c>
      <c r="BD7" s="144">
        <v>14.54</v>
      </c>
      <c r="BE7" s="28">
        <v>15.31</v>
      </c>
      <c r="BF7" s="28">
        <v>14.78</v>
      </c>
      <c r="BG7" s="28">
        <v>15.1</v>
      </c>
      <c r="BH7" s="145">
        <f t="shared" si="9"/>
        <v>14.932500000000001</v>
      </c>
    </row>
    <row r="8" spans="1:60" ht="17" customHeight="1">
      <c r="A8" s="46" t="s">
        <v>148</v>
      </c>
      <c r="B8" s="28" t="s">
        <v>564</v>
      </c>
      <c r="C8" s="67">
        <v>2E-3</v>
      </c>
      <c r="D8" s="28">
        <v>0.01</v>
      </c>
      <c r="E8" s="28">
        <v>0.01</v>
      </c>
      <c r="F8" s="28">
        <v>0.01</v>
      </c>
      <c r="G8" s="118">
        <f t="shared" si="2"/>
        <v>0.01</v>
      </c>
      <c r="H8" s="28">
        <v>0.03</v>
      </c>
      <c r="I8" s="28">
        <v>0.03</v>
      </c>
      <c r="J8" s="28">
        <v>0.02</v>
      </c>
      <c r="K8" s="28">
        <v>0.03</v>
      </c>
      <c r="L8" s="28">
        <v>0.01</v>
      </c>
      <c r="M8" s="28">
        <v>0.02</v>
      </c>
      <c r="N8" s="118">
        <f t="shared" si="0"/>
        <v>2.4E-2</v>
      </c>
      <c r="O8" s="28">
        <v>1.9E-2</v>
      </c>
      <c r="P8" s="28">
        <v>0.04</v>
      </c>
      <c r="Q8" s="28">
        <v>0.04</v>
      </c>
      <c r="R8" s="28">
        <v>0.04</v>
      </c>
      <c r="S8" s="28">
        <v>1.6E-2</v>
      </c>
      <c r="T8" s="28">
        <v>1.4999999999999999E-2</v>
      </c>
      <c r="U8" s="28">
        <v>0.02</v>
      </c>
      <c r="V8" s="28">
        <v>0.02</v>
      </c>
      <c r="W8" s="28">
        <v>0.02</v>
      </c>
      <c r="X8" s="28">
        <v>0.02</v>
      </c>
      <c r="Y8" s="28">
        <v>0.04</v>
      </c>
      <c r="Z8" s="28">
        <v>0.04</v>
      </c>
      <c r="AA8" s="118">
        <f t="shared" ref="AA8:AA56" si="10">AVERAGE(O8:Z8)</f>
        <v>2.7499999999999997E-2</v>
      </c>
      <c r="AB8" s="28">
        <v>0.04</v>
      </c>
      <c r="AC8" s="28">
        <v>1.6E-2</v>
      </c>
      <c r="AD8" s="28">
        <v>0.02</v>
      </c>
      <c r="AE8" s="118">
        <f t="shared" ref="AE8:AE56" si="11">AVERAGE(AB8:AD8)</f>
        <v>2.5333333333333333E-2</v>
      </c>
      <c r="AF8" s="28">
        <v>3.2000000000000001E-2</v>
      </c>
      <c r="AG8" s="28">
        <v>2.5000000000000001E-2</v>
      </c>
      <c r="AH8" s="28">
        <v>1.4999999999999999E-2</v>
      </c>
      <c r="AI8" s="28">
        <v>3.1E-2</v>
      </c>
      <c r="AJ8" s="28">
        <v>2.8000000000000001E-2</v>
      </c>
      <c r="AK8" s="28">
        <v>4.1000000000000002E-2</v>
      </c>
      <c r="AL8" s="118">
        <f t="shared" si="3"/>
        <v>2.866666666666667E-2</v>
      </c>
      <c r="AM8" s="146">
        <f t="shared" si="1"/>
        <v>2.7523809523809527E-2</v>
      </c>
      <c r="AN8" s="28">
        <v>1.4999999999999999E-2</v>
      </c>
      <c r="AO8" s="28">
        <v>2.1000000000000001E-2</v>
      </c>
      <c r="AP8" s="28">
        <v>1.2999999999999999E-2</v>
      </c>
      <c r="AQ8" s="118">
        <f t="shared" si="4"/>
        <v>1.6333333333333335E-2</v>
      </c>
      <c r="AR8" s="28">
        <v>0.02</v>
      </c>
      <c r="AS8" s="28">
        <v>2.7E-2</v>
      </c>
      <c r="AT8" s="118">
        <f t="shared" si="5"/>
        <v>2.35E-2</v>
      </c>
      <c r="AU8" s="28">
        <v>3.3000000000000002E-2</v>
      </c>
      <c r="AV8" s="28">
        <v>0.04</v>
      </c>
      <c r="AW8" s="118">
        <f t="shared" si="6"/>
        <v>3.6500000000000005E-2</v>
      </c>
      <c r="AX8" s="28">
        <v>2.9000000000000001E-2</v>
      </c>
      <c r="AY8" s="28">
        <v>2.4E-2</v>
      </c>
      <c r="AZ8" s="28">
        <v>2.5000000000000001E-2</v>
      </c>
      <c r="BA8" s="28">
        <v>2.1000000000000001E-2</v>
      </c>
      <c r="BB8" s="118">
        <f t="shared" si="7"/>
        <v>2.4750000000000005E-2</v>
      </c>
      <c r="BC8" s="125">
        <f t="shared" si="8"/>
        <v>2.7374999999999997E-2</v>
      </c>
      <c r="BD8" s="144">
        <v>2.1000000000000001E-2</v>
      </c>
      <c r="BE8" s="28">
        <v>2.5999999999999999E-2</v>
      </c>
      <c r="BF8" s="28">
        <v>2.5000000000000001E-2</v>
      </c>
      <c r="BG8" s="28">
        <v>4.5999999999999999E-2</v>
      </c>
      <c r="BH8" s="147">
        <f t="shared" si="9"/>
        <v>2.9500000000000002E-2</v>
      </c>
    </row>
    <row r="9" spans="1:60" ht="17" customHeight="1">
      <c r="A9" s="46" t="s">
        <v>149</v>
      </c>
      <c r="B9" s="28" t="s">
        <v>564</v>
      </c>
      <c r="C9" s="67">
        <v>0.01</v>
      </c>
      <c r="D9" s="28">
        <v>1.03</v>
      </c>
      <c r="E9" s="28">
        <v>2.6</v>
      </c>
      <c r="F9" s="28">
        <v>4.76</v>
      </c>
      <c r="G9" s="123">
        <f t="shared" si="2"/>
        <v>2.7966666666666669</v>
      </c>
      <c r="H9" s="28">
        <v>7.26</v>
      </c>
      <c r="I9" s="28">
        <v>7.68</v>
      </c>
      <c r="J9" s="28">
        <v>5.79</v>
      </c>
      <c r="K9" s="28">
        <v>9.1199999999999992</v>
      </c>
      <c r="L9" s="28">
        <v>11.21</v>
      </c>
      <c r="M9" s="28">
        <v>7.34</v>
      </c>
      <c r="N9" s="123">
        <f t="shared" si="0"/>
        <v>8.2119999999999997</v>
      </c>
      <c r="O9" s="28">
        <v>17.09</v>
      </c>
      <c r="P9" s="28">
        <v>12.04</v>
      </c>
      <c r="Q9" s="28">
        <v>11.18</v>
      </c>
      <c r="R9" s="28">
        <v>12.65</v>
      </c>
      <c r="S9" s="28">
        <v>18.78</v>
      </c>
      <c r="T9" s="28">
        <v>15.25</v>
      </c>
      <c r="U9" s="28">
        <v>15.13</v>
      </c>
      <c r="V9" s="28">
        <v>16.53</v>
      </c>
      <c r="W9" s="28">
        <v>15.49</v>
      </c>
      <c r="X9" s="28">
        <v>17.75</v>
      </c>
      <c r="Y9" s="28">
        <v>11.03</v>
      </c>
      <c r="Z9" s="28">
        <v>16.13</v>
      </c>
      <c r="AA9" s="123">
        <f t="shared" si="10"/>
        <v>14.920833333333334</v>
      </c>
      <c r="AB9" s="28">
        <v>10.94</v>
      </c>
      <c r="AC9" s="28">
        <v>16.5</v>
      </c>
      <c r="AD9" s="28">
        <v>15.58</v>
      </c>
      <c r="AE9" s="123">
        <f t="shared" si="11"/>
        <v>14.339999999999998</v>
      </c>
      <c r="AF9" s="28">
        <v>15.12</v>
      </c>
      <c r="AG9" s="28">
        <v>15.71</v>
      </c>
      <c r="AH9" s="28">
        <v>14.27</v>
      </c>
      <c r="AI9" s="28">
        <v>17.3</v>
      </c>
      <c r="AJ9" s="28">
        <v>15.97</v>
      </c>
      <c r="AK9" s="28">
        <v>10.92</v>
      </c>
      <c r="AL9" s="123">
        <f t="shared" si="3"/>
        <v>14.881666666666666</v>
      </c>
      <c r="AM9" s="143">
        <f t="shared" si="1"/>
        <v>14.82666666666667</v>
      </c>
      <c r="AN9" s="28">
        <v>19.940000000000001</v>
      </c>
      <c r="AO9" s="28">
        <v>18.899999999999999</v>
      </c>
      <c r="AP9" s="28">
        <v>17.989999999999998</v>
      </c>
      <c r="AQ9" s="123">
        <f t="shared" si="4"/>
        <v>18.943333333333332</v>
      </c>
      <c r="AR9" s="28">
        <v>16.48</v>
      </c>
      <c r="AS9" s="28">
        <v>16.78</v>
      </c>
      <c r="AT9" s="123">
        <f t="shared" si="5"/>
        <v>16.630000000000003</v>
      </c>
      <c r="AU9" s="28">
        <v>14.75</v>
      </c>
      <c r="AV9" s="28">
        <v>11.33</v>
      </c>
      <c r="AW9" s="123">
        <f t="shared" si="6"/>
        <v>13.04</v>
      </c>
      <c r="AX9" s="28">
        <v>14.03</v>
      </c>
      <c r="AY9" s="28">
        <v>15.88</v>
      </c>
      <c r="AZ9" s="28">
        <v>15.33</v>
      </c>
      <c r="BA9" s="28">
        <v>15.2</v>
      </c>
      <c r="BB9" s="123">
        <f>AVERAGE(AX9:BA9)</f>
        <v>15.11</v>
      </c>
      <c r="BC9" s="124">
        <f t="shared" si="8"/>
        <v>14.9725</v>
      </c>
      <c r="BD9" s="144">
        <v>10.57</v>
      </c>
      <c r="BE9" s="28">
        <v>9.5</v>
      </c>
      <c r="BF9" s="28">
        <v>8.86</v>
      </c>
      <c r="BG9" s="28">
        <v>10.56</v>
      </c>
      <c r="BH9" s="145">
        <f>AVERAGE(BD9:BG9)</f>
        <v>9.8725000000000005</v>
      </c>
    </row>
    <row r="10" spans="1:60" ht="17" customHeight="1">
      <c r="A10" s="46" t="s">
        <v>6</v>
      </c>
      <c r="B10" s="28" t="s">
        <v>564</v>
      </c>
      <c r="C10" s="67">
        <v>2E-3</v>
      </c>
      <c r="D10" s="28">
        <v>0.01</v>
      </c>
      <c r="E10" s="28">
        <v>3.3000000000000002E-2</v>
      </c>
      <c r="F10" s="28">
        <v>5.0999999999999997E-2</v>
      </c>
      <c r="G10" s="118">
        <f t="shared" si="2"/>
        <v>3.1333333333333331E-2</v>
      </c>
      <c r="H10" s="28">
        <v>8.5000000000000006E-2</v>
      </c>
      <c r="I10" s="28">
        <v>8.1000000000000003E-2</v>
      </c>
      <c r="J10" s="28">
        <v>4.1000000000000002E-2</v>
      </c>
      <c r="K10" s="28">
        <v>6.9000000000000006E-2</v>
      </c>
      <c r="L10" s="28">
        <v>8.5000000000000006E-2</v>
      </c>
      <c r="M10" s="28">
        <v>4.7E-2</v>
      </c>
      <c r="N10" s="118">
        <f t="shared" si="0"/>
        <v>7.2200000000000014E-2</v>
      </c>
      <c r="O10" s="28">
        <v>0.25700000000000001</v>
      </c>
      <c r="P10" s="28">
        <v>0.187</v>
      </c>
      <c r="Q10" s="28">
        <v>0.16500000000000001</v>
      </c>
      <c r="R10" s="28">
        <v>0.185</v>
      </c>
      <c r="S10" s="28">
        <v>0.251</v>
      </c>
      <c r="T10" s="28">
        <v>0.26100000000000001</v>
      </c>
      <c r="U10" s="28">
        <v>0.224</v>
      </c>
      <c r="V10" s="28">
        <v>0.22</v>
      </c>
      <c r="W10" s="28">
        <v>0.222</v>
      </c>
      <c r="X10" s="28">
        <v>0.24299999999999999</v>
      </c>
      <c r="Y10" s="28">
        <v>0.17199999999999999</v>
      </c>
      <c r="Z10" s="28">
        <v>0.21099999999999999</v>
      </c>
      <c r="AA10" s="118">
        <f t="shared" si="10"/>
        <v>0.2165</v>
      </c>
      <c r="AB10" s="28">
        <v>0.16300000000000001</v>
      </c>
      <c r="AC10" s="28">
        <v>0.19900000000000001</v>
      </c>
      <c r="AD10" s="28">
        <v>0.224</v>
      </c>
      <c r="AE10" s="118">
        <f t="shared" si="11"/>
        <v>0.19533333333333333</v>
      </c>
      <c r="AF10" s="28">
        <v>0.19500000000000001</v>
      </c>
      <c r="AG10" s="28">
        <v>0.216</v>
      </c>
      <c r="AH10" s="28">
        <v>0.191</v>
      </c>
      <c r="AI10" s="28">
        <v>0.24199999999999999</v>
      </c>
      <c r="AJ10" s="28">
        <v>0.24</v>
      </c>
      <c r="AK10" s="28">
        <v>0.17199999999999999</v>
      </c>
      <c r="AL10" s="118">
        <f t="shared" si="3"/>
        <v>0.20933333333333334</v>
      </c>
      <c r="AM10" s="146">
        <f t="shared" si="1"/>
        <v>0.21142857142857141</v>
      </c>
      <c r="AN10" s="28">
        <v>0.26900000000000002</v>
      </c>
      <c r="AO10" s="28">
        <v>0.27500000000000002</v>
      </c>
      <c r="AP10" s="28">
        <v>0.26300000000000001</v>
      </c>
      <c r="AQ10" s="118">
        <f t="shared" si="4"/>
        <v>0.26900000000000002</v>
      </c>
      <c r="AR10" s="28">
        <v>0.247</v>
      </c>
      <c r="AS10" s="28">
        <v>0.252</v>
      </c>
      <c r="AT10" s="118">
        <f t="shared" si="5"/>
        <v>0.2495</v>
      </c>
      <c r="AU10" s="28">
        <v>0.22800000000000001</v>
      </c>
      <c r="AV10" s="28">
        <v>0.185</v>
      </c>
      <c r="AW10" s="118">
        <f t="shared" si="6"/>
        <v>0.20650000000000002</v>
      </c>
      <c r="AX10" s="28">
        <v>0.217</v>
      </c>
      <c r="AY10" s="28">
        <v>0.24299999999999999</v>
      </c>
      <c r="AZ10" s="28">
        <v>0.23400000000000001</v>
      </c>
      <c r="BA10" s="28">
        <v>0.214</v>
      </c>
      <c r="BB10" s="118">
        <f t="shared" si="7"/>
        <v>0.22699999999999998</v>
      </c>
      <c r="BC10" s="125">
        <f t="shared" si="8"/>
        <v>0.22749999999999998</v>
      </c>
      <c r="BD10" s="144">
        <v>0.154</v>
      </c>
      <c r="BE10" s="28">
        <v>0.14099999999999999</v>
      </c>
      <c r="BF10" s="28">
        <v>0.105</v>
      </c>
      <c r="BG10" s="28">
        <v>0.16</v>
      </c>
      <c r="BH10" s="147">
        <f t="shared" si="9"/>
        <v>0.13999999999999999</v>
      </c>
    </row>
    <row r="11" spans="1:60" ht="17" customHeight="1">
      <c r="A11" s="46" t="s">
        <v>7</v>
      </c>
      <c r="B11" s="28" t="s">
        <v>564</v>
      </c>
      <c r="C11" s="67">
        <v>0.01</v>
      </c>
      <c r="D11" s="28">
        <v>0.56000000000000005</v>
      </c>
      <c r="E11" s="28">
        <v>0.97</v>
      </c>
      <c r="F11" s="28">
        <v>1.45</v>
      </c>
      <c r="G11" s="123">
        <f t="shared" si="2"/>
        <v>0.99333333333333329</v>
      </c>
      <c r="H11" s="28">
        <v>2.4500000000000002</v>
      </c>
      <c r="I11" s="28">
        <v>3.05</v>
      </c>
      <c r="J11" s="28">
        <v>1.9</v>
      </c>
      <c r="K11" s="28">
        <v>2.91</v>
      </c>
      <c r="L11" s="28">
        <v>4.51</v>
      </c>
      <c r="M11" s="28">
        <v>2.4700000000000002</v>
      </c>
      <c r="N11" s="123">
        <f t="shared" si="0"/>
        <v>2.964</v>
      </c>
      <c r="O11" s="28">
        <v>7.47</v>
      </c>
      <c r="P11" s="28">
        <v>8.6300000000000008</v>
      </c>
      <c r="Q11" s="28">
        <v>8.0299999999999994</v>
      </c>
      <c r="R11" s="28">
        <v>7.3</v>
      </c>
      <c r="S11" s="28">
        <v>7.59</v>
      </c>
      <c r="T11" s="28">
        <v>7.34</v>
      </c>
      <c r="U11" s="28">
        <v>5.88</v>
      </c>
      <c r="V11" s="28">
        <v>6.05</v>
      </c>
      <c r="W11" s="28">
        <v>6.1</v>
      </c>
      <c r="X11" s="28">
        <v>6.8</v>
      </c>
      <c r="Y11" s="28">
        <v>7.87</v>
      </c>
      <c r="Z11" s="28">
        <v>6.28</v>
      </c>
      <c r="AA11" s="123">
        <f t="shared" si="10"/>
        <v>7.1116666666666672</v>
      </c>
      <c r="AB11" s="28">
        <v>8.0399999999999991</v>
      </c>
      <c r="AC11" s="28">
        <v>7.31</v>
      </c>
      <c r="AD11" s="28">
        <v>5.99</v>
      </c>
      <c r="AE11" s="123">
        <f t="shared" si="11"/>
        <v>7.1133333333333324</v>
      </c>
      <c r="AF11" s="28">
        <v>7.73</v>
      </c>
      <c r="AG11" s="28">
        <v>7.52</v>
      </c>
      <c r="AH11" s="28">
        <v>6.63</v>
      </c>
      <c r="AI11" s="28">
        <v>6.6</v>
      </c>
      <c r="AJ11" s="28">
        <v>6.17</v>
      </c>
      <c r="AK11" s="28">
        <v>8.06</v>
      </c>
      <c r="AL11" s="123">
        <f t="shared" si="3"/>
        <v>7.1183333333333332</v>
      </c>
      <c r="AM11" s="143">
        <f t="shared" si="1"/>
        <v>7.1138095238095236</v>
      </c>
      <c r="AN11" s="28">
        <v>6.95</v>
      </c>
      <c r="AO11" s="28">
        <v>7.5</v>
      </c>
      <c r="AP11" s="28">
        <v>6.57</v>
      </c>
      <c r="AQ11" s="123">
        <f t="shared" si="4"/>
        <v>7.0066666666666668</v>
      </c>
      <c r="AR11" s="28">
        <v>6.33</v>
      </c>
      <c r="AS11" s="28">
        <v>6.98</v>
      </c>
      <c r="AT11" s="123">
        <f t="shared" si="5"/>
        <v>6.6550000000000002</v>
      </c>
      <c r="AU11" s="28">
        <v>7.42</v>
      </c>
      <c r="AV11" s="28">
        <v>8.43</v>
      </c>
      <c r="AW11" s="123">
        <f t="shared" si="6"/>
        <v>7.9249999999999998</v>
      </c>
      <c r="AX11" s="28">
        <v>6.88</v>
      </c>
      <c r="AY11" s="28">
        <v>6.22</v>
      </c>
      <c r="AZ11" s="28">
        <v>7.49</v>
      </c>
      <c r="BA11" s="28">
        <v>5.84</v>
      </c>
      <c r="BB11" s="123">
        <f t="shared" si="7"/>
        <v>6.6074999999999999</v>
      </c>
      <c r="BC11" s="124">
        <f t="shared" si="8"/>
        <v>6.9487500000000004</v>
      </c>
      <c r="BD11" s="144">
        <v>4.6100000000000003</v>
      </c>
      <c r="BE11" s="28">
        <v>4.5</v>
      </c>
      <c r="BF11" s="28">
        <v>4.0199999999999996</v>
      </c>
      <c r="BG11" s="28">
        <v>6.4</v>
      </c>
      <c r="BH11" s="145">
        <f t="shared" si="9"/>
        <v>4.8825000000000003</v>
      </c>
    </row>
    <row r="12" spans="1:60" ht="17" customHeight="1">
      <c r="A12" s="46" t="s">
        <v>8</v>
      </c>
      <c r="B12" s="28" t="s">
        <v>564</v>
      </c>
      <c r="C12" s="67">
        <v>6.0000000000000001E-3</v>
      </c>
      <c r="D12" s="28">
        <v>0.60199999999999998</v>
      </c>
      <c r="E12" s="28">
        <v>1.6160000000000001</v>
      </c>
      <c r="F12" s="28">
        <v>2.4569999999999999</v>
      </c>
      <c r="G12" s="118">
        <f t="shared" si="2"/>
        <v>1.5583333333333333</v>
      </c>
      <c r="H12" s="28">
        <v>1.825</v>
      </c>
      <c r="I12" s="28">
        <v>1.958</v>
      </c>
      <c r="J12" s="28">
        <v>0.72899999999999998</v>
      </c>
      <c r="K12" s="28">
        <v>1.17</v>
      </c>
      <c r="L12" s="28">
        <v>1.0620000000000001</v>
      </c>
      <c r="M12" s="28">
        <v>0.31</v>
      </c>
      <c r="N12" s="118">
        <f t="shared" si="0"/>
        <v>1.3488</v>
      </c>
      <c r="O12" s="28">
        <v>11.164999999999999</v>
      </c>
      <c r="P12" s="28">
        <v>10.254</v>
      </c>
      <c r="Q12" s="28">
        <v>9.2140000000000004</v>
      </c>
      <c r="R12" s="28">
        <v>11.055999999999999</v>
      </c>
      <c r="S12" s="28">
        <v>8.8070000000000004</v>
      </c>
      <c r="T12" s="28">
        <v>10.273</v>
      </c>
      <c r="U12" s="28">
        <v>8.2070000000000007</v>
      </c>
      <c r="V12" s="28">
        <v>9.4469999999999992</v>
      </c>
      <c r="W12" s="28">
        <v>9.4179999999999993</v>
      </c>
      <c r="X12" s="28">
        <v>8.4990000000000006</v>
      </c>
      <c r="Y12" s="28">
        <v>11.429</v>
      </c>
      <c r="Z12" s="28">
        <v>8.2070000000000007</v>
      </c>
      <c r="AA12" s="118">
        <f t="shared" si="10"/>
        <v>9.6646666666666672</v>
      </c>
      <c r="AB12" s="28">
        <v>8.7289999999999992</v>
      </c>
      <c r="AC12" s="28">
        <v>6.7969999999999997</v>
      </c>
      <c r="AD12" s="28">
        <v>9.4139999999999997</v>
      </c>
      <c r="AE12" s="118">
        <f t="shared" si="11"/>
        <v>8.3133333333333326</v>
      </c>
      <c r="AF12" s="28">
        <v>6.4589999999999996</v>
      </c>
      <c r="AG12" s="28">
        <v>10.102</v>
      </c>
      <c r="AH12" s="28">
        <v>7.4</v>
      </c>
      <c r="AI12" s="28">
        <v>8.5310000000000006</v>
      </c>
      <c r="AJ12" s="28">
        <v>10.635999999999999</v>
      </c>
      <c r="AK12" s="28">
        <v>11.077</v>
      </c>
      <c r="AL12" s="118">
        <f t="shared" si="3"/>
        <v>9.0341666666666658</v>
      </c>
      <c r="AM12" s="146">
        <f t="shared" si="1"/>
        <v>9.2914761904761907</v>
      </c>
      <c r="AN12" s="28">
        <v>10.106999999999999</v>
      </c>
      <c r="AO12" s="28">
        <v>11.414999999999999</v>
      </c>
      <c r="AP12" s="28">
        <v>10.27</v>
      </c>
      <c r="AQ12" s="118">
        <f t="shared" si="4"/>
        <v>10.597333333333333</v>
      </c>
      <c r="AR12" s="28">
        <v>10.263999999999999</v>
      </c>
      <c r="AS12" s="28">
        <v>10.555999999999999</v>
      </c>
      <c r="AT12" s="118">
        <f t="shared" si="5"/>
        <v>10.41</v>
      </c>
      <c r="AU12" s="28">
        <v>10.353</v>
      </c>
      <c r="AV12" s="28">
        <v>11.917</v>
      </c>
      <c r="AW12" s="118">
        <f t="shared" si="6"/>
        <v>11.135</v>
      </c>
      <c r="AX12" s="28">
        <v>9.5760000000000005</v>
      </c>
      <c r="AY12" s="28">
        <v>10.397</v>
      </c>
      <c r="AZ12" s="28">
        <v>9.7040000000000006</v>
      </c>
      <c r="BA12" s="28">
        <v>8.0340000000000007</v>
      </c>
      <c r="BB12" s="118">
        <f t="shared" si="7"/>
        <v>9.4277499999999996</v>
      </c>
      <c r="BC12" s="125">
        <f t="shared" si="8"/>
        <v>10.100125</v>
      </c>
      <c r="BD12" s="144">
        <v>6.6609999999999996</v>
      </c>
      <c r="BE12" s="28">
        <v>5.5460000000000003</v>
      </c>
      <c r="BF12" s="28">
        <v>5.1349999999999998</v>
      </c>
      <c r="BG12" s="28">
        <v>7.1130000000000004</v>
      </c>
      <c r="BH12" s="147">
        <f t="shared" si="9"/>
        <v>6.1137499999999996</v>
      </c>
    </row>
    <row r="13" spans="1:60" ht="17" customHeight="1">
      <c r="A13" s="46" t="s">
        <v>150</v>
      </c>
      <c r="B13" s="28" t="s">
        <v>564</v>
      </c>
      <c r="C13" s="67">
        <v>0.02</v>
      </c>
      <c r="D13" s="28">
        <v>1.66</v>
      </c>
      <c r="E13" s="28">
        <v>1.56</v>
      </c>
      <c r="F13" s="28">
        <v>2.62</v>
      </c>
      <c r="G13" s="123">
        <f t="shared" si="2"/>
        <v>1.9466666666666665</v>
      </c>
      <c r="H13" s="28">
        <v>2.63</v>
      </c>
      <c r="I13" s="28">
        <v>2.6</v>
      </c>
      <c r="J13" s="28">
        <v>1.54</v>
      </c>
      <c r="K13" s="28">
        <v>1.58</v>
      </c>
      <c r="L13" s="28">
        <v>1.74</v>
      </c>
      <c r="M13" s="28">
        <v>1</v>
      </c>
      <c r="N13" s="123">
        <f t="shared" si="0"/>
        <v>2.0180000000000002</v>
      </c>
      <c r="O13" s="28">
        <v>1.23</v>
      </c>
      <c r="P13" s="28">
        <v>1.1399999999999999</v>
      </c>
      <c r="Q13" s="28">
        <v>2.0699999999999998</v>
      </c>
      <c r="R13" s="28">
        <v>2.34</v>
      </c>
      <c r="S13" s="28">
        <v>2.02</v>
      </c>
      <c r="T13" s="28">
        <v>2.4700000000000002</v>
      </c>
      <c r="U13" s="28">
        <v>0.71</v>
      </c>
      <c r="V13" s="28">
        <v>1.26</v>
      </c>
      <c r="W13" s="28">
        <v>2.5299999999999998</v>
      </c>
      <c r="X13" s="28">
        <v>1.22</v>
      </c>
      <c r="Y13" s="28">
        <v>1.85</v>
      </c>
      <c r="Z13" s="28">
        <v>1.29</v>
      </c>
      <c r="AA13" s="123">
        <f t="shared" si="10"/>
        <v>1.6775</v>
      </c>
      <c r="AB13" s="28">
        <v>2.66</v>
      </c>
      <c r="AC13" s="28">
        <v>1.56</v>
      </c>
      <c r="AD13" s="28">
        <v>1.23</v>
      </c>
      <c r="AE13" s="123">
        <f t="shared" si="11"/>
        <v>1.8166666666666671</v>
      </c>
      <c r="AF13" s="28">
        <v>1.25</v>
      </c>
      <c r="AG13" s="28">
        <v>2.0499999999999998</v>
      </c>
      <c r="AH13" s="28">
        <v>2.17</v>
      </c>
      <c r="AI13" s="28">
        <v>1.82</v>
      </c>
      <c r="AJ13" s="28">
        <v>2.2999999999999998</v>
      </c>
      <c r="AK13" s="28">
        <v>2.08</v>
      </c>
      <c r="AL13" s="123">
        <f t="shared" si="3"/>
        <v>1.9450000000000001</v>
      </c>
      <c r="AM13" s="143">
        <f t="shared" si="1"/>
        <v>1.7738095238095235</v>
      </c>
      <c r="AN13" s="28">
        <v>0.96</v>
      </c>
      <c r="AO13" s="28">
        <v>1.01</v>
      </c>
      <c r="AP13" s="28">
        <v>1.79</v>
      </c>
      <c r="AQ13" s="123">
        <f t="shared" si="4"/>
        <v>1.2533333333333332</v>
      </c>
      <c r="AR13" s="28">
        <v>1.86</v>
      </c>
      <c r="AS13" s="28">
        <v>1.76</v>
      </c>
      <c r="AT13" s="123">
        <f t="shared" si="5"/>
        <v>1.81</v>
      </c>
      <c r="AU13" s="28">
        <v>1.78</v>
      </c>
      <c r="AV13" s="28">
        <v>1.24</v>
      </c>
      <c r="AW13" s="123">
        <f t="shared" si="6"/>
        <v>1.51</v>
      </c>
      <c r="AX13" s="28">
        <v>2.59</v>
      </c>
      <c r="AY13" s="28">
        <v>1.1299999999999999</v>
      </c>
      <c r="AZ13" s="28">
        <v>2.13</v>
      </c>
      <c r="BA13" s="28">
        <v>1.68</v>
      </c>
      <c r="BB13" s="123">
        <f t="shared" si="7"/>
        <v>1.8824999999999998</v>
      </c>
      <c r="BC13" s="124">
        <f t="shared" si="8"/>
        <v>1.7712499999999998</v>
      </c>
      <c r="BD13" s="144">
        <v>2.2999999999999998</v>
      </c>
      <c r="BE13" s="28">
        <v>2.4700000000000002</v>
      </c>
      <c r="BF13" s="28">
        <v>2.2200000000000002</v>
      </c>
      <c r="BG13" s="28">
        <v>2.3199999999999998</v>
      </c>
      <c r="BH13" s="145">
        <f t="shared" si="9"/>
        <v>2.3275000000000001</v>
      </c>
    </row>
    <row r="14" spans="1:60" ht="17" customHeight="1">
      <c r="A14" s="46" t="s">
        <v>151</v>
      </c>
      <c r="B14" s="28" t="s">
        <v>564</v>
      </c>
      <c r="C14" s="67">
        <v>0.01</v>
      </c>
      <c r="D14" s="28">
        <v>0.53</v>
      </c>
      <c r="E14" s="28">
        <v>0.75</v>
      </c>
      <c r="F14" s="28">
        <v>0.97</v>
      </c>
      <c r="G14" s="123">
        <f t="shared" si="2"/>
        <v>0.75</v>
      </c>
      <c r="H14" s="28">
        <v>4.07</v>
      </c>
      <c r="I14" s="28">
        <v>2.38</v>
      </c>
      <c r="J14" s="28">
        <v>5.33</v>
      </c>
      <c r="K14" s="28">
        <v>4.3499999999999996</v>
      </c>
      <c r="L14" s="28">
        <v>1.68</v>
      </c>
      <c r="M14" s="28">
        <v>5.37</v>
      </c>
      <c r="N14" s="123">
        <f t="shared" si="0"/>
        <v>3.5620000000000003</v>
      </c>
      <c r="O14" s="28">
        <v>0.42</v>
      </c>
      <c r="P14" s="28">
        <v>2.44</v>
      </c>
      <c r="Q14" s="28">
        <v>0.37</v>
      </c>
      <c r="R14" s="28">
        <v>0.47</v>
      </c>
      <c r="S14" s="28">
        <v>0.4</v>
      </c>
      <c r="T14" s="28">
        <v>0.3</v>
      </c>
      <c r="U14" s="28">
        <v>1.39</v>
      </c>
      <c r="V14" s="28">
        <v>1.64</v>
      </c>
      <c r="W14" s="28">
        <v>0.89</v>
      </c>
      <c r="X14" s="28">
        <v>0.35</v>
      </c>
      <c r="Y14" s="28">
        <v>0.32</v>
      </c>
      <c r="Z14" s="28">
        <v>0.61</v>
      </c>
      <c r="AA14" s="123">
        <f t="shared" si="10"/>
        <v>0.79999999999999993</v>
      </c>
      <c r="AB14" s="28">
        <v>0.49</v>
      </c>
      <c r="AC14" s="28">
        <v>2.0699999999999998</v>
      </c>
      <c r="AD14" s="28">
        <v>1.25</v>
      </c>
      <c r="AE14" s="123">
        <f t="shared" si="11"/>
        <v>1.2699999999999998</v>
      </c>
      <c r="AF14" s="28">
        <v>1.01</v>
      </c>
      <c r="AG14" s="28">
        <v>0.63</v>
      </c>
      <c r="AH14" s="28">
        <v>2.39</v>
      </c>
      <c r="AI14" s="28">
        <v>0.2</v>
      </c>
      <c r="AJ14" s="28">
        <v>0.32</v>
      </c>
      <c r="AK14" s="28">
        <v>0.21</v>
      </c>
      <c r="AL14" s="123">
        <f t="shared" si="3"/>
        <v>0.79333333333333345</v>
      </c>
      <c r="AM14" s="143">
        <f t="shared" si="1"/>
        <v>0.86523809523809536</v>
      </c>
      <c r="AN14" s="28">
        <v>1.55</v>
      </c>
      <c r="AO14" s="28">
        <v>0.42</v>
      </c>
      <c r="AP14" s="28">
        <v>0.24</v>
      </c>
      <c r="AQ14" s="123">
        <f t="shared" si="4"/>
        <v>0.73666666666666669</v>
      </c>
      <c r="AR14" s="28">
        <v>0.28000000000000003</v>
      </c>
      <c r="AS14" s="28">
        <v>0.18</v>
      </c>
      <c r="AT14" s="123">
        <f t="shared" si="5"/>
        <v>0.23</v>
      </c>
      <c r="AU14" s="28">
        <v>0.38</v>
      </c>
      <c r="AV14" s="28">
        <v>0.31</v>
      </c>
      <c r="AW14" s="123">
        <f t="shared" si="6"/>
        <v>0.34499999999999997</v>
      </c>
      <c r="AX14" s="28">
        <v>0.21</v>
      </c>
      <c r="AY14" s="28">
        <v>0.45</v>
      </c>
      <c r="AZ14" s="28">
        <v>0.33</v>
      </c>
      <c r="BA14" s="28">
        <v>0.56000000000000005</v>
      </c>
      <c r="BB14" s="123">
        <f t="shared" si="7"/>
        <v>0.38750000000000001</v>
      </c>
      <c r="BC14" s="124">
        <f t="shared" si="8"/>
        <v>0.33750000000000002</v>
      </c>
      <c r="BD14" s="144">
        <v>1.69</v>
      </c>
      <c r="BE14" s="28">
        <v>2.1800000000000002</v>
      </c>
      <c r="BF14" s="28">
        <v>2.65</v>
      </c>
      <c r="BG14" s="28">
        <v>1.5</v>
      </c>
      <c r="BH14" s="145">
        <f t="shared" si="9"/>
        <v>2.0049999999999999</v>
      </c>
    </row>
    <row r="15" spans="1:60" ht="17" customHeight="1">
      <c r="A15" s="46" t="s">
        <v>152</v>
      </c>
      <c r="B15" s="28" t="s">
        <v>564</v>
      </c>
      <c r="C15" s="67">
        <v>2E-3</v>
      </c>
      <c r="D15" s="28">
        <v>1.9E-2</v>
      </c>
      <c r="E15" s="28">
        <v>3.5999999999999997E-2</v>
      </c>
      <c r="F15" s="28">
        <v>8.6999999999999994E-2</v>
      </c>
      <c r="G15" s="118">
        <f t="shared" si="2"/>
        <v>4.7333333333333331E-2</v>
      </c>
      <c r="H15" s="28">
        <v>0.112</v>
      </c>
      <c r="I15" s="28">
        <v>0.154</v>
      </c>
      <c r="J15" s="28">
        <v>0.10100000000000001</v>
      </c>
      <c r="K15" s="28">
        <v>0.114</v>
      </c>
      <c r="L15" s="28">
        <v>0.105</v>
      </c>
      <c r="M15" s="28">
        <v>8.8999999999999996E-2</v>
      </c>
      <c r="N15" s="118">
        <f t="shared" si="0"/>
        <v>0.1172</v>
      </c>
      <c r="O15" s="28">
        <v>0.71599999999999997</v>
      </c>
      <c r="P15" s="28">
        <v>0.217</v>
      </c>
      <c r="Q15" s="28">
        <v>0.224</v>
      </c>
      <c r="R15" s="28">
        <v>0.26600000000000001</v>
      </c>
      <c r="S15" s="28">
        <v>0.33700000000000002</v>
      </c>
      <c r="T15" s="28">
        <v>0.66</v>
      </c>
      <c r="U15" s="28">
        <v>0.65300000000000002</v>
      </c>
      <c r="V15" s="28">
        <v>0.69399999999999995</v>
      </c>
      <c r="W15" s="28">
        <v>0.67500000000000004</v>
      </c>
      <c r="X15" s="28">
        <v>0.72799999999999998</v>
      </c>
      <c r="Y15" s="28">
        <v>0.20599999999999999</v>
      </c>
      <c r="Z15" s="28">
        <v>0.27200000000000002</v>
      </c>
      <c r="AA15" s="118">
        <f t="shared" si="10"/>
        <v>0.47066666666666673</v>
      </c>
      <c r="AB15" s="28">
        <v>0.19600000000000001</v>
      </c>
      <c r="AC15" s="28">
        <v>0.45100000000000001</v>
      </c>
      <c r="AD15" s="28">
        <v>0.67300000000000004</v>
      </c>
      <c r="AE15" s="118">
        <f t="shared" si="11"/>
        <v>0.44</v>
      </c>
      <c r="AF15" s="28">
        <v>0.39500000000000002</v>
      </c>
      <c r="AG15" s="28">
        <v>0.44500000000000001</v>
      </c>
      <c r="AH15" s="28">
        <v>0.40200000000000002</v>
      </c>
      <c r="AI15" s="28">
        <v>0.55800000000000005</v>
      </c>
      <c r="AJ15" s="28">
        <v>0.53600000000000003</v>
      </c>
      <c r="AK15" s="28">
        <v>0.19500000000000001</v>
      </c>
      <c r="AL15" s="118">
        <f t="shared" si="3"/>
        <v>0.42183333333333334</v>
      </c>
      <c r="AM15" s="146">
        <f t="shared" si="1"/>
        <v>0.45233333333333325</v>
      </c>
      <c r="AN15" s="28">
        <v>0.20699999999999999</v>
      </c>
      <c r="AO15" s="28">
        <v>0.16</v>
      </c>
      <c r="AP15" s="28">
        <v>0.20399999999999999</v>
      </c>
      <c r="AQ15" s="118">
        <f t="shared" si="4"/>
        <v>0.19033333333333333</v>
      </c>
      <c r="AR15" s="28">
        <v>0.19500000000000001</v>
      </c>
      <c r="AS15" s="28">
        <v>0.19900000000000001</v>
      </c>
      <c r="AT15" s="118">
        <f t="shared" si="5"/>
        <v>0.19700000000000001</v>
      </c>
      <c r="AU15" s="28">
        <v>6.0999999999999999E-2</v>
      </c>
      <c r="AV15" s="28">
        <v>6.8000000000000005E-2</v>
      </c>
      <c r="AW15" s="118">
        <f t="shared" si="6"/>
        <v>6.4500000000000002E-2</v>
      </c>
      <c r="AX15" s="28">
        <v>9.0999999999999998E-2</v>
      </c>
      <c r="AY15" s="28">
        <v>0.26</v>
      </c>
      <c r="AZ15" s="28">
        <v>0.104</v>
      </c>
      <c r="BA15" s="28">
        <v>0.16700000000000001</v>
      </c>
      <c r="BB15" s="118">
        <f t="shared" si="7"/>
        <v>0.1555</v>
      </c>
      <c r="BC15" s="125">
        <f t="shared" si="8"/>
        <v>0.143125</v>
      </c>
      <c r="BD15" s="144">
        <v>0.14299999999999999</v>
      </c>
      <c r="BE15" s="28">
        <v>0.182</v>
      </c>
      <c r="BF15" s="28">
        <v>0.16300000000000001</v>
      </c>
      <c r="BG15" s="28">
        <v>0.28100000000000003</v>
      </c>
      <c r="BH15" s="147">
        <f t="shared" si="9"/>
        <v>0.19225</v>
      </c>
    </row>
    <row r="16" spans="1:60" ht="17" customHeight="1">
      <c r="A16" s="46" t="s">
        <v>91</v>
      </c>
      <c r="B16" s="28" t="s">
        <v>564</v>
      </c>
      <c r="C16" s="67">
        <v>4.0000000000000001E-3</v>
      </c>
      <c r="D16" s="28">
        <v>0.01</v>
      </c>
      <c r="E16" s="28">
        <v>0.02</v>
      </c>
      <c r="F16" s="28">
        <v>0.03</v>
      </c>
      <c r="G16" s="118">
        <f t="shared" si="2"/>
        <v>0.02</v>
      </c>
      <c r="H16" s="28">
        <v>0.16</v>
      </c>
      <c r="I16" s="28">
        <v>0.08</v>
      </c>
      <c r="J16" s="28">
        <v>0.11</v>
      </c>
      <c r="K16" s="28">
        <v>0.14000000000000001</v>
      </c>
      <c r="L16" s="28">
        <v>0.03</v>
      </c>
      <c r="M16" s="28">
        <v>0.12</v>
      </c>
      <c r="N16" s="118">
        <f t="shared" si="0"/>
        <v>0.10400000000000001</v>
      </c>
      <c r="O16" s="28">
        <v>1.4999999999999999E-2</v>
      </c>
      <c r="P16" s="28">
        <v>0.05</v>
      </c>
      <c r="Q16" s="28">
        <v>0.01</v>
      </c>
      <c r="R16" s="28">
        <v>0.03</v>
      </c>
      <c r="S16" s="28">
        <v>5.0999999999999997E-2</v>
      </c>
      <c r="T16" s="28">
        <v>2.1999999999999999E-2</v>
      </c>
      <c r="U16" s="28">
        <v>0.03</v>
      </c>
      <c r="V16" s="28">
        <v>0.03</v>
      </c>
      <c r="W16" s="28">
        <v>0.04</v>
      </c>
      <c r="X16" s="28">
        <v>0.01</v>
      </c>
      <c r="Y16" s="28">
        <v>0.01</v>
      </c>
      <c r="Z16" s="28">
        <v>0.02</v>
      </c>
      <c r="AA16" s="118">
        <f t="shared" si="10"/>
        <v>2.6499999999999999E-2</v>
      </c>
      <c r="AB16" s="28">
        <v>5.8000000000000003E-2</v>
      </c>
      <c r="AC16" s="28">
        <v>0.378</v>
      </c>
      <c r="AD16" s="28">
        <v>0.05</v>
      </c>
      <c r="AE16" s="118">
        <f t="shared" si="11"/>
        <v>0.16200000000000001</v>
      </c>
      <c r="AF16" s="28">
        <v>5.8000000000000003E-2</v>
      </c>
      <c r="AG16" s="28">
        <v>3.4000000000000002E-2</v>
      </c>
      <c r="AH16" s="28">
        <v>9.7000000000000003E-2</v>
      </c>
      <c r="AI16" s="28">
        <v>8.0000000000000002E-3</v>
      </c>
      <c r="AJ16" s="28">
        <v>0.01</v>
      </c>
      <c r="AK16" s="28">
        <v>1.4E-2</v>
      </c>
      <c r="AL16" s="118">
        <f t="shared" si="3"/>
        <v>3.6833333333333336E-2</v>
      </c>
      <c r="AM16" s="146">
        <f t="shared" si="1"/>
        <v>4.8809523809523817E-2</v>
      </c>
      <c r="AN16" s="28">
        <v>0.04</v>
      </c>
      <c r="AO16" s="28">
        <v>7.0000000000000001E-3</v>
      </c>
      <c r="AP16" s="28">
        <v>8.0000000000000002E-3</v>
      </c>
      <c r="AQ16" s="118">
        <f t="shared" si="4"/>
        <v>1.8333333333333333E-2</v>
      </c>
      <c r="AR16" s="28">
        <v>0.01</v>
      </c>
      <c r="AS16" s="28">
        <v>6.0000000000000001E-3</v>
      </c>
      <c r="AT16" s="118">
        <f t="shared" si="5"/>
        <v>8.0000000000000002E-3</v>
      </c>
      <c r="AU16" s="28">
        <v>7.0000000000000001E-3</v>
      </c>
      <c r="AV16" s="28">
        <v>0.01</v>
      </c>
      <c r="AW16" s="118">
        <f t="shared" si="6"/>
        <v>8.5000000000000006E-3</v>
      </c>
      <c r="AX16" s="28">
        <v>4.0000000000000001E-3</v>
      </c>
      <c r="AY16" s="28">
        <v>7.0000000000000001E-3</v>
      </c>
      <c r="AZ16" s="28">
        <v>8.0000000000000002E-3</v>
      </c>
      <c r="BA16" s="28">
        <v>2.3E-2</v>
      </c>
      <c r="BB16" s="118">
        <f t="shared" si="7"/>
        <v>1.0499999999999999E-2</v>
      </c>
      <c r="BC16" s="125">
        <f t="shared" si="8"/>
        <v>9.3750000000000014E-3</v>
      </c>
      <c r="BD16" s="144">
        <v>4.9000000000000002E-2</v>
      </c>
      <c r="BE16" s="28">
        <v>6.5000000000000002E-2</v>
      </c>
      <c r="BF16" s="28">
        <v>6.0999999999999999E-2</v>
      </c>
      <c r="BG16" s="28">
        <v>5.2999999999999999E-2</v>
      </c>
      <c r="BH16" s="147">
        <f t="shared" si="9"/>
        <v>5.6999999999999995E-2</v>
      </c>
    </row>
    <row r="17" spans="1:60" ht="17" customHeight="1">
      <c r="A17" s="126" t="s">
        <v>92</v>
      </c>
      <c r="B17" s="45" t="s">
        <v>564</v>
      </c>
      <c r="C17" s="127">
        <v>0.05</v>
      </c>
      <c r="D17" s="45">
        <v>0.9</v>
      </c>
      <c r="E17" s="45">
        <v>0.8</v>
      </c>
      <c r="F17" s="150">
        <v>1.06</v>
      </c>
      <c r="G17" s="128">
        <f>AVERAGE(D17:F17)</f>
        <v>0.92</v>
      </c>
      <c r="H17" s="45">
        <v>3.67</v>
      </c>
      <c r="I17" s="45">
        <v>3.15</v>
      </c>
      <c r="J17" s="45">
        <v>3.85</v>
      </c>
      <c r="K17" s="45">
        <v>3.95</v>
      </c>
      <c r="L17" s="45">
        <v>3.79</v>
      </c>
      <c r="M17" s="45">
        <v>3.92</v>
      </c>
      <c r="N17" s="128">
        <f t="shared" si="0"/>
        <v>3.6819999999999999</v>
      </c>
      <c r="O17" s="45">
        <v>0.8</v>
      </c>
      <c r="P17" s="45">
        <v>1.98</v>
      </c>
      <c r="Q17" s="45">
        <v>1.82</v>
      </c>
      <c r="R17" s="45">
        <v>0.77</v>
      </c>
      <c r="S17" s="45">
        <v>2.0299999999999998</v>
      </c>
      <c r="T17" s="45">
        <v>1.04</v>
      </c>
      <c r="U17" s="45">
        <v>6.63</v>
      </c>
      <c r="V17" s="45">
        <v>2.27</v>
      </c>
      <c r="W17" s="45">
        <v>0.7</v>
      </c>
      <c r="X17" s="45">
        <v>2.13</v>
      </c>
      <c r="Y17" s="45">
        <v>1.3</v>
      </c>
      <c r="Z17" s="45">
        <v>2.06</v>
      </c>
      <c r="AA17" s="128">
        <f t="shared" si="10"/>
        <v>1.9608333333333332</v>
      </c>
      <c r="AB17" s="45">
        <v>2.19</v>
      </c>
      <c r="AC17" s="45">
        <v>1.52</v>
      </c>
      <c r="AD17" s="45">
        <v>1.17</v>
      </c>
      <c r="AE17" s="128">
        <f t="shared" si="11"/>
        <v>1.6266666666666667</v>
      </c>
      <c r="AF17" s="45">
        <v>3.51</v>
      </c>
      <c r="AG17" s="45">
        <v>1.31</v>
      </c>
      <c r="AH17" s="45">
        <v>1.2</v>
      </c>
      <c r="AI17" s="45">
        <v>2.37</v>
      </c>
      <c r="AJ17" s="45">
        <v>0.76</v>
      </c>
      <c r="AK17" s="45">
        <v>1.31</v>
      </c>
      <c r="AL17" s="128">
        <f t="shared" si="3"/>
        <v>1.7433333333333334</v>
      </c>
      <c r="AM17" s="151">
        <f t="shared" si="1"/>
        <v>1.8509523809523809</v>
      </c>
      <c r="AN17" s="45">
        <v>1.36</v>
      </c>
      <c r="AO17" s="45">
        <v>0.62</v>
      </c>
      <c r="AP17" s="45">
        <v>0.57999999999999996</v>
      </c>
      <c r="AQ17" s="128">
        <f t="shared" si="4"/>
        <v>0.85333333333333339</v>
      </c>
      <c r="AR17" s="45">
        <v>0.37</v>
      </c>
      <c r="AS17" s="45">
        <v>1.34</v>
      </c>
      <c r="AT17" s="128">
        <f t="shared" si="5"/>
        <v>0.85499999999999998</v>
      </c>
      <c r="AU17" s="45">
        <v>1.1399999999999999</v>
      </c>
      <c r="AV17" s="45">
        <v>1</v>
      </c>
      <c r="AW17" s="128">
        <f t="shared" si="6"/>
        <v>1.0699999999999998</v>
      </c>
      <c r="AX17" s="45">
        <v>1.03</v>
      </c>
      <c r="AY17" s="45">
        <v>1.1000000000000001</v>
      </c>
      <c r="AZ17" s="45">
        <v>1.56</v>
      </c>
      <c r="BA17" s="45">
        <v>1.76</v>
      </c>
      <c r="BB17" s="128">
        <f>AVERAGE(AX17:BA17)</f>
        <v>1.3625</v>
      </c>
      <c r="BC17" s="129">
        <f t="shared" si="8"/>
        <v>1.1625000000000001</v>
      </c>
      <c r="BD17" s="152">
        <v>2.0699999999999998</v>
      </c>
      <c r="BE17" s="45">
        <v>1.66</v>
      </c>
      <c r="BF17" s="45">
        <v>1.69</v>
      </c>
      <c r="BG17" s="45">
        <v>1.59</v>
      </c>
      <c r="BH17" s="153">
        <f>AVERAGE(BD17:BG17)</f>
        <v>1.7524999999999999</v>
      </c>
    </row>
    <row r="18" spans="1:60" ht="17" customHeight="1">
      <c r="A18" s="46" t="s">
        <v>10</v>
      </c>
      <c r="B18" s="28"/>
      <c r="C18" s="67"/>
      <c r="D18" s="28">
        <v>100.03</v>
      </c>
      <c r="E18" s="28">
        <v>99.7</v>
      </c>
      <c r="F18" s="68">
        <v>99.61</v>
      </c>
      <c r="G18" s="123">
        <f>AVERAGE(D18:F18)</f>
        <v>99.780000000000015</v>
      </c>
      <c r="H18" s="28">
        <v>99.33</v>
      </c>
      <c r="I18" s="28">
        <v>99.97</v>
      </c>
      <c r="J18" s="28">
        <v>100.81</v>
      </c>
      <c r="K18" s="28">
        <v>98.94</v>
      </c>
      <c r="L18" s="28">
        <v>99.5</v>
      </c>
      <c r="M18" s="28">
        <v>99.6</v>
      </c>
      <c r="N18" s="123">
        <f t="shared" si="0"/>
        <v>99.710000000000008</v>
      </c>
      <c r="O18" s="28">
        <v>99.64</v>
      </c>
      <c r="P18" s="28">
        <v>99.53</v>
      </c>
      <c r="Q18" s="28">
        <v>99.86</v>
      </c>
      <c r="R18" s="28">
        <v>99.9</v>
      </c>
      <c r="S18" s="28">
        <v>99.41</v>
      </c>
      <c r="T18" s="28">
        <v>99.77</v>
      </c>
      <c r="U18" s="28">
        <v>99.83</v>
      </c>
      <c r="V18" s="28">
        <v>99.68</v>
      </c>
      <c r="W18" s="28">
        <v>99.85</v>
      </c>
      <c r="X18" s="28">
        <v>99.71</v>
      </c>
      <c r="Y18" s="28">
        <v>99.47</v>
      </c>
      <c r="Z18" s="28">
        <v>99.65</v>
      </c>
      <c r="AA18" s="123">
        <f t="shared" si="10"/>
        <v>99.691666666666677</v>
      </c>
      <c r="AB18" s="28">
        <v>99.4</v>
      </c>
      <c r="AC18" s="28">
        <v>99.37</v>
      </c>
      <c r="AD18" s="28">
        <v>100.09</v>
      </c>
      <c r="AE18" s="123">
        <f t="shared" si="11"/>
        <v>99.62</v>
      </c>
      <c r="AF18" s="28">
        <v>99.68</v>
      </c>
      <c r="AG18" s="28">
        <v>98.92</v>
      </c>
      <c r="AH18" s="28">
        <v>100.2</v>
      </c>
      <c r="AI18" s="28">
        <v>98.73</v>
      </c>
      <c r="AJ18" s="28">
        <v>100.12</v>
      </c>
      <c r="AK18" s="28">
        <v>99.26</v>
      </c>
      <c r="AL18" s="123">
        <f t="shared" si="3"/>
        <v>99.485000000000014</v>
      </c>
      <c r="AM18" s="143">
        <f t="shared" si="1"/>
        <v>99.622380952380979</v>
      </c>
      <c r="AN18" s="28">
        <v>98.9</v>
      </c>
      <c r="AO18" s="28">
        <v>99.03</v>
      </c>
      <c r="AP18" s="28">
        <v>99.51</v>
      </c>
      <c r="AQ18" s="123">
        <f t="shared" si="4"/>
        <v>99.146666666666661</v>
      </c>
      <c r="AR18" s="28">
        <v>99.65</v>
      </c>
      <c r="AS18" s="28">
        <v>98.97</v>
      </c>
      <c r="AT18" s="123">
        <f t="shared" si="5"/>
        <v>99.31</v>
      </c>
      <c r="AU18" s="28">
        <v>99.91</v>
      </c>
      <c r="AV18" s="28">
        <v>99.73</v>
      </c>
      <c r="AW18" s="123">
        <f t="shared" si="6"/>
        <v>99.82</v>
      </c>
      <c r="AX18" s="28">
        <v>98.88</v>
      </c>
      <c r="AY18" s="28">
        <v>99.77</v>
      </c>
      <c r="AZ18" s="28">
        <v>99.78</v>
      </c>
      <c r="BA18" s="28">
        <v>99.31</v>
      </c>
      <c r="BB18" s="123">
        <f t="shared" ref="BB18:BB56" si="12">AVERAGE(AX18:BA18)</f>
        <v>99.434999999999988</v>
      </c>
      <c r="BC18" s="124">
        <f t="shared" si="8"/>
        <v>99.5</v>
      </c>
      <c r="BD18" s="144">
        <v>99.37</v>
      </c>
      <c r="BE18" s="28">
        <v>100.35</v>
      </c>
      <c r="BF18" s="28">
        <v>99.33</v>
      </c>
      <c r="BG18" s="28">
        <v>100.01</v>
      </c>
      <c r="BH18" s="145">
        <f t="shared" ref="BH18:BH56" si="13">AVERAGE(BD18:BG18)</f>
        <v>99.765000000000001</v>
      </c>
    </row>
    <row r="19" spans="1:60" ht="17" customHeight="1">
      <c r="A19" s="46"/>
      <c r="B19" s="28"/>
      <c r="C19" s="67"/>
      <c r="D19" s="28"/>
      <c r="E19" s="28"/>
      <c r="F19" s="68"/>
      <c r="G19" s="123"/>
      <c r="H19" s="28"/>
      <c r="I19" s="28"/>
      <c r="J19" s="28"/>
      <c r="K19" s="28"/>
      <c r="L19" s="28"/>
      <c r="M19" s="28"/>
      <c r="N19" s="123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123"/>
      <c r="AB19" s="28"/>
      <c r="AC19" s="28"/>
      <c r="AD19" s="28"/>
      <c r="AE19" s="123"/>
      <c r="AF19" s="28"/>
      <c r="AG19" s="28"/>
      <c r="AH19" s="28"/>
      <c r="AI19" s="28"/>
      <c r="AJ19" s="28"/>
      <c r="AK19" s="28"/>
      <c r="AL19" s="123"/>
      <c r="AM19" s="143"/>
      <c r="AN19" s="28"/>
      <c r="AO19" s="28"/>
      <c r="AP19" s="28"/>
      <c r="AQ19" s="123"/>
      <c r="AR19" s="28"/>
      <c r="AS19" s="28"/>
      <c r="AT19" s="123"/>
      <c r="AU19" s="28"/>
      <c r="AV19" s="28"/>
      <c r="AW19" s="123"/>
      <c r="AX19" s="28"/>
      <c r="AY19" s="28"/>
      <c r="AZ19" s="28"/>
      <c r="BA19" s="28"/>
      <c r="BB19" s="123"/>
      <c r="BC19" s="124"/>
      <c r="BD19" s="144"/>
      <c r="BE19" s="28"/>
      <c r="BF19" s="28"/>
      <c r="BG19" s="28"/>
      <c r="BH19" s="145"/>
    </row>
    <row r="20" spans="1:60" ht="17" customHeight="1">
      <c r="A20" s="46" t="s">
        <v>93</v>
      </c>
      <c r="B20" s="28" t="s">
        <v>569</v>
      </c>
      <c r="C20" s="67">
        <v>0.06</v>
      </c>
      <c r="D20" s="28">
        <v>0.73</v>
      </c>
      <c r="E20" s="28">
        <v>2.04</v>
      </c>
      <c r="F20" s="28">
        <v>3.76</v>
      </c>
      <c r="G20" s="118">
        <f>AVERAGE(D20:F20)</f>
        <v>2.1766666666666663</v>
      </c>
      <c r="H20" s="28">
        <v>5.65</v>
      </c>
      <c r="I20" s="28">
        <v>6.12</v>
      </c>
      <c r="J20" s="28">
        <v>4.16</v>
      </c>
      <c r="K20" s="48" t="s">
        <v>142</v>
      </c>
      <c r="L20" s="28">
        <v>8.98</v>
      </c>
      <c r="M20" s="28">
        <v>5.42</v>
      </c>
      <c r="N20" s="123">
        <f>AVERAGE(H20:L20)</f>
        <v>6.2275</v>
      </c>
      <c r="O20" s="28">
        <v>13.64</v>
      </c>
      <c r="P20" s="48" t="s">
        <v>142</v>
      </c>
      <c r="Q20" s="48" t="s">
        <v>142</v>
      </c>
      <c r="R20" s="28">
        <v>10.02</v>
      </c>
      <c r="S20" s="28">
        <v>14.66</v>
      </c>
      <c r="T20" s="28">
        <v>11.84</v>
      </c>
      <c r="U20" s="28">
        <v>12.42</v>
      </c>
      <c r="V20" s="28">
        <v>13.05</v>
      </c>
      <c r="W20" s="28">
        <v>12.05</v>
      </c>
      <c r="X20" s="48" t="s">
        <v>142</v>
      </c>
      <c r="Y20" s="28">
        <v>8.77</v>
      </c>
      <c r="Z20" s="48" t="s">
        <v>142</v>
      </c>
      <c r="AA20" s="123">
        <f>AVERAGE(O20,R20:W20,Y20)</f>
        <v>12.056249999999999</v>
      </c>
      <c r="AB20" s="28">
        <v>8.67</v>
      </c>
      <c r="AC20" s="28">
        <v>13.19</v>
      </c>
      <c r="AD20" s="28">
        <v>12.18</v>
      </c>
      <c r="AE20" s="123">
        <f>AVERAGE(AB20:AD20)</f>
        <v>11.346666666666666</v>
      </c>
      <c r="AF20" s="28">
        <v>11.85</v>
      </c>
      <c r="AG20" s="28">
        <v>12.27</v>
      </c>
      <c r="AH20" s="28">
        <v>11.22</v>
      </c>
      <c r="AI20" s="28">
        <v>13.65</v>
      </c>
      <c r="AJ20" s="28">
        <v>12.58</v>
      </c>
      <c r="AK20" s="28">
        <v>8.7100000000000009</v>
      </c>
      <c r="AL20" s="123">
        <f t="shared" ref="AL20" si="14">AVERAGE(AF20:AK20)</f>
        <v>11.713333333333333</v>
      </c>
      <c r="AM20" s="143">
        <f t="shared" ref="AM20" si="15">AVERAGE(O20:Z20,AB20:AD20,AF20:AK20)</f>
        <v>11.81</v>
      </c>
      <c r="AN20" s="28">
        <v>15.28</v>
      </c>
      <c r="AO20" s="28">
        <v>14.56</v>
      </c>
      <c r="AP20" s="28">
        <v>14.16</v>
      </c>
      <c r="AQ20" s="123">
        <f>AVERAGE(AN20:AP20)</f>
        <v>14.666666666666666</v>
      </c>
      <c r="AR20" s="28">
        <v>12.94</v>
      </c>
      <c r="AS20" s="28">
        <v>12.85</v>
      </c>
      <c r="AT20" s="123">
        <f>AVERAGE(AR20:AS20)</f>
        <v>12.895</v>
      </c>
      <c r="AU20" s="28">
        <v>11.78</v>
      </c>
      <c r="AV20" s="28">
        <v>9.26</v>
      </c>
      <c r="AW20" s="123">
        <f>AVERAGE(AU20:AV20)</f>
        <v>10.52</v>
      </c>
      <c r="AX20" s="28">
        <v>13.05</v>
      </c>
      <c r="AY20" s="28">
        <v>12.41</v>
      </c>
      <c r="AZ20" s="28">
        <v>12.06</v>
      </c>
      <c r="BA20" s="28">
        <v>11.58</v>
      </c>
      <c r="BB20" s="123">
        <f>AVERAGE(AX20:BA20)</f>
        <v>12.275</v>
      </c>
      <c r="BC20" s="124">
        <f>AVERAGE(AR20:AS20,AU20:AV20,AX20:BA20)</f>
        <v>11.991249999999999</v>
      </c>
      <c r="BD20" s="148" t="s">
        <v>142</v>
      </c>
      <c r="BE20" s="48" t="s">
        <v>142</v>
      </c>
      <c r="BF20" s="48" t="s">
        <v>142</v>
      </c>
      <c r="BG20" s="48" t="s">
        <v>142</v>
      </c>
      <c r="BH20" s="149" t="s">
        <v>142</v>
      </c>
    </row>
    <row r="21" spans="1:60" ht="17" customHeight="1">
      <c r="A21" s="46"/>
      <c r="B21" s="28"/>
      <c r="C21" s="67"/>
      <c r="D21" s="28"/>
      <c r="E21" s="28"/>
      <c r="F21" s="68"/>
      <c r="G21" s="137"/>
      <c r="H21" s="28"/>
      <c r="I21" s="28"/>
      <c r="J21" s="28"/>
      <c r="K21" s="28"/>
      <c r="L21" s="28"/>
      <c r="M21" s="48"/>
      <c r="N21" s="13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137"/>
      <c r="AB21" s="28"/>
      <c r="AC21" s="48"/>
      <c r="AD21" s="28"/>
      <c r="AE21" s="137"/>
      <c r="AF21" s="28"/>
      <c r="AG21" s="28"/>
      <c r="AH21" s="28"/>
      <c r="AI21" s="28"/>
      <c r="AJ21" s="28"/>
      <c r="AK21" s="28"/>
      <c r="AL21" s="137"/>
      <c r="AM21" s="157"/>
      <c r="AN21" s="28"/>
      <c r="AO21" s="28"/>
      <c r="AP21" s="28"/>
      <c r="AQ21" s="137"/>
      <c r="AR21" s="28"/>
      <c r="AS21" s="28"/>
      <c r="AT21" s="137"/>
      <c r="AU21" s="28"/>
      <c r="AV21" s="28"/>
      <c r="AW21" s="137"/>
      <c r="AX21" s="28"/>
      <c r="AY21" s="28"/>
      <c r="AZ21" s="28"/>
      <c r="BA21" s="28"/>
      <c r="BB21" s="137"/>
      <c r="BC21" s="138"/>
      <c r="BD21" s="144"/>
      <c r="BE21" s="28"/>
      <c r="BF21" s="28"/>
      <c r="BG21" s="28"/>
      <c r="BH21" s="158"/>
    </row>
    <row r="22" spans="1:60" ht="17" customHeight="1">
      <c r="A22" s="46" t="s">
        <v>94</v>
      </c>
      <c r="B22" s="28" t="s">
        <v>565</v>
      </c>
      <c r="C22" s="67">
        <v>1.2999999999999999E-2</v>
      </c>
      <c r="D22" s="28">
        <v>0.35399999999999998</v>
      </c>
      <c r="E22" s="28">
        <v>3.597</v>
      </c>
      <c r="F22" s="68">
        <v>1.9119999999999999</v>
      </c>
      <c r="G22" s="118">
        <f t="shared" ref="G22:G56" si="16">AVERAGE(D22:F22)</f>
        <v>1.9543333333333333</v>
      </c>
      <c r="H22" s="28">
        <v>1.778</v>
      </c>
      <c r="I22" s="28">
        <v>0.999</v>
      </c>
      <c r="J22" s="28">
        <v>1.353</v>
      </c>
      <c r="K22" s="28">
        <v>1.621</v>
      </c>
      <c r="L22" s="28">
        <v>0.71</v>
      </c>
      <c r="M22" s="154" t="s">
        <v>142</v>
      </c>
      <c r="N22" s="118">
        <f t="shared" ref="N22:N48" si="17">AVERAGE(H22:L22)</f>
        <v>1.2921999999999998</v>
      </c>
      <c r="O22" s="28">
        <v>0.16500000000000001</v>
      </c>
      <c r="P22" s="28">
        <v>13.949</v>
      </c>
      <c r="Q22" s="28">
        <v>0.61699999999999999</v>
      </c>
      <c r="R22" s="28">
        <v>0.66600000000000004</v>
      </c>
      <c r="S22" s="28">
        <v>2.1179999999999999</v>
      </c>
      <c r="T22" s="28">
        <v>0.35099999999999998</v>
      </c>
      <c r="U22" s="28">
        <v>7.3330000000000002</v>
      </c>
      <c r="V22" s="28">
        <v>11.669</v>
      </c>
      <c r="W22" s="28">
        <v>2.4969999999999999</v>
      </c>
      <c r="X22" s="28">
        <v>0.39500000000000002</v>
      </c>
      <c r="Y22" s="28">
        <v>0.39700000000000002</v>
      </c>
      <c r="Z22" s="28">
        <v>0.86</v>
      </c>
      <c r="AA22" s="118">
        <f t="shared" si="10"/>
        <v>3.4180833333333331</v>
      </c>
      <c r="AB22" s="28">
        <v>1.1879999999999999</v>
      </c>
      <c r="AC22" s="28">
        <v>16.632999999999999</v>
      </c>
      <c r="AD22" s="28">
        <v>3.9020000000000001</v>
      </c>
      <c r="AE22" s="118">
        <f t="shared" si="11"/>
        <v>7.2409999999999997</v>
      </c>
      <c r="AF22" s="28">
        <v>1.4650000000000001</v>
      </c>
      <c r="AG22" s="28">
        <v>2.738</v>
      </c>
      <c r="AH22" s="28">
        <v>12.747</v>
      </c>
      <c r="AI22" s="28">
        <v>0.189</v>
      </c>
      <c r="AJ22" s="28">
        <v>0.307</v>
      </c>
      <c r="AK22" s="28">
        <v>0.159</v>
      </c>
      <c r="AL22" s="118">
        <f t="shared" si="3"/>
        <v>2.9341666666666661</v>
      </c>
      <c r="AM22" s="146">
        <f t="shared" ref="AM22:AM48" si="18">AVERAGE(O22:Z22,AB22:AD22,AF22:AK22)</f>
        <v>3.8259523809523808</v>
      </c>
      <c r="AN22" s="28">
        <v>4.0529999999999999</v>
      </c>
      <c r="AO22" s="28">
        <v>7.6999999999999999E-2</v>
      </c>
      <c r="AP22" s="28">
        <v>4.2999999999999997E-2</v>
      </c>
      <c r="AQ22" s="118">
        <f t="shared" si="4"/>
        <v>1.391</v>
      </c>
      <c r="AR22" s="28">
        <v>4.7E-2</v>
      </c>
      <c r="AS22" s="28">
        <v>0.106</v>
      </c>
      <c r="AT22" s="118">
        <f t="shared" si="5"/>
        <v>7.6499999999999999E-2</v>
      </c>
      <c r="AU22" s="28">
        <v>0.188</v>
      </c>
      <c r="AV22" s="28">
        <v>0.42599999999999999</v>
      </c>
      <c r="AW22" s="118">
        <f t="shared" si="6"/>
        <v>0.307</v>
      </c>
      <c r="AX22" s="28">
        <v>9.6000000000000002E-2</v>
      </c>
      <c r="AY22" s="28">
        <v>0.51100000000000001</v>
      </c>
      <c r="AZ22" s="28">
        <v>0.36099999999999999</v>
      </c>
      <c r="BA22" s="28">
        <v>0.45300000000000001</v>
      </c>
      <c r="BB22" s="118">
        <f t="shared" si="12"/>
        <v>0.35525000000000001</v>
      </c>
      <c r="BC22" s="125">
        <f t="shared" si="8"/>
        <v>0.27349999999999997</v>
      </c>
      <c r="BD22" s="144">
        <v>3.1949999999999998</v>
      </c>
      <c r="BE22" s="28">
        <v>4.774</v>
      </c>
      <c r="BF22" s="28">
        <v>4.9859999999999998</v>
      </c>
      <c r="BG22" s="28">
        <v>3.4220000000000002</v>
      </c>
      <c r="BH22" s="147">
        <f>AVERAGE(BD22:BG22)</f>
        <v>4.0942499999999997</v>
      </c>
    </row>
    <row r="23" spans="1:60" ht="17" customHeight="1">
      <c r="A23" s="46" t="s">
        <v>543</v>
      </c>
      <c r="B23" s="28" t="s">
        <v>566</v>
      </c>
      <c r="C23" s="67">
        <v>0.8</v>
      </c>
      <c r="D23" s="28">
        <v>18</v>
      </c>
      <c r="E23" s="28">
        <v>56</v>
      </c>
      <c r="F23" s="68">
        <v>35</v>
      </c>
      <c r="G23" s="135">
        <f t="shared" si="16"/>
        <v>36.333333333333336</v>
      </c>
      <c r="H23" s="28">
        <v>171</v>
      </c>
      <c r="I23" s="28">
        <v>90</v>
      </c>
      <c r="J23" s="28">
        <v>167</v>
      </c>
      <c r="K23" s="28">
        <v>179</v>
      </c>
      <c r="L23" s="28">
        <v>60</v>
      </c>
      <c r="M23" s="48">
        <v>163</v>
      </c>
      <c r="N23" s="135">
        <f t="shared" si="17"/>
        <v>133.4</v>
      </c>
      <c r="O23" s="28">
        <v>4.9000000000000004</v>
      </c>
      <c r="P23" s="28">
        <v>203</v>
      </c>
      <c r="Q23" s="28">
        <v>13</v>
      </c>
      <c r="R23" s="28">
        <v>13</v>
      </c>
      <c r="S23" s="28">
        <v>13.7</v>
      </c>
      <c r="T23" s="28">
        <v>3.6</v>
      </c>
      <c r="U23" s="28">
        <v>126</v>
      </c>
      <c r="V23" s="28">
        <v>144</v>
      </c>
      <c r="W23" s="28">
        <v>29</v>
      </c>
      <c r="X23" s="28">
        <v>7</v>
      </c>
      <c r="Y23" s="28">
        <v>7</v>
      </c>
      <c r="Z23" s="28">
        <v>16</v>
      </c>
      <c r="AA23" s="135">
        <f t="shared" si="10"/>
        <v>48.35</v>
      </c>
      <c r="AB23" s="28">
        <v>22.9</v>
      </c>
      <c r="AC23" s="28">
        <v>82.3</v>
      </c>
      <c r="AD23" s="28">
        <v>76</v>
      </c>
      <c r="AE23" s="135">
        <f t="shared" si="11"/>
        <v>60.4</v>
      </c>
      <c r="AF23" s="28">
        <v>32.9</v>
      </c>
      <c r="AG23" s="28">
        <v>18.7</v>
      </c>
      <c r="AH23" s="28">
        <v>104.3</v>
      </c>
      <c r="AI23" s="28">
        <v>4.0999999999999996</v>
      </c>
      <c r="AJ23" s="28">
        <v>5.3</v>
      </c>
      <c r="AK23" s="28">
        <v>3.3</v>
      </c>
      <c r="AL23" s="135">
        <f t="shared" si="3"/>
        <v>28.099999999999998</v>
      </c>
      <c r="AM23" s="155">
        <f t="shared" si="18"/>
        <v>44.285714285714278</v>
      </c>
      <c r="AN23" s="28">
        <v>50.2</v>
      </c>
      <c r="AO23" s="28">
        <v>2</v>
      </c>
      <c r="AP23" s="28">
        <v>1.8</v>
      </c>
      <c r="AQ23" s="135">
        <f t="shared" si="4"/>
        <v>18</v>
      </c>
      <c r="AR23" s="28">
        <v>3.3</v>
      </c>
      <c r="AS23" s="28">
        <v>2.5</v>
      </c>
      <c r="AT23" s="135">
        <f t="shared" si="5"/>
        <v>2.9</v>
      </c>
      <c r="AU23" s="28">
        <v>4.8</v>
      </c>
      <c r="AV23" s="28">
        <v>5</v>
      </c>
      <c r="AW23" s="135">
        <f t="shared" si="6"/>
        <v>4.9000000000000004</v>
      </c>
      <c r="AX23" s="28">
        <v>2.1</v>
      </c>
      <c r="AY23" s="28">
        <v>7.9</v>
      </c>
      <c r="AZ23" s="28">
        <v>6.2</v>
      </c>
      <c r="BA23" s="28">
        <v>23.2</v>
      </c>
      <c r="BB23" s="135">
        <f t="shared" si="12"/>
        <v>9.85</v>
      </c>
      <c r="BC23" s="136">
        <f t="shared" si="8"/>
        <v>6.875</v>
      </c>
      <c r="BD23" s="144">
        <v>66.2</v>
      </c>
      <c r="BE23" s="28">
        <v>81.2</v>
      </c>
      <c r="BF23" s="28">
        <v>82.1</v>
      </c>
      <c r="BG23" s="28">
        <v>55</v>
      </c>
      <c r="BH23" s="156">
        <f>AVERAGE(BD23:BG23)</f>
        <v>71.125</v>
      </c>
    </row>
    <row r="24" spans="1:60" ht="17" customHeight="1">
      <c r="A24" s="46" t="s">
        <v>544</v>
      </c>
      <c r="B24" s="28" t="s">
        <v>567</v>
      </c>
      <c r="C24" s="67">
        <v>8</v>
      </c>
      <c r="D24" s="28">
        <v>119</v>
      </c>
      <c r="E24" s="28">
        <v>167</v>
      </c>
      <c r="F24" s="68">
        <v>271</v>
      </c>
      <c r="G24" s="137">
        <f t="shared" si="16"/>
        <v>185.66666666666666</v>
      </c>
      <c r="H24" s="28">
        <v>1511</v>
      </c>
      <c r="I24" s="28">
        <v>692</v>
      </c>
      <c r="J24" s="28">
        <v>1047</v>
      </c>
      <c r="K24" s="28">
        <v>1350</v>
      </c>
      <c r="L24" s="28">
        <v>287</v>
      </c>
      <c r="M24" s="48">
        <v>1121</v>
      </c>
      <c r="N24" s="137">
        <f t="shared" si="17"/>
        <v>977.4</v>
      </c>
      <c r="O24" s="28">
        <v>112</v>
      </c>
      <c r="P24" s="28">
        <v>460</v>
      </c>
      <c r="Q24" s="28">
        <v>72</v>
      </c>
      <c r="R24" s="28">
        <v>229</v>
      </c>
      <c r="S24" s="28">
        <v>467</v>
      </c>
      <c r="T24" s="28">
        <v>182</v>
      </c>
      <c r="U24" s="28">
        <v>327</v>
      </c>
      <c r="V24" s="28">
        <v>333</v>
      </c>
      <c r="W24" s="28">
        <v>390</v>
      </c>
      <c r="X24" s="28">
        <v>45</v>
      </c>
      <c r="Y24" s="28">
        <v>40</v>
      </c>
      <c r="Z24" s="28">
        <v>169</v>
      </c>
      <c r="AA24" s="137">
        <f t="shared" si="10"/>
        <v>235.5</v>
      </c>
      <c r="AB24" s="28">
        <v>530</v>
      </c>
      <c r="AC24" s="48" t="s">
        <v>123</v>
      </c>
      <c r="AD24" s="28">
        <v>536</v>
      </c>
      <c r="AE24" s="137">
        <f>AVERAGE(AB24:AD24)</f>
        <v>533</v>
      </c>
      <c r="AF24" s="28">
        <v>539</v>
      </c>
      <c r="AG24" s="28">
        <v>310</v>
      </c>
      <c r="AH24" s="28">
        <v>926</v>
      </c>
      <c r="AI24" s="28">
        <v>60</v>
      </c>
      <c r="AJ24" s="28">
        <v>95</v>
      </c>
      <c r="AK24" s="28">
        <v>109</v>
      </c>
      <c r="AL24" s="137">
        <f t="shared" si="3"/>
        <v>339.83333333333331</v>
      </c>
      <c r="AM24" s="157">
        <f t="shared" si="18"/>
        <v>296.55</v>
      </c>
      <c r="AN24" s="28">
        <v>387</v>
      </c>
      <c r="AO24" s="28">
        <v>27</v>
      </c>
      <c r="AP24" s="28">
        <v>49</v>
      </c>
      <c r="AQ24" s="137">
        <f t="shared" si="4"/>
        <v>154.33333333333334</v>
      </c>
      <c r="AR24" s="28">
        <v>66</v>
      </c>
      <c r="AS24" s="28">
        <v>42</v>
      </c>
      <c r="AT24" s="137">
        <f t="shared" si="5"/>
        <v>54</v>
      </c>
      <c r="AU24" s="28">
        <v>45</v>
      </c>
      <c r="AV24" s="28">
        <v>49</v>
      </c>
      <c r="AW24" s="137">
        <f t="shared" si="6"/>
        <v>47</v>
      </c>
      <c r="AX24" s="28">
        <v>29</v>
      </c>
      <c r="AY24" s="28">
        <v>25</v>
      </c>
      <c r="AZ24" s="28">
        <v>74</v>
      </c>
      <c r="BA24" s="28">
        <v>200</v>
      </c>
      <c r="BB24" s="137">
        <f t="shared" si="12"/>
        <v>82</v>
      </c>
      <c r="BC24" s="138">
        <f t="shared" si="8"/>
        <v>66.25</v>
      </c>
      <c r="BD24" s="144">
        <v>435</v>
      </c>
      <c r="BE24" s="28">
        <v>578</v>
      </c>
      <c r="BF24" s="28">
        <v>566</v>
      </c>
      <c r="BG24" s="28">
        <v>488</v>
      </c>
      <c r="BH24" s="158">
        <f t="shared" si="13"/>
        <v>516.75</v>
      </c>
    </row>
    <row r="25" spans="1:60" ht="17" customHeight="1">
      <c r="A25" s="46" t="s">
        <v>95</v>
      </c>
      <c r="B25" s="28" t="s">
        <v>565</v>
      </c>
      <c r="C25" s="67">
        <v>0.6</v>
      </c>
      <c r="D25" s="28">
        <v>49.2</v>
      </c>
      <c r="E25" s="28">
        <v>69.900000000000006</v>
      </c>
      <c r="F25" s="68">
        <v>175.4</v>
      </c>
      <c r="G25" s="135">
        <f t="shared" si="16"/>
        <v>98.166666666666671</v>
      </c>
      <c r="H25" s="28">
        <v>150.69999999999999</v>
      </c>
      <c r="I25" s="28">
        <v>170.7</v>
      </c>
      <c r="J25" s="28">
        <v>113.8</v>
      </c>
      <c r="K25" s="28">
        <v>112.6</v>
      </c>
      <c r="L25" s="28">
        <v>114</v>
      </c>
      <c r="M25" s="154" t="s">
        <v>142</v>
      </c>
      <c r="N25" s="135">
        <f t="shared" si="17"/>
        <v>132.35999999999999</v>
      </c>
      <c r="O25" s="28">
        <v>162.69999999999999</v>
      </c>
      <c r="P25" s="28">
        <v>150.6</v>
      </c>
      <c r="Q25" s="28">
        <v>227.7</v>
      </c>
      <c r="R25" s="28">
        <v>231</v>
      </c>
      <c r="S25" s="28">
        <v>123.8</v>
      </c>
      <c r="T25" s="28">
        <v>248.4</v>
      </c>
      <c r="U25" s="28">
        <v>134.9</v>
      </c>
      <c r="V25" s="28">
        <v>170.8</v>
      </c>
      <c r="W25" s="28">
        <v>311.5</v>
      </c>
      <c r="X25" s="28">
        <v>114.4</v>
      </c>
      <c r="Y25" s="28">
        <v>192.5</v>
      </c>
      <c r="Z25" s="28">
        <v>143</v>
      </c>
      <c r="AA25" s="135">
        <f t="shared" si="10"/>
        <v>184.27500000000001</v>
      </c>
      <c r="AB25" s="28">
        <v>210.3</v>
      </c>
      <c r="AC25" s="28">
        <v>190</v>
      </c>
      <c r="AD25" s="28">
        <v>194.5</v>
      </c>
      <c r="AE25" s="135">
        <f t="shared" si="11"/>
        <v>198.26666666666665</v>
      </c>
      <c r="AF25" s="28">
        <v>157.80000000000001</v>
      </c>
      <c r="AG25" s="28">
        <v>167.4</v>
      </c>
      <c r="AH25" s="28">
        <v>275.10000000000002</v>
      </c>
      <c r="AI25" s="28">
        <v>157</v>
      </c>
      <c r="AJ25" s="28">
        <v>152.80000000000001</v>
      </c>
      <c r="AK25" s="28">
        <v>213.8</v>
      </c>
      <c r="AL25" s="135">
        <f t="shared" si="3"/>
        <v>187.31666666666669</v>
      </c>
      <c r="AM25" s="155">
        <f t="shared" si="18"/>
        <v>187.1428571428572</v>
      </c>
      <c r="AN25" s="28">
        <v>48</v>
      </c>
      <c r="AO25" s="28">
        <v>68.5</v>
      </c>
      <c r="AP25" s="28">
        <v>102.6</v>
      </c>
      <c r="AQ25" s="135">
        <f t="shared" si="4"/>
        <v>73.033333333333331</v>
      </c>
      <c r="AR25" s="28">
        <v>90.9</v>
      </c>
      <c r="AS25" s="28">
        <v>114.2</v>
      </c>
      <c r="AT25" s="135">
        <f t="shared" si="5"/>
        <v>102.55000000000001</v>
      </c>
      <c r="AU25" s="28">
        <v>159.9</v>
      </c>
      <c r="AV25" s="28">
        <v>188.5</v>
      </c>
      <c r="AW25" s="135">
        <f t="shared" si="6"/>
        <v>174.2</v>
      </c>
      <c r="AX25" s="28">
        <v>102.1</v>
      </c>
      <c r="AY25" s="28">
        <v>81.8</v>
      </c>
      <c r="AZ25" s="28">
        <v>189.2</v>
      </c>
      <c r="BA25" s="28">
        <v>114.5</v>
      </c>
      <c r="BB25" s="135">
        <f t="shared" si="12"/>
        <v>121.89999999999999</v>
      </c>
      <c r="BC25" s="136">
        <f t="shared" si="8"/>
        <v>130.13749999999999</v>
      </c>
      <c r="BD25" s="144">
        <v>271.10000000000002</v>
      </c>
      <c r="BE25" s="28">
        <v>250.1</v>
      </c>
      <c r="BF25" s="28">
        <v>225</v>
      </c>
      <c r="BG25" s="28">
        <v>252.8</v>
      </c>
      <c r="BH25" s="156">
        <f t="shared" si="13"/>
        <v>249.75</v>
      </c>
    </row>
    <row r="26" spans="1:60" ht="17" customHeight="1">
      <c r="A26" s="46" t="s">
        <v>96</v>
      </c>
      <c r="B26" s="28" t="s">
        <v>565</v>
      </c>
      <c r="C26" s="67">
        <v>1.7999999999999999E-2</v>
      </c>
      <c r="D26" s="28">
        <v>6.61</v>
      </c>
      <c r="E26" s="28">
        <v>3.8570000000000002</v>
      </c>
      <c r="F26" s="68">
        <v>15.891999999999999</v>
      </c>
      <c r="G26" s="118">
        <f t="shared" si="16"/>
        <v>8.7863333333333333</v>
      </c>
      <c r="H26" s="28">
        <v>29.062999999999999</v>
      </c>
      <c r="I26" s="28">
        <v>12.484999999999999</v>
      </c>
      <c r="J26" s="28">
        <v>34.573999999999998</v>
      </c>
      <c r="K26" s="28">
        <v>27.783000000000001</v>
      </c>
      <c r="L26" s="28">
        <v>13.194000000000001</v>
      </c>
      <c r="M26" s="154" t="s">
        <v>142</v>
      </c>
      <c r="N26" s="118">
        <f t="shared" si="17"/>
        <v>23.419800000000002</v>
      </c>
      <c r="O26" s="28">
        <v>1.31</v>
      </c>
      <c r="P26" s="28">
        <v>0.59099999999999997</v>
      </c>
      <c r="Q26" s="28">
        <v>1.274</v>
      </c>
      <c r="R26" s="28">
        <v>0.68400000000000005</v>
      </c>
      <c r="S26" s="28">
        <v>4.9390000000000001</v>
      </c>
      <c r="T26" s="28">
        <v>2.931</v>
      </c>
      <c r="U26" s="28">
        <v>2.3849999999999998</v>
      </c>
      <c r="V26" s="28">
        <v>1.3460000000000001</v>
      </c>
      <c r="W26" s="28">
        <v>1.6639999999999999</v>
      </c>
      <c r="X26" s="28">
        <v>1.369</v>
      </c>
      <c r="Y26" s="28">
        <v>0.3</v>
      </c>
      <c r="Z26" s="28">
        <v>0.88700000000000001</v>
      </c>
      <c r="AA26" s="118">
        <f t="shared" si="10"/>
        <v>1.64</v>
      </c>
      <c r="AB26" s="28">
        <v>1.266</v>
      </c>
      <c r="AC26" s="28">
        <v>3.9350000000000001</v>
      </c>
      <c r="AD26" s="28">
        <v>2.11</v>
      </c>
      <c r="AE26" s="118">
        <f t="shared" si="11"/>
        <v>2.4369999999999998</v>
      </c>
      <c r="AF26" s="28">
        <v>1.2869999999999999</v>
      </c>
      <c r="AG26" s="28">
        <v>1.456</v>
      </c>
      <c r="AH26" s="28">
        <v>4.9109999999999996</v>
      </c>
      <c r="AI26" s="28">
        <v>2.2730000000000001</v>
      </c>
      <c r="AJ26" s="28">
        <v>2.133</v>
      </c>
      <c r="AK26" s="28">
        <v>1.103</v>
      </c>
      <c r="AL26" s="118">
        <f t="shared" si="3"/>
        <v>2.1938333333333331</v>
      </c>
      <c r="AM26" s="146">
        <f t="shared" si="18"/>
        <v>1.9120952380952383</v>
      </c>
      <c r="AN26" s="28">
        <v>0.31</v>
      </c>
      <c r="AO26" s="28">
        <v>0.221</v>
      </c>
      <c r="AP26" s="28">
        <v>0.38700000000000001</v>
      </c>
      <c r="AQ26" s="118">
        <f t="shared" si="4"/>
        <v>0.30599999999999999</v>
      </c>
      <c r="AR26" s="28">
        <v>1.103</v>
      </c>
      <c r="AS26" s="28">
        <v>0.61</v>
      </c>
      <c r="AT26" s="118">
        <f t="shared" si="5"/>
        <v>0.85650000000000004</v>
      </c>
      <c r="AU26" s="28">
        <v>0.755</v>
      </c>
      <c r="AV26" s="28">
        <v>0.96699999999999997</v>
      </c>
      <c r="AW26" s="118">
        <f t="shared" si="6"/>
        <v>0.86099999999999999</v>
      </c>
      <c r="AX26" s="28">
        <v>1.2170000000000001</v>
      </c>
      <c r="AY26" s="28">
        <v>3.0680000000000001</v>
      </c>
      <c r="AZ26" s="28">
        <v>1.363</v>
      </c>
      <c r="BA26" s="28">
        <v>2.9249999999999998</v>
      </c>
      <c r="BB26" s="118">
        <f t="shared" si="12"/>
        <v>2.1432500000000001</v>
      </c>
      <c r="BC26" s="125">
        <f t="shared" si="8"/>
        <v>1.5009999999999999</v>
      </c>
      <c r="BD26" s="144">
        <v>8.6479999999999997</v>
      </c>
      <c r="BE26" s="28">
        <v>8.4290000000000003</v>
      </c>
      <c r="BF26" s="28">
        <v>9.5530000000000008</v>
      </c>
      <c r="BG26" s="28">
        <v>6.3159999999999998</v>
      </c>
      <c r="BH26" s="147">
        <f t="shared" si="13"/>
        <v>8.2364999999999995</v>
      </c>
    </row>
    <row r="27" spans="1:60" ht="17" customHeight="1">
      <c r="A27" s="46" t="s">
        <v>97</v>
      </c>
      <c r="B27" s="28" t="s">
        <v>565</v>
      </c>
      <c r="C27" s="67">
        <v>1.0999999999999999E-2</v>
      </c>
      <c r="D27" s="28">
        <v>2.7360000000000002</v>
      </c>
      <c r="E27" s="28">
        <v>1.052</v>
      </c>
      <c r="F27" s="68">
        <v>2.9359999999999999</v>
      </c>
      <c r="G27" s="118">
        <f t="shared" si="16"/>
        <v>2.2413333333333334</v>
      </c>
      <c r="H27" s="28">
        <v>7.484</v>
      </c>
      <c r="I27" s="28">
        <v>3.669</v>
      </c>
      <c r="J27" s="28">
        <v>8.1440000000000001</v>
      </c>
      <c r="K27" s="28">
        <v>6.2569999999999997</v>
      </c>
      <c r="L27" s="28">
        <v>3.3889999999999998</v>
      </c>
      <c r="M27" s="154" t="s">
        <v>142</v>
      </c>
      <c r="N27" s="118">
        <f t="shared" si="17"/>
        <v>5.7886000000000006</v>
      </c>
      <c r="O27" s="28">
        <v>0.34300000000000003</v>
      </c>
      <c r="P27" s="28">
        <v>0.20499999999999999</v>
      </c>
      <c r="Q27" s="28">
        <v>0.23</v>
      </c>
      <c r="R27" s="28">
        <v>0.14399999999999999</v>
      </c>
      <c r="S27" s="28">
        <v>1.238</v>
      </c>
      <c r="T27" s="28">
        <v>0.621</v>
      </c>
      <c r="U27" s="28">
        <v>0.79500000000000004</v>
      </c>
      <c r="V27" s="28">
        <v>0.51500000000000001</v>
      </c>
      <c r="W27" s="28">
        <v>0.35599999999999998</v>
      </c>
      <c r="X27" s="28">
        <v>0.35</v>
      </c>
      <c r="Y27" s="28">
        <v>6.9000000000000006E-2</v>
      </c>
      <c r="Z27" s="28">
        <v>0.28399999999999997</v>
      </c>
      <c r="AA27" s="118">
        <f t="shared" si="10"/>
        <v>0.42916666666666664</v>
      </c>
      <c r="AB27" s="28">
        <v>0.23400000000000001</v>
      </c>
      <c r="AC27" s="28">
        <v>0.82399999999999995</v>
      </c>
      <c r="AD27" s="28">
        <v>0.434</v>
      </c>
      <c r="AE27" s="118">
        <f t="shared" si="11"/>
        <v>0.49733333333333335</v>
      </c>
      <c r="AF27" s="28">
        <v>0.27400000000000002</v>
      </c>
      <c r="AG27" s="28">
        <v>0.26800000000000002</v>
      </c>
      <c r="AH27" s="28">
        <v>1.387</v>
      </c>
      <c r="AI27" s="28">
        <v>0.44900000000000001</v>
      </c>
      <c r="AJ27" s="28">
        <v>0.44800000000000001</v>
      </c>
      <c r="AK27" s="28">
        <v>0.19500000000000001</v>
      </c>
      <c r="AL27" s="118">
        <f t="shared" si="3"/>
        <v>0.50349999999999995</v>
      </c>
      <c r="AM27" s="146">
        <f t="shared" si="18"/>
        <v>0.46014285714285713</v>
      </c>
      <c r="AN27" s="28">
        <v>0.20100000000000001</v>
      </c>
      <c r="AO27" s="28">
        <v>8.1000000000000003E-2</v>
      </c>
      <c r="AP27" s="28">
        <v>0.14799999999999999</v>
      </c>
      <c r="AQ27" s="118">
        <f t="shared" si="4"/>
        <v>0.14333333333333334</v>
      </c>
      <c r="AR27" s="28">
        <v>0.38300000000000001</v>
      </c>
      <c r="AS27" s="28">
        <v>0.29299999999999998</v>
      </c>
      <c r="AT27" s="118">
        <f t="shared" si="5"/>
        <v>0.33799999999999997</v>
      </c>
      <c r="AU27" s="28">
        <v>0.20100000000000001</v>
      </c>
      <c r="AV27" s="28">
        <v>0.29099999999999998</v>
      </c>
      <c r="AW27" s="118">
        <f t="shared" si="6"/>
        <v>0.246</v>
      </c>
      <c r="AX27" s="28">
        <v>0.29599999999999999</v>
      </c>
      <c r="AY27" s="28">
        <v>0.75700000000000001</v>
      </c>
      <c r="AZ27" s="28">
        <v>0.34300000000000003</v>
      </c>
      <c r="BA27" s="28">
        <v>0.8</v>
      </c>
      <c r="BB27" s="118">
        <f t="shared" si="12"/>
        <v>0.54899999999999993</v>
      </c>
      <c r="BC27" s="125">
        <f t="shared" si="8"/>
        <v>0.42049999999999998</v>
      </c>
      <c r="BD27" s="144">
        <v>2.2330000000000001</v>
      </c>
      <c r="BE27" s="28">
        <v>2.0099999999999998</v>
      </c>
      <c r="BF27" s="28">
        <v>2.484</v>
      </c>
      <c r="BG27" s="28">
        <v>1.5189999999999999</v>
      </c>
      <c r="BH27" s="147">
        <f t="shared" si="13"/>
        <v>2.0615000000000001</v>
      </c>
    </row>
    <row r="28" spans="1:60" ht="17" customHeight="1">
      <c r="A28" s="46" t="s">
        <v>98</v>
      </c>
      <c r="B28" s="28" t="s">
        <v>565</v>
      </c>
      <c r="C28" s="67">
        <v>2.8000000000000001E-2</v>
      </c>
      <c r="D28" s="28">
        <v>6.03</v>
      </c>
      <c r="E28" s="28">
        <v>5.9710000000000001</v>
      </c>
      <c r="F28" s="68">
        <v>8.6980000000000004</v>
      </c>
      <c r="G28" s="118">
        <f t="shared" si="16"/>
        <v>6.8996666666666675</v>
      </c>
      <c r="H28" s="28">
        <v>22.471</v>
      </c>
      <c r="I28" s="28">
        <v>10.564</v>
      </c>
      <c r="J28" s="28">
        <v>20.731999999999999</v>
      </c>
      <c r="K28" s="28">
        <v>22.41</v>
      </c>
      <c r="L28" s="28">
        <v>9.5380000000000003</v>
      </c>
      <c r="M28" s="154" t="s">
        <v>142</v>
      </c>
      <c r="N28" s="118">
        <f t="shared" si="17"/>
        <v>17.142999999999997</v>
      </c>
      <c r="O28" s="28">
        <v>13.827999999999999</v>
      </c>
      <c r="P28" s="28">
        <v>5.9050000000000002</v>
      </c>
      <c r="Q28" s="28">
        <v>5.5720000000000001</v>
      </c>
      <c r="R28" s="28">
        <v>6.9009999999999998</v>
      </c>
      <c r="S28" s="28">
        <v>13.945</v>
      </c>
      <c r="T28" s="28">
        <v>11.236000000000001</v>
      </c>
      <c r="U28" s="28">
        <v>13.377000000000001</v>
      </c>
      <c r="V28" s="28">
        <v>14.821999999999999</v>
      </c>
      <c r="W28" s="28">
        <v>13.484</v>
      </c>
      <c r="X28" s="28">
        <v>14.645</v>
      </c>
      <c r="Y28" s="28">
        <v>4.7670000000000003</v>
      </c>
      <c r="Z28" s="28">
        <v>14.71</v>
      </c>
      <c r="AA28" s="118">
        <f t="shared" si="10"/>
        <v>11.099333333333332</v>
      </c>
      <c r="AB28" s="28">
        <v>4.9340000000000002</v>
      </c>
      <c r="AC28" s="28">
        <v>12.907999999999999</v>
      </c>
      <c r="AD28" s="28">
        <v>13.663</v>
      </c>
      <c r="AE28" s="118">
        <f t="shared" si="11"/>
        <v>10.501666666666667</v>
      </c>
      <c r="AF28" s="28">
        <v>8.4380000000000006</v>
      </c>
      <c r="AG28" s="28">
        <v>9.1940000000000008</v>
      </c>
      <c r="AH28" s="28">
        <v>12.49</v>
      </c>
      <c r="AI28" s="28">
        <v>12.196</v>
      </c>
      <c r="AJ28" s="28">
        <v>8.2149999999999999</v>
      </c>
      <c r="AK28" s="28">
        <v>4.62</v>
      </c>
      <c r="AL28" s="118">
        <f t="shared" si="3"/>
        <v>9.192166666666667</v>
      </c>
      <c r="AM28" s="146">
        <f t="shared" si="18"/>
        <v>10.469047619047618</v>
      </c>
      <c r="AN28" s="28">
        <v>8.2080000000000002</v>
      </c>
      <c r="AO28" s="28">
        <v>3.9129999999999998</v>
      </c>
      <c r="AP28" s="28">
        <v>6.5890000000000004</v>
      </c>
      <c r="AQ28" s="118">
        <f t="shared" si="4"/>
        <v>6.2366666666666672</v>
      </c>
      <c r="AR28" s="28">
        <v>7.2480000000000002</v>
      </c>
      <c r="AS28" s="28">
        <v>7.06</v>
      </c>
      <c r="AT28" s="118">
        <f t="shared" si="5"/>
        <v>7.1539999999999999</v>
      </c>
      <c r="AU28" s="28">
        <v>3.6240000000000001</v>
      </c>
      <c r="AV28" s="28">
        <v>4.3029999999999999</v>
      </c>
      <c r="AW28" s="118">
        <f t="shared" si="6"/>
        <v>3.9634999999999998</v>
      </c>
      <c r="AX28" s="28">
        <v>3.8879999999999999</v>
      </c>
      <c r="AY28" s="28">
        <v>8.0960000000000001</v>
      </c>
      <c r="AZ28" s="28">
        <v>4.2619999999999996</v>
      </c>
      <c r="BA28" s="28">
        <v>8.6929999999999996</v>
      </c>
      <c r="BB28" s="118">
        <f t="shared" si="12"/>
        <v>6.23475</v>
      </c>
      <c r="BC28" s="125">
        <f t="shared" si="8"/>
        <v>5.896749999999999</v>
      </c>
      <c r="BD28" s="144">
        <v>8.5419999999999998</v>
      </c>
      <c r="BE28" s="28">
        <v>10.813000000000001</v>
      </c>
      <c r="BF28" s="28">
        <v>10.16</v>
      </c>
      <c r="BG28" s="28">
        <v>10.067</v>
      </c>
      <c r="BH28" s="147">
        <f t="shared" si="13"/>
        <v>9.8955000000000002</v>
      </c>
    </row>
    <row r="29" spans="1:60" ht="17" customHeight="1">
      <c r="A29" s="46" t="s">
        <v>99</v>
      </c>
      <c r="B29" s="28" t="s">
        <v>565</v>
      </c>
      <c r="C29" s="67">
        <v>7.0000000000000001E-3</v>
      </c>
      <c r="D29" s="28">
        <v>0.58199999999999996</v>
      </c>
      <c r="E29" s="28">
        <v>0.32800000000000001</v>
      </c>
      <c r="F29" s="68">
        <v>0.65400000000000003</v>
      </c>
      <c r="G29" s="118">
        <f t="shared" si="16"/>
        <v>0.52133333333333332</v>
      </c>
      <c r="H29" s="28">
        <v>1.958</v>
      </c>
      <c r="I29" s="28">
        <v>0.89900000000000002</v>
      </c>
      <c r="J29" s="28">
        <v>1.9850000000000001</v>
      </c>
      <c r="K29" s="28">
        <v>1.78</v>
      </c>
      <c r="L29" s="28">
        <v>0.64900000000000002</v>
      </c>
      <c r="M29" s="154" t="s">
        <v>142</v>
      </c>
      <c r="N29" s="118">
        <f t="shared" si="17"/>
        <v>1.4542000000000002</v>
      </c>
      <c r="O29" s="28">
        <v>0.8</v>
      </c>
      <c r="P29" s="28">
        <v>0.34599999999999997</v>
      </c>
      <c r="Q29" s="28">
        <v>0.29399999999999998</v>
      </c>
      <c r="R29" s="28">
        <v>0.32200000000000001</v>
      </c>
      <c r="S29" s="28">
        <v>0.84499999999999997</v>
      </c>
      <c r="T29" s="28">
        <v>0.64500000000000002</v>
      </c>
      <c r="U29" s="28">
        <v>0.70899999999999996</v>
      </c>
      <c r="V29" s="28">
        <v>0.77600000000000002</v>
      </c>
      <c r="W29" s="28">
        <v>0.71</v>
      </c>
      <c r="X29" s="28">
        <v>0.78300000000000003</v>
      </c>
      <c r="Y29" s="28">
        <v>0.216</v>
      </c>
      <c r="Z29" s="28">
        <v>0.79500000000000004</v>
      </c>
      <c r="AA29" s="118">
        <f t="shared" si="10"/>
        <v>0.60341666666666671</v>
      </c>
      <c r="AB29" s="28">
        <v>0.25900000000000001</v>
      </c>
      <c r="AC29" s="28">
        <v>0.72</v>
      </c>
      <c r="AD29" s="28">
        <v>0.71599999999999997</v>
      </c>
      <c r="AE29" s="118">
        <f t="shared" si="11"/>
        <v>0.56499999999999995</v>
      </c>
      <c r="AF29" s="28">
        <v>0.48699999999999999</v>
      </c>
      <c r="AG29" s="28">
        <v>0.502</v>
      </c>
      <c r="AH29" s="28">
        <v>0.78700000000000003</v>
      </c>
      <c r="AI29" s="28">
        <v>0.70799999999999996</v>
      </c>
      <c r="AJ29" s="28">
        <v>0.53700000000000003</v>
      </c>
      <c r="AK29" s="28">
        <v>0.245</v>
      </c>
      <c r="AL29" s="118">
        <f t="shared" si="3"/>
        <v>0.54433333333333334</v>
      </c>
      <c r="AM29" s="146">
        <f t="shared" si="18"/>
        <v>0.58104761904761915</v>
      </c>
      <c r="AN29" s="28">
        <v>0.53300000000000003</v>
      </c>
      <c r="AO29" s="28">
        <v>0.26</v>
      </c>
      <c r="AP29" s="28">
        <v>0.443</v>
      </c>
      <c r="AQ29" s="118">
        <f t="shared" si="4"/>
        <v>0.41199999999999998</v>
      </c>
      <c r="AR29" s="28">
        <v>0.49099999999999999</v>
      </c>
      <c r="AS29" s="28">
        <v>0.48799999999999999</v>
      </c>
      <c r="AT29" s="118">
        <f t="shared" si="5"/>
        <v>0.48949999999999999</v>
      </c>
      <c r="AU29" s="28">
        <v>0.22700000000000001</v>
      </c>
      <c r="AV29" s="28">
        <v>0.21099999999999999</v>
      </c>
      <c r="AW29" s="118">
        <f t="shared" si="6"/>
        <v>0.219</v>
      </c>
      <c r="AX29" s="28">
        <v>0.26300000000000001</v>
      </c>
      <c r="AY29" s="28">
        <v>0.55100000000000005</v>
      </c>
      <c r="AZ29" s="28">
        <v>0.28899999999999998</v>
      </c>
      <c r="BA29" s="28">
        <v>0.58899999999999997</v>
      </c>
      <c r="BB29" s="118">
        <f t="shared" si="12"/>
        <v>0.42299999999999999</v>
      </c>
      <c r="BC29" s="125">
        <f t="shared" si="8"/>
        <v>0.38862500000000005</v>
      </c>
      <c r="BD29" s="144">
        <v>0.58799999999999997</v>
      </c>
      <c r="BE29" s="28">
        <v>0.77100000000000002</v>
      </c>
      <c r="BF29" s="28">
        <v>0.753</v>
      </c>
      <c r="BG29" s="28">
        <v>0.64</v>
      </c>
      <c r="BH29" s="147">
        <f t="shared" si="13"/>
        <v>0.68800000000000006</v>
      </c>
    </row>
    <row r="30" spans="1:60" ht="17" customHeight="1">
      <c r="A30" s="46" t="s">
        <v>100</v>
      </c>
      <c r="B30" s="28" t="s">
        <v>565</v>
      </c>
      <c r="C30" s="67">
        <v>0.18</v>
      </c>
      <c r="D30" s="28">
        <v>8</v>
      </c>
      <c r="E30" s="28">
        <v>6.5</v>
      </c>
      <c r="F30" s="68">
        <v>15.3</v>
      </c>
      <c r="G30" s="123">
        <f t="shared" si="16"/>
        <v>9.9333333333333336</v>
      </c>
      <c r="H30" s="28">
        <v>13</v>
      </c>
      <c r="I30" s="28">
        <v>12.8</v>
      </c>
      <c r="J30" s="28">
        <v>13</v>
      </c>
      <c r="K30" s="28">
        <v>19.399999999999999</v>
      </c>
      <c r="L30" s="28">
        <v>11.2</v>
      </c>
      <c r="M30" s="154" t="s">
        <v>142</v>
      </c>
      <c r="N30" s="123">
        <f t="shared" si="17"/>
        <v>13.879999999999999</v>
      </c>
      <c r="O30" s="28">
        <v>7.55</v>
      </c>
      <c r="P30" s="28">
        <v>3.6</v>
      </c>
      <c r="Q30" s="28">
        <v>7.3</v>
      </c>
      <c r="R30" s="28">
        <v>6.4</v>
      </c>
      <c r="S30" s="28">
        <v>8.19</v>
      </c>
      <c r="T30" s="28">
        <v>10.17</v>
      </c>
      <c r="U30" s="28">
        <v>5.0999999999999996</v>
      </c>
      <c r="V30" s="28">
        <v>7.6</v>
      </c>
      <c r="W30" s="28">
        <v>16.100000000000001</v>
      </c>
      <c r="X30" s="28">
        <v>65</v>
      </c>
      <c r="Y30" s="28">
        <v>4.5</v>
      </c>
      <c r="Z30" s="28">
        <v>7.1</v>
      </c>
      <c r="AA30" s="123">
        <f t="shared" si="10"/>
        <v>12.384166666666665</v>
      </c>
      <c r="AB30" s="28">
        <v>5.95</v>
      </c>
      <c r="AC30" s="28">
        <v>7.07</v>
      </c>
      <c r="AD30" s="28">
        <v>6.6</v>
      </c>
      <c r="AE30" s="123">
        <f t="shared" si="11"/>
        <v>6.5399999999999991</v>
      </c>
      <c r="AF30" s="28">
        <v>4.0199999999999996</v>
      </c>
      <c r="AG30" s="28">
        <v>6.1</v>
      </c>
      <c r="AH30" s="28">
        <v>9.85</v>
      </c>
      <c r="AI30" s="28">
        <v>6.95</v>
      </c>
      <c r="AJ30" s="28">
        <v>8.4600000000000009</v>
      </c>
      <c r="AK30" s="28">
        <v>6.55</v>
      </c>
      <c r="AL30" s="123">
        <f t="shared" si="3"/>
        <v>6.9883333333333324</v>
      </c>
      <c r="AM30" s="143">
        <f t="shared" si="18"/>
        <v>10.007619047619047</v>
      </c>
      <c r="AN30" s="28">
        <v>1.89</v>
      </c>
      <c r="AO30" s="28">
        <v>1.95</v>
      </c>
      <c r="AP30" s="28">
        <v>5.62</v>
      </c>
      <c r="AQ30" s="123">
        <f t="shared" si="4"/>
        <v>3.1533333333333338</v>
      </c>
      <c r="AR30" s="28">
        <v>4.6900000000000004</v>
      </c>
      <c r="AS30" s="28">
        <v>7.85</v>
      </c>
      <c r="AT30" s="123">
        <f t="shared" si="5"/>
        <v>6.27</v>
      </c>
      <c r="AU30" s="28">
        <v>4</v>
      </c>
      <c r="AV30" s="28">
        <v>8.6</v>
      </c>
      <c r="AW30" s="123">
        <f t="shared" si="6"/>
        <v>6.3</v>
      </c>
      <c r="AX30" s="28">
        <v>5.97</v>
      </c>
      <c r="AY30" s="28">
        <v>6.59</v>
      </c>
      <c r="AZ30" s="28">
        <v>6.89</v>
      </c>
      <c r="BA30" s="28">
        <v>4.51</v>
      </c>
      <c r="BB30" s="123">
        <f t="shared" si="12"/>
        <v>5.99</v>
      </c>
      <c r="BC30" s="124">
        <f t="shared" si="8"/>
        <v>6.1375000000000002</v>
      </c>
      <c r="BD30" s="144">
        <v>32.17</v>
      </c>
      <c r="BE30" s="28">
        <v>38.18</v>
      </c>
      <c r="BF30" s="28">
        <v>179.5</v>
      </c>
      <c r="BG30" s="28">
        <v>28.82</v>
      </c>
      <c r="BH30" s="145">
        <f t="shared" si="13"/>
        <v>69.667500000000004</v>
      </c>
    </row>
    <row r="31" spans="1:60" ht="17" customHeight="1">
      <c r="A31" s="46" t="s">
        <v>101</v>
      </c>
      <c r="B31" s="28" t="s">
        <v>565</v>
      </c>
      <c r="C31" s="67">
        <v>6</v>
      </c>
      <c r="D31" s="28">
        <v>142</v>
      </c>
      <c r="E31" s="28">
        <v>72</v>
      </c>
      <c r="F31" s="68">
        <v>291</v>
      </c>
      <c r="G31" s="137">
        <f t="shared" si="16"/>
        <v>168.33333333333334</v>
      </c>
      <c r="H31" s="28">
        <v>385</v>
      </c>
      <c r="I31" s="28">
        <v>213</v>
      </c>
      <c r="J31" s="28">
        <v>393</v>
      </c>
      <c r="K31" s="28">
        <v>381</v>
      </c>
      <c r="L31" s="28">
        <v>208</v>
      </c>
      <c r="M31" s="154" t="s">
        <v>142</v>
      </c>
      <c r="N31" s="137">
        <f t="shared" si="17"/>
        <v>316</v>
      </c>
      <c r="O31" s="28">
        <v>293</v>
      </c>
      <c r="P31" s="28">
        <v>105</v>
      </c>
      <c r="Q31" s="28">
        <v>116</v>
      </c>
      <c r="R31" s="28">
        <v>126</v>
      </c>
      <c r="S31" s="28">
        <v>273</v>
      </c>
      <c r="T31" s="28">
        <v>245</v>
      </c>
      <c r="U31" s="28">
        <v>243</v>
      </c>
      <c r="V31" s="28">
        <v>279</v>
      </c>
      <c r="W31" s="28">
        <v>265</v>
      </c>
      <c r="X31" s="28">
        <v>289</v>
      </c>
      <c r="Y31" s="28">
        <v>89</v>
      </c>
      <c r="Z31" s="28">
        <v>290</v>
      </c>
      <c r="AA31" s="137">
        <f t="shared" si="10"/>
        <v>217.75</v>
      </c>
      <c r="AB31" s="28">
        <v>110</v>
      </c>
      <c r="AC31" s="28">
        <v>272</v>
      </c>
      <c r="AD31" s="28">
        <v>266</v>
      </c>
      <c r="AE31" s="137">
        <f t="shared" si="11"/>
        <v>216</v>
      </c>
      <c r="AF31" s="28">
        <v>157</v>
      </c>
      <c r="AG31" s="28">
        <v>189</v>
      </c>
      <c r="AH31" s="28">
        <v>239</v>
      </c>
      <c r="AI31" s="28">
        <v>245</v>
      </c>
      <c r="AJ31" s="28">
        <v>227</v>
      </c>
      <c r="AK31" s="28">
        <v>98</v>
      </c>
      <c r="AL31" s="137">
        <f t="shared" si="3"/>
        <v>192.5</v>
      </c>
      <c r="AM31" s="157">
        <f t="shared" si="18"/>
        <v>210.28571428571428</v>
      </c>
      <c r="AN31" s="28">
        <v>58</v>
      </c>
      <c r="AO31" s="28">
        <v>36</v>
      </c>
      <c r="AP31" s="28">
        <v>78</v>
      </c>
      <c r="AQ31" s="137">
        <f t="shared" si="4"/>
        <v>57.333333333333336</v>
      </c>
      <c r="AR31" s="28">
        <v>143</v>
      </c>
      <c r="AS31" s="28">
        <v>142</v>
      </c>
      <c r="AT31" s="137">
        <f t="shared" si="5"/>
        <v>142.5</v>
      </c>
      <c r="AU31" s="28">
        <v>70</v>
      </c>
      <c r="AV31" s="28">
        <v>56</v>
      </c>
      <c r="AW31" s="137">
        <f t="shared" si="6"/>
        <v>63</v>
      </c>
      <c r="AX31" s="28">
        <v>75</v>
      </c>
      <c r="AY31" s="28">
        <v>150</v>
      </c>
      <c r="AZ31" s="28">
        <v>86</v>
      </c>
      <c r="BA31" s="28">
        <v>155</v>
      </c>
      <c r="BB31" s="137">
        <f t="shared" si="12"/>
        <v>116.5</v>
      </c>
      <c r="BC31" s="138">
        <f t="shared" si="8"/>
        <v>109.625</v>
      </c>
      <c r="BD31" s="144">
        <v>175</v>
      </c>
      <c r="BE31" s="28">
        <v>170</v>
      </c>
      <c r="BF31" s="28">
        <v>175</v>
      </c>
      <c r="BG31" s="28">
        <v>183</v>
      </c>
      <c r="BH31" s="158">
        <f t="shared" si="13"/>
        <v>175.75</v>
      </c>
    </row>
    <row r="32" spans="1:60" ht="17" customHeight="1">
      <c r="A32" s="46" t="s">
        <v>102</v>
      </c>
      <c r="B32" s="28" t="s">
        <v>565</v>
      </c>
      <c r="C32" s="67">
        <v>0.14000000000000001</v>
      </c>
      <c r="D32" s="28">
        <v>3.7</v>
      </c>
      <c r="E32" s="28">
        <v>1.91</v>
      </c>
      <c r="F32" s="68">
        <v>7.01</v>
      </c>
      <c r="G32" s="123">
        <f t="shared" si="16"/>
        <v>4.206666666666667</v>
      </c>
      <c r="H32" s="28">
        <v>10.31</v>
      </c>
      <c r="I32" s="28">
        <v>5.67</v>
      </c>
      <c r="J32" s="28">
        <v>10.49</v>
      </c>
      <c r="K32" s="28">
        <v>10.029999999999999</v>
      </c>
      <c r="L32" s="28">
        <v>5.55</v>
      </c>
      <c r="M32" s="154" t="s">
        <v>142</v>
      </c>
      <c r="N32" s="123">
        <f t="shared" si="17"/>
        <v>8.41</v>
      </c>
      <c r="O32" s="28">
        <v>6.97</v>
      </c>
      <c r="P32" s="28">
        <v>2.74</v>
      </c>
      <c r="Q32" s="28">
        <v>2.93</v>
      </c>
      <c r="R32" s="28">
        <v>3.16</v>
      </c>
      <c r="S32" s="28">
        <v>6.56</v>
      </c>
      <c r="T32" s="28">
        <v>5.79</v>
      </c>
      <c r="U32" s="28">
        <v>5.92</v>
      </c>
      <c r="V32" s="28">
        <v>6.72</v>
      </c>
      <c r="W32" s="28">
        <v>6.41</v>
      </c>
      <c r="X32" s="28">
        <v>6.82</v>
      </c>
      <c r="Y32" s="28">
        <v>2.2599999999999998</v>
      </c>
      <c r="Z32" s="28">
        <v>6.86</v>
      </c>
      <c r="AA32" s="123">
        <f t="shared" si="10"/>
        <v>5.2616666666666667</v>
      </c>
      <c r="AB32" s="28">
        <v>2.68</v>
      </c>
      <c r="AC32" s="28">
        <v>6.36</v>
      </c>
      <c r="AD32" s="28">
        <v>6.36</v>
      </c>
      <c r="AE32" s="123">
        <f t="shared" si="11"/>
        <v>5.1333333333333337</v>
      </c>
      <c r="AF32" s="28">
        <v>3.74</v>
      </c>
      <c r="AG32" s="28">
        <v>4.5</v>
      </c>
      <c r="AH32" s="28">
        <v>5.75</v>
      </c>
      <c r="AI32" s="28">
        <v>5.84</v>
      </c>
      <c r="AJ32" s="28">
        <v>5.34</v>
      </c>
      <c r="AK32" s="28">
        <v>2.44</v>
      </c>
      <c r="AL32" s="123">
        <f t="shared" si="3"/>
        <v>4.6016666666666666</v>
      </c>
      <c r="AM32" s="143">
        <f t="shared" si="18"/>
        <v>5.0547619047619055</v>
      </c>
      <c r="AN32" s="28">
        <v>1.77</v>
      </c>
      <c r="AO32" s="28">
        <v>1.21</v>
      </c>
      <c r="AP32" s="28">
        <v>2.16</v>
      </c>
      <c r="AQ32" s="123">
        <f t="shared" si="4"/>
        <v>1.7133333333333336</v>
      </c>
      <c r="AR32" s="28">
        <v>3.78</v>
      </c>
      <c r="AS32" s="28">
        <v>3.73</v>
      </c>
      <c r="AT32" s="123">
        <f t="shared" si="5"/>
        <v>3.7549999999999999</v>
      </c>
      <c r="AU32" s="28">
        <v>1.92</v>
      </c>
      <c r="AV32" s="28">
        <v>1.54</v>
      </c>
      <c r="AW32" s="123">
        <f t="shared" si="6"/>
        <v>1.73</v>
      </c>
      <c r="AX32" s="28">
        <v>2.08</v>
      </c>
      <c r="AY32" s="28">
        <v>3.95</v>
      </c>
      <c r="AZ32" s="28">
        <v>2.33</v>
      </c>
      <c r="BA32" s="28">
        <v>4.12</v>
      </c>
      <c r="BB32" s="123">
        <f t="shared" si="12"/>
        <v>3.12</v>
      </c>
      <c r="BC32" s="124">
        <f t="shared" si="8"/>
        <v>2.9312499999999999</v>
      </c>
      <c r="BD32" s="144">
        <v>4.49</v>
      </c>
      <c r="BE32" s="28">
        <v>4.45</v>
      </c>
      <c r="BF32" s="28">
        <v>4.55</v>
      </c>
      <c r="BG32" s="28">
        <v>4.57</v>
      </c>
      <c r="BH32" s="145">
        <f t="shared" si="13"/>
        <v>4.5150000000000006</v>
      </c>
    </row>
    <row r="33" spans="1:60" ht="17" customHeight="1">
      <c r="A33" s="46" t="s">
        <v>12</v>
      </c>
      <c r="B33" s="28" t="s">
        <v>565</v>
      </c>
      <c r="C33" s="67">
        <v>7</v>
      </c>
      <c r="D33" s="28">
        <v>1398</v>
      </c>
      <c r="E33" s="28">
        <v>1968</v>
      </c>
      <c r="F33" s="68">
        <v>3397</v>
      </c>
      <c r="G33" s="137">
        <f t="shared" si="16"/>
        <v>2254.3333333333335</v>
      </c>
      <c r="H33" s="28">
        <v>9244</v>
      </c>
      <c r="I33" s="28">
        <v>5941</v>
      </c>
      <c r="J33" s="28">
        <v>6480</v>
      </c>
      <c r="K33" s="28">
        <v>9167</v>
      </c>
      <c r="L33" s="28">
        <v>2831</v>
      </c>
      <c r="M33" s="154" t="s">
        <v>142</v>
      </c>
      <c r="N33" s="137">
        <f t="shared" si="17"/>
        <v>6732.6</v>
      </c>
      <c r="O33" s="28">
        <v>13657</v>
      </c>
      <c r="P33" s="28">
        <v>5066</v>
      </c>
      <c r="Q33" s="28">
        <v>5248</v>
      </c>
      <c r="R33" s="28">
        <v>6351</v>
      </c>
      <c r="S33" s="28">
        <v>10190</v>
      </c>
      <c r="T33" s="28">
        <v>9337</v>
      </c>
      <c r="U33" s="28">
        <v>11750</v>
      </c>
      <c r="V33" s="28">
        <v>13834</v>
      </c>
      <c r="W33" s="28">
        <v>12351</v>
      </c>
      <c r="X33" s="28">
        <v>13190</v>
      </c>
      <c r="Y33" s="28">
        <v>4706</v>
      </c>
      <c r="Z33" s="28">
        <v>13424</v>
      </c>
      <c r="AA33" s="137">
        <f t="shared" si="10"/>
        <v>9925.3333333333339</v>
      </c>
      <c r="AB33" s="28">
        <v>4638</v>
      </c>
      <c r="AC33" s="28">
        <v>10136</v>
      </c>
      <c r="AD33" s="28">
        <v>12184</v>
      </c>
      <c r="AE33" s="137">
        <f t="shared" si="11"/>
        <v>8986</v>
      </c>
      <c r="AF33" s="28">
        <v>10238</v>
      </c>
      <c r="AG33" s="28">
        <v>10020</v>
      </c>
      <c r="AH33" s="28">
        <v>8900</v>
      </c>
      <c r="AI33" s="28">
        <v>12992</v>
      </c>
      <c r="AJ33" s="28">
        <v>11928</v>
      </c>
      <c r="AK33" s="28">
        <v>4620</v>
      </c>
      <c r="AL33" s="137">
        <f t="shared" si="3"/>
        <v>9783</v>
      </c>
      <c r="AM33" s="157">
        <f t="shared" si="18"/>
        <v>9750.4761904761908</v>
      </c>
      <c r="AN33" s="28">
        <v>13108</v>
      </c>
      <c r="AO33" s="28">
        <v>12431</v>
      </c>
      <c r="AP33" s="28">
        <v>11626</v>
      </c>
      <c r="AQ33" s="137">
        <f t="shared" si="4"/>
        <v>12388.333333333334</v>
      </c>
      <c r="AR33" s="28">
        <v>11156</v>
      </c>
      <c r="AS33" s="28">
        <v>11376</v>
      </c>
      <c r="AT33" s="137">
        <f t="shared" si="5"/>
        <v>11266</v>
      </c>
      <c r="AU33" s="28">
        <v>5606</v>
      </c>
      <c r="AV33" s="28">
        <v>5776</v>
      </c>
      <c r="AW33" s="137">
        <f t="shared" si="6"/>
        <v>5691</v>
      </c>
      <c r="AX33" s="28">
        <v>5652</v>
      </c>
      <c r="AY33" s="28">
        <v>8848</v>
      </c>
      <c r="AZ33" s="28">
        <v>6537</v>
      </c>
      <c r="BA33" s="28">
        <v>9394</v>
      </c>
      <c r="BB33" s="137">
        <f t="shared" si="12"/>
        <v>7607.75</v>
      </c>
      <c r="BC33" s="138">
        <f t="shared" si="8"/>
        <v>8043.125</v>
      </c>
      <c r="BD33" s="144">
        <v>6127</v>
      </c>
      <c r="BE33" s="28">
        <v>5929</v>
      </c>
      <c r="BF33" s="28">
        <v>4779</v>
      </c>
      <c r="BG33" s="28">
        <v>5900</v>
      </c>
      <c r="BH33" s="158">
        <f t="shared" si="13"/>
        <v>5683.75</v>
      </c>
    </row>
    <row r="34" spans="1:60" ht="17" customHeight="1">
      <c r="A34" s="46" t="s">
        <v>103</v>
      </c>
      <c r="B34" s="28" t="s">
        <v>565</v>
      </c>
      <c r="C34" s="67">
        <v>0.1</v>
      </c>
      <c r="D34" s="28">
        <v>10.82</v>
      </c>
      <c r="E34" s="28">
        <v>9.6199999999999992</v>
      </c>
      <c r="F34" s="68">
        <v>36.71</v>
      </c>
      <c r="G34" s="123">
        <f t="shared" si="16"/>
        <v>19.05</v>
      </c>
      <c r="H34" s="28">
        <v>69.010000000000005</v>
      </c>
      <c r="I34" s="28">
        <v>46.52</v>
      </c>
      <c r="J34" s="28">
        <v>63.24</v>
      </c>
      <c r="K34" s="28">
        <v>70.45</v>
      </c>
      <c r="L34" s="28">
        <v>24.12</v>
      </c>
      <c r="M34" s="154" t="s">
        <v>142</v>
      </c>
      <c r="N34" s="123">
        <f t="shared" si="17"/>
        <v>54.668000000000006</v>
      </c>
      <c r="O34" s="28">
        <v>41</v>
      </c>
      <c r="P34" s="28">
        <v>17.600000000000001</v>
      </c>
      <c r="Q34" s="28">
        <v>18.010000000000002</v>
      </c>
      <c r="R34" s="28">
        <v>21.12</v>
      </c>
      <c r="S34" s="28">
        <v>46.8</v>
      </c>
      <c r="T34" s="28">
        <v>45.8</v>
      </c>
      <c r="U34" s="28">
        <v>45.79</v>
      </c>
      <c r="V34" s="28">
        <v>49.29</v>
      </c>
      <c r="W34" s="28">
        <v>46.3</v>
      </c>
      <c r="X34" s="28">
        <v>43.06</v>
      </c>
      <c r="Y34" s="28">
        <v>15.34</v>
      </c>
      <c r="Z34" s="28">
        <v>43.03</v>
      </c>
      <c r="AA34" s="123">
        <f t="shared" si="10"/>
        <v>36.094999999999999</v>
      </c>
      <c r="AB34" s="28">
        <v>16.7</v>
      </c>
      <c r="AC34" s="28">
        <v>48.4</v>
      </c>
      <c r="AD34" s="28">
        <v>46.54</v>
      </c>
      <c r="AE34" s="123">
        <f t="shared" si="11"/>
        <v>37.213333333333331</v>
      </c>
      <c r="AF34" s="28">
        <v>21.5</v>
      </c>
      <c r="AG34" s="28">
        <v>29.6</v>
      </c>
      <c r="AH34" s="28">
        <v>41.8</v>
      </c>
      <c r="AI34" s="28">
        <v>30.5</v>
      </c>
      <c r="AJ34" s="28">
        <v>30.6</v>
      </c>
      <c r="AK34" s="28">
        <v>15.4</v>
      </c>
      <c r="AL34" s="123">
        <f t="shared" si="3"/>
        <v>28.233333333333334</v>
      </c>
      <c r="AM34" s="143">
        <f t="shared" si="18"/>
        <v>34.008571428571429</v>
      </c>
      <c r="AN34" s="28">
        <v>7.8</v>
      </c>
      <c r="AO34" s="28">
        <v>3.5</v>
      </c>
      <c r="AP34" s="28">
        <v>6.5</v>
      </c>
      <c r="AQ34" s="123">
        <f t="shared" si="4"/>
        <v>5.9333333333333336</v>
      </c>
      <c r="AR34" s="28">
        <v>8.9</v>
      </c>
      <c r="AS34" s="28">
        <v>9</v>
      </c>
      <c r="AT34" s="123">
        <f t="shared" si="5"/>
        <v>8.9499999999999993</v>
      </c>
      <c r="AU34" s="28">
        <v>7.3</v>
      </c>
      <c r="AV34" s="28">
        <v>4.96</v>
      </c>
      <c r="AW34" s="123">
        <f t="shared" si="6"/>
        <v>6.13</v>
      </c>
      <c r="AX34" s="28">
        <v>6.9</v>
      </c>
      <c r="AY34" s="28">
        <v>16.7</v>
      </c>
      <c r="AZ34" s="28">
        <v>8.3000000000000007</v>
      </c>
      <c r="BA34" s="28">
        <v>16</v>
      </c>
      <c r="BB34" s="123">
        <f t="shared" si="12"/>
        <v>11.975000000000001</v>
      </c>
      <c r="BC34" s="124">
        <f t="shared" si="8"/>
        <v>9.7575000000000003</v>
      </c>
      <c r="BD34" s="144">
        <v>27.5</v>
      </c>
      <c r="BE34" s="28">
        <v>31.5</v>
      </c>
      <c r="BF34" s="28">
        <v>33</v>
      </c>
      <c r="BG34" s="28">
        <v>31.2</v>
      </c>
      <c r="BH34" s="145">
        <f t="shared" si="13"/>
        <v>30.8</v>
      </c>
    </row>
    <row r="35" spans="1:60" ht="17" customHeight="1">
      <c r="A35" s="46" t="s">
        <v>104</v>
      </c>
      <c r="B35" s="28" t="s">
        <v>565</v>
      </c>
      <c r="C35" s="67">
        <v>0.12</v>
      </c>
      <c r="D35" s="28">
        <v>21.19</v>
      </c>
      <c r="E35" s="28">
        <v>18.89</v>
      </c>
      <c r="F35" s="68">
        <v>73.38</v>
      </c>
      <c r="G35" s="123">
        <f t="shared" si="16"/>
        <v>37.82</v>
      </c>
      <c r="H35" s="28">
        <v>138.19</v>
      </c>
      <c r="I35" s="28">
        <v>91.02</v>
      </c>
      <c r="J35" s="28">
        <v>129.9</v>
      </c>
      <c r="K35" s="28">
        <v>138.88</v>
      </c>
      <c r="L35" s="28">
        <v>50.75</v>
      </c>
      <c r="M35" s="154" t="s">
        <v>142</v>
      </c>
      <c r="N35" s="123">
        <f t="shared" si="17"/>
        <v>109.748</v>
      </c>
      <c r="O35" s="28">
        <v>93.88</v>
      </c>
      <c r="P35" s="28">
        <v>40.49</v>
      </c>
      <c r="Q35" s="28">
        <v>39.18</v>
      </c>
      <c r="R35" s="28">
        <v>47.37</v>
      </c>
      <c r="S35" s="28">
        <v>107.21</v>
      </c>
      <c r="T35" s="28">
        <v>93.91</v>
      </c>
      <c r="U35" s="28">
        <v>98.77</v>
      </c>
      <c r="V35" s="28">
        <v>109.54</v>
      </c>
      <c r="W35" s="28">
        <v>100.52</v>
      </c>
      <c r="X35" s="28">
        <v>92</v>
      </c>
      <c r="Y35" s="28">
        <v>34.92</v>
      </c>
      <c r="Z35" s="28">
        <v>100.81</v>
      </c>
      <c r="AA35" s="123">
        <f t="shared" si="10"/>
        <v>79.883333333333326</v>
      </c>
      <c r="AB35" s="28">
        <v>36.479999999999997</v>
      </c>
      <c r="AC35" s="28">
        <v>99.34</v>
      </c>
      <c r="AD35" s="28">
        <v>101.07</v>
      </c>
      <c r="AE35" s="123">
        <f t="shared" si="11"/>
        <v>78.963333333333324</v>
      </c>
      <c r="AF35" s="28">
        <v>47.48</v>
      </c>
      <c r="AG35" s="28">
        <v>63.63</v>
      </c>
      <c r="AH35" s="28">
        <v>88.93</v>
      </c>
      <c r="AI35" s="28">
        <v>68.150000000000006</v>
      </c>
      <c r="AJ35" s="28">
        <v>67</v>
      </c>
      <c r="AK35" s="28">
        <v>34.1</v>
      </c>
      <c r="AL35" s="123">
        <f t="shared" si="3"/>
        <v>61.548333333333346</v>
      </c>
      <c r="AM35" s="143">
        <f t="shared" si="18"/>
        <v>74.513333333333335</v>
      </c>
      <c r="AN35" s="28">
        <v>18.09</v>
      </c>
      <c r="AO35" s="28">
        <v>9.32</v>
      </c>
      <c r="AP35" s="28">
        <v>17.149999999999999</v>
      </c>
      <c r="AQ35" s="123">
        <f t="shared" si="4"/>
        <v>14.853333333333333</v>
      </c>
      <c r="AR35" s="28">
        <v>22.48</v>
      </c>
      <c r="AS35" s="28">
        <v>23.19</v>
      </c>
      <c r="AT35" s="123">
        <f t="shared" si="5"/>
        <v>22.835000000000001</v>
      </c>
      <c r="AU35" s="28">
        <v>17.25</v>
      </c>
      <c r="AV35" s="28">
        <v>11.9</v>
      </c>
      <c r="AW35" s="123">
        <f t="shared" si="6"/>
        <v>14.574999999999999</v>
      </c>
      <c r="AX35" s="28">
        <v>16.13</v>
      </c>
      <c r="AY35" s="28">
        <v>37.03</v>
      </c>
      <c r="AZ35" s="28">
        <v>19.309999999999999</v>
      </c>
      <c r="BA35" s="28">
        <v>35.86</v>
      </c>
      <c r="BB35" s="123">
        <f t="shared" si="12"/>
        <v>27.0825</v>
      </c>
      <c r="BC35" s="124">
        <f t="shared" si="8"/>
        <v>22.893749999999997</v>
      </c>
      <c r="BD35" s="144">
        <v>56.12</v>
      </c>
      <c r="BE35" s="28">
        <v>63.74</v>
      </c>
      <c r="BF35" s="28">
        <v>66.34</v>
      </c>
      <c r="BG35" s="28">
        <v>67.11</v>
      </c>
      <c r="BH35" s="145">
        <f t="shared" si="13"/>
        <v>63.327500000000001</v>
      </c>
    </row>
    <row r="36" spans="1:60" ht="17" customHeight="1">
      <c r="A36" s="46" t="s">
        <v>105</v>
      </c>
      <c r="B36" s="28" t="s">
        <v>565</v>
      </c>
      <c r="C36" s="67">
        <v>1.4E-2</v>
      </c>
      <c r="D36" s="28">
        <v>2.3650000000000002</v>
      </c>
      <c r="E36" s="28">
        <v>2.0390000000000001</v>
      </c>
      <c r="F36" s="68">
        <v>8.4130000000000003</v>
      </c>
      <c r="G36" s="118">
        <f t="shared" si="16"/>
        <v>4.2723333333333331</v>
      </c>
      <c r="H36" s="28">
        <v>16.085000000000001</v>
      </c>
      <c r="I36" s="28">
        <v>10.597</v>
      </c>
      <c r="J36" s="28">
        <v>14.06</v>
      </c>
      <c r="K36" s="28">
        <v>15.456</v>
      </c>
      <c r="L36" s="28">
        <v>5.97</v>
      </c>
      <c r="M36" s="154" t="s">
        <v>142</v>
      </c>
      <c r="N36" s="118">
        <f t="shared" si="17"/>
        <v>12.433600000000002</v>
      </c>
      <c r="O36" s="28">
        <v>12.603999999999999</v>
      </c>
      <c r="P36" s="28">
        <v>5.3680000000000003</v>
      </c>
      <c r="Q36" s="28">
        <v>5.1429999999999998</v>
      </c>
      <c r="R36" s="28">
        <v>6.165</v>
      </c>
      <c r="S36" s="28">
        <v>13.792999999999999</v>
      </c>
      <c r="T36" s="28">
        <v>11.929</v>
      </c>
      <c r="U36" s="28">
        <v>13</v>
      </c>
      <c r="V36" s="28">
        <v>14.772</v>
      </c>
      <c r="W36" s="28">
        <v>13.339</v>
      </c>
      <c r="X36" s="28">
        <v>12.269</v>
      </c>
      <c r="Y36" s="28">
        <v>4.6180000000000003</v>
      </c>
      <c r="Z36" s="28">
        <v>13.728999999999999</v>
      </c>
      <c r="AA36" s="118">
        <f t="shared" si="10"/>
        <v>10.560750000000001</v>
      </c>
      <c r="AB36" s="28">
        <v>4.774</v>
      </c>
      <c r="AC36" s="28">
        <v>12.468</v>
      </c>
      <c r="AD36" s="28">
        <v>13.042</v>
      </c>
      <c r="AE36" s="118">
        <f t="shared" si="11"/>
        <v>10.094666666666667</v>
      </c>
      <c r="AF36" s="28">
        <v>6.274</v>
      </c>
      <c r="AG36" s="28">
        <v>8.2870000000000008</v>
      </c>
      <c r="AH36" s="28">
        <v>11.406000000000001</v>
      </c>
      <c r="AI36" s="28">
        <v>9.1240000000000006</v>
      </c>
      <c r="AJ36" s="28">
        <v>8.9039999999999999</v>
      </c>
      <c r="AK36" s="28">
        <v>4.4669999999999996</v>
      </c>
      <c r="AL36" s="118">
        <f t="shared" si="3"/>
        <v>8.077</v>
      </c>
      <c r="AM36" s="146">
        <f t="shared" si="18"/>
        <v>9.7845238095238098</v>
      </c>
      <c r="AN36" s="28">
        <v>2.9260000000000002</v>
      </c>
      <c r="AO36" s="28">
        <v>1.581</v>
      </c>
      <c r="AP36" s="28">
        <v>2.6440000000000001</v>
      </c>
      <c r="AQ36" s="118">
        <f t="shared" si="4"/>
        <v>2.3836666666666666</v>
      </c>
      <c r="AR36" s="28">
        <v>3.3519999999999999</v>
      </c>
      <c r="AS36" s="28">
        <v>3.4849999999999999</v>
      </c>
      <c r="AT36" s="118">
        <f t="shared" si="5"/>
        <v>3.4184999999999999</v>
      </c>
      <c r="AU36" s="28">
        <v>2.3940000000000001</v>
      </c>
      <c r="AV36" s="28">
        <v>1.7</v>
      </c>
      <c r="AW36" s="118">
        <f t="shared" si="6"/>
        <v>2.0470000000000002</v>
      </c>
      <c r="AX36" s="28">
        <v>2.254</v>
      </c>
      <c r="AY36" s="28">
        <v>4.8</v>
      </c>
      <c r="AZ36" s="28">
        <v>2.702</v>
      </c>
      <c r="BA36" s="28">
        <v>4.9169999999999998</v>
      </c>
      <c r="BB36" s="118">
        <f t="shared" si="12"/>
        <v>3.66825</v>
      </c>
      <c r="BC36" s="125">
        <f t="shared" si="8"/>
        <v>3.2004999999999999</v>
      </c>
      <c r="BD36" s="144">
        <v>6.8</v>
      </c>
      <c r="BE36" s="28">
        <v>7.73</v>
      </c>
      <c r="BF36" s="28">
        <v>7.9160000000000004</v>
      </c>
      <c r="BG36" s="28">
        <v>8.2210000000000001</v>
      </c>
      <c r="BH36" s="147">
        <f t="shared" si="13"/>
        <v>7.6667500000000004</v>
      </c>
    </row>
    <row r="37" spans="1:60" ht="17" customHeight="1">
      <c r="A37" s="46" t="s">
        <v>117</v>
      </c>
      <c r="B37" s="28" t="s">
        <v>565</v>
      </c>
      <c r="C37" s="67">
        <v>0.06</v>
      </c>
      <c r="D37" s="28">
        <v>8.0399999999999991</v>
      </c>
      <c r="E37" s="28">
        <v>7.43</v>
      </c>
      <c r="F37" s="68">
        <v>30.24</v>
      </c>
      <c r="G37" s="123">
        <f t="shared" si="16"/>
        <v>15.236666666666665</v>
      </c>
      <c r="H37" s="28">
        <v>58.92</v>
      </c>
      <c r="I37" s="28">
        <v>39.11</v>
      </c>
      <c r="J37" s="28">
        <v>49.8</v>
      </c>
      <c r="K37" s="28">
        <v>55.83</v>
      </c>
      <c r="L37" s="28">
        <v>22.03</v>
      </c>
      <c r="M37" s="154" t="s">
        <v>142</v>
      </c>
      <c r="N37" s="123">
        <f t="shared" si="17"/>
        <v>45.137999999999991</v>
      </c>
      <c r="O37" s="28">
        <v>53.84</v>
      </c>
      <c r="P37" s="28">
        <v>22.55</v>
      </c>
      <c r="Q37" s="28">
        <v>21.36</v>
      </c>
      <c r="R37" s="28">
        <v>25.87</v>
      </c>
      <c r="S37" s="28">
        <v>56.4</v>
      </c>
      <c r="T37" s="28">
        <v>48.71</v>
      </c>
      <c r="U37" s="28">
        <v>54.12</v>
      </c>
      <c r="V37" s="28">
        <v>62.55</v>
      </c>
      <c r="W37" s="28">
        <v>55.89</v>
      </c>
      <c r="X37" s="28">
        <v>53.2</v>
      </c>
      <c r="Y37" s="28">
        <v>19.350000000000001</v>
      </c>
      <c r="Z37" s="28">
        <v>59.58</v>
      </c>
      <c r="AA37" s="123">
        <f t="shared" si="10"/>
        <v>44.451666666666675</v>
      </c>
      <c r="AB37" s="28">
        <v>19.940000000000001</v>
      </c>
      <c r="AC37" s="28">
        <v>50.65</v>
      </c>
      <c r="AD37" s="28">
        <v>54.73</v>
      </c>
      <c r="AE37" s="123">
        <f t="shared" si="11"/>
        <v>41.773333333333333</v>
      </c>
      <c r="AF37" s="28">
        <v>26.7</v>
      </c>
      <c r="AG37" s="28">
        <v>35.200000000000003</v>
      </c>
      <c r="AH37" s="28">
        <v>46.62</v>
      </c>
      <c r="AI37" s="28">
        <v>39.44</v>
      </c>
      <c r="AJ37" s="28">
        <v>37.24</v>
      </c>
      <c r="AK37" s="28">
        <v>18.7</v>
      </c>
      <c r="AL37" s="123">
        <f t="shared" si="3"/>
        <v>33.983333333333334</v>
      </c>
      <c r="AM37" s="143">
        <f t="shared" si="18"/>
        <v>41.078095238095251</v>
      </c>
      <c r="AN37" s="28">
        <v>14.85</v>
      </c>
      <c r="AO37" s="28">
        <v>8.57</v>
      </c>
      <c r="AP37" s="28">
        <v>13.59</v>
      </c>
      <c r="AQ37" s="123">
        <f t="shared" si="4"/>
        <v>12.336666666666668</v>
      </c>
      <c r="AR37" s="28">
        <v>16.37</v>
      </c>
      <c r="AS37" s="28">
        <v>16.91</v>
      </c>
      <c r="AT37" s="123">
        <f t="shared" si="5"/>
        <v>16.64</v>
      </c>
      <c r="AU37" s="28">
        <v>10.77</v>
      </c>
      <c r="AV37" s="28">
        <v>8.2200000000000006</v>
      </c>
      <c r="AW37" s="123">
        <f t="shared" si="6"/>
        <v>9.495000000000001</v>
      </c>
      <c r="AX37" s="28">
        <v>10.09</v>
      </c>
      <c r="AY37" s="28">
        <v>20.74</v>
      </c>
      <c r="AZ37" s="28">
        <v>11.93</v>
      </c>
      <c r="BA37" s="28">
        <v>20.76</v>
      </c>
      <c r="BB37" s="123">
        <f t="shared" si="12"/>
        <v>15.879999999999999</v>
      </c>
      <c r="BC37" s="124">
        <f t="shared" si="8"/>
        <v>14.473750000000001</v>
      </c>
      <c r="BD37" s="144">
        <v>25.72</v>
      </c>
      <c r="BE37" s="28">
        <v>29.74</v>
      </c>
      <c r="BF37" s="28">
        <v>30.27</v>
      </c>
      <c r="BG37" s="28">
        <v>32.19</v>
      </c>
      <c r="BH37" s="145">
        <f t="shared" si="13"/>
        <v>29.479999999999997</v>
      </c>
    </row>
    <row r="38" spans="1:60" ht="17" customHeight="1">
      <c r="A38" s="46" t="s">
        <v>116</v>
      </c>
      <c r="B38" s="28" t="s">
        <v>565</v>
      </c>
      <c r="C38" s="67">
        <v>2.5999999999999999E-2</v>
      </c>
      <c r="D38" s="28">
        <v>1.3680000000000001</v>
      </c>
      <c r="E38" s="28">
        <v>1.32</v>
      </c>
      <c r="F38" s="68">
        <v>5.23</v>
      </c>
      <c r="G38" s="118">
        <f t="shared" si="16"/>
        <v>2.6393333333333335</v>
      </c>
      <c r="H38" s="28">
        <v>11.44</v>
      </c>
      <c r="I38" s="28">
        <v>7.2140000000000004</v>
      </c>
      <c r="J38" s="28">
        <v>8.4600000000000009</v>
      </c>
      <c r="K38" s="28">
        <v>10.33</v>
      </c>
      <c r="L38" s="28">
        <v>4.0650000000000004</v>
      </c>
      <c r="M38" s="154" t="s">
        <v>142</v>
      </c>
      <c r="N38" s="118">
        <f t="shared" si="17"/>
        <v>8.3018000000000001</v>
      </c>
      <c r="O38" s="28">
        <v>11.193</v>
      </c>
      <c r="P38" s="28">
        <v>4.7709999999999999</v>
      </c>
      <c r="Q38" s="28">
        <v>4.4539999999999997</v>
      </c>
      <c r="R38" s="28">
        <v>5.4720000000000004</v>
      </c>
      <c r="S38" s="28">
        <v>11.212</v>
      </c>
      <c r="T38" s="28">
        <v>9.6319999999999997</v>
      </c>
      <c r="U38" s="28">
        <v>10.743</v>
      </c>
      <c r="V38" s="28">
        <v>12.784000000000001</v>
      </c>
      <c r="W38" s="28">
        <v>11.237</v>
      </c>
      <c r="X38" s="28">
        <v>10.978</v>
      </c>
      <c r="Y38" s="28">
        <v>4.0990000000000002</v>
      </c>
      <c r="Z38" s="28">
        <v>12.481</v>
      </c>
      <c r="AA38" s="118">
        <f t="shared" si="10"/>
        <v>9.0879999999999992</v>
      </c>
      <c r="AB38" s="28">
        <v>4.1340000000000003</v>
      </c>
      <c r="AC38" s="28">
        <v>9.99</v>
      </c>
      <c r="AD38" s="28">
        <v>11.003</v>
      </c>
      <c r="AE38" s="118">
        <f t="shared" si="11"/>
        <v>8.3756666666666675</v>
      </c>
      <c r="AF38" s="28">
        <v>5.9939999999999998</v>
      </c>
      <c r="AG38" s="28">
        <v>7.4219999999999997</v>
      </c>
      <c r="AH38" s="28">
        <v>9.0549999999999997</v>
      </c>
      <c r="AI38" s="28">
        <v>8.6310000000000002</v>
      </c>
      <c r="AJ38" s="28">
        <v>8.1890000000000001</v>
      </c>
      <c r="AK38" s="28">
        <v>3.8039999999999998</v>
      </c>
      <c r="AL38" s="118">
        <f t="shared" si="3"/>
        <v>7.1825000000000001</v>
      </c>
      <c r="AM38" s="146">
        <f t="shared" si="18"/>
        <v>8.441809523809523</v>
      </c>
      <c r="AN38" s="28">
        <v>4.6689999999999996</v>
      </c>
      <c r="AO38" s="28">
        <v>3.0680000000000001</v>
      </c>
      <c r="AP38" s="28">
        <v>4.4450000000000003</v>
      </c>
      <c r="AQ38" s="118">
        <f t="shared" si="4"/>
        <v>4.0606666666666671</v>
      </c>
      <c r="AR38" s="28">
        <v>4.8780000000000001</v>
      </c>
      <c r="AS38" s="28">
        <v>5.0060000000000002</v>
      </c>
      <c r="AT38" s="118">
        <f t="shared" si="5"/>
        <v>4.9420000000000002</v>
      </c>
      <c r="AU38" s="28">
        <v>2.923</v>
      </c>
      <c r="AV38" s="28">
        <v>2.343</v>
      </c>
      <c r="AW38" s="118">
        <f t="shared" si="6"/>
        <v>2.633</v>
      </c>
      <c r="AX38" s="28">
        <v>2.8109999999999999</v>
      </c>
      <c r="AY38" s="28">
        <v>5.2060000000000004</v>
      </c>
      <c r="AZ38" s="28">
        <v>3.2090000000000001</v>
      </c>
      <c r="BA38" s="28">
        <v>5.1550000000000002</v>
      </c>
      <c r="BB38" s="118">
        <f t="shared" si="12"/>
        <v>4.0952500000000001</v>
      </c>
      <c r="BC38" s="125">
        <f t="shared" si="8"/>
        <v>3.9413749999999999</v>
      </c>
      <c r="BD38" s="144">
        <v>5.3079999999999998</v>
      </c>
      <c r="BE38" s="28">
        <v>5.7919999999999998</v>
      </c>
      <c r="BF38" s="28">
        <v>5.7069999999999999</v>
      </c>
      <c r="BG38" s="28">
        <v>6.24</v>
      </c>
      <c r="BH38" s="147">
        <f t="shared" si="13"/>
        <v>5.7617499999999993</v>
      </c>
    </row>
    <row r="39" spans="1:60" ht="17" customHeight="1">
      <c r="A39" s="46" t="s">
        <v>115</v>
      </c>
      <c r="B39" s="28" t="s">
        <v>565</v>
      </c>
      <c r="C39" s="67">
        <v>3.0999999999999999E-3</v>
      </c>
      <c r="D39" s="28">
        <v>0.31609999999999999</v>
      </c>
      <c r="E39" s="28">
        <v>0.38750000000000001</v>
      </c>
      <c r="F39" s="68">
        <v>1.1091</v>
      </c>
      <c r="G39" s="139">
        <f t="shared" si="16"/>
        <v>0.60423333333333329</v>
      </c>
      <c r="H39" s="28">
        <v>2.2229999999999999</v>
      </c>
      <c r="I39" s="28">
        <v>1.5359</v>
      </c>
      <c r="J39" s="28">
        <v>1.3969</v>
      </c>
      <c r="K39" s="28">
        <v>1.9308000000000001</v>
      </c>
      <c r="L39" s="28">
        <v>0.73180000000000001</v>
      </c>
      <c r="M39" s="154" t="s">
        <v>142</v>
      </c>
      <c r="N39" s="139">
        <f t="shared" si="17"/>
        <v>1.5636799999999997</v>
      </c>
      <c r="O39" s="28">
        <v>2.5093999999999999</v>
      </c>
      <c r="P39" s="28">
        <v>1.2060999999999999</v>
      </c>
      <c r="Q39" s="28">
        <v>1.0224</v>
      </c>
      <c r="R39" s="28">
        <v>1.4379</v>
      </c>
      <c r="S39" s="28">
        <v>2.5190000000000001</v>
      </c>
      <c r="T39" s="28">
        <v>2.2786</v>
      </c>
      <c r="U39" s="28">
        <v>2.4317000000000002</v>
      </c>
      <c r="V39" s="28">
        <v>3.0047000000000001</v>
      </c>
      <c r="W39" s="28">
        <v>2.7927</v>
      </c>
      <c r="X39" s="28">
        <v>2.7724000000000002</v>
      </c>
      <c r="Y39" s="28">
        <v>1.0175000000000001</v>
      </c>
      <c r="Z39" s="28">
        <v>2.9552</v>
      </c>
      <c r="AA39" s="139">
        <f t="shared" si="10"/>
        <v>2.1623000000000006</v>
      </c>
      <c r="AB39" s="28">
        <v>1.0284</v>
      </c>
      <c r="AC39" s="28">
        <v>2.2456</v>
      </c>
      <c r="AD39" s="28">
        <v>2.6939000000000002</v>
      </c>
      <c r="AE39" s="139">
        <f t="shared" si="11"/>
        <v>1.9893000000000001</v>
      </c>
      <c r="AF39" s="28">
        <v>1.7793000000000001</v>
      </c>
      <c r="AG39" s="28">
        <v>1.9933000000000001</v>
      </c>
      <c r="AH39" s="28">
        <v>2.0421999999999998</v>
      </c>
      <c r="AI39" s="28">
        <v>2.0857999999999999</v>
      </c>
      <c r="AJ39" s="28">
        <v>2.3344999999999998</v>
      </c>
      <c r="AK39" s="28">
        <v>1.0088999999999999</v>
      </c>
      <c r="AL39" s="139">
        <f t="shared" si="3"/>
        <v>1.8739999999999999</v>
      </c>
      <c r="AM39" s="159">
        <f t="shared" si="18"/>
        <v>2.0552142857142859</v>
      </c>
      <c r="AN39" s="28">
        <v>1.4601</v>
      </c>
      <c r="AO39" s="28">
        <v>1.1584000000000001</v>
      </c>
      <c r="AP39" s="28">
        <v>1.48</v>
      </c>
      <c r="AQ39" s="139">
        <f t="shared" si="4"/>
        <v>1.3661666666666665</v>
      </c>
      <c r="AR39" s="28">
        <v>1.4145000000000001</v>
      </c>
      <c r="AS39" s="28">
        <v>1.4419</v>
      </c>
      <c r="AT39" s="139">
        <f t="shared" si="5"/>
        <v>1.4281999999999999</v>
      </c>
      <c r="AU39" s="28">
        <v>0.90239999999999998</v>
      </c>
      <c r="AV39" s="28">
        <v>0.88590000000000002</v>
      </c>
      <c r="AW39" s="139">
        <f t="shared" si="6"/>
        <v>0.89415</v>
      </c>
      <c r="AX39" s="28">
        <v>0.92430000000000001</v>
      </c>
      <c r="AY39" s="28">
        <v>1.4006000000000001</v>
      </c>
      <c r="AZ39" s="28">
        <v>0.92179999999999995</v>
      </c>
      <c r="BA39" s="28">
        <v>1.5790999999999999</v>
      </c>
      <c r="BB39" s="139">
        <f t="shared" si="12"/>
        <v>1.2064499999999998</v>
      </c>
      <c r="BC39" s="140">
        <f t="shared" si="8"/>
        <v>1.1838124999999999</v>
      </c>
      <c r="BD39" s="144">
        <v>1.2682</v>
      </c>
      <c r="BE39" s="28">
        <v>1.3808</v>
      </c>
      <c r="BF39" s="28">
        <v>1.3293999999999999</v>
      </c>
      <c r="BG39" s="28">
        <v>1.4693000000000001</v>
      </c>
      <c r="BH39" s="160">
        <f t="shared" si="13"/>
        <v>1.3619249999999998</v>
      </c>
    </row>
    <row r="40" spans="1:60" ht="17" customHeight="1">
      <c r="A40" s="46" t="s">
        <v>114</v>
      </c>
      <c r="B40" s="28" t="s">
        <v>565</v>
      </c>
      <c r="C40" s="67">
        <v>8.9999999999999993E-3</v>
      </c>
      <c r="D40" s="28">
        <v>1.0649999999999999</v>
      </c>
      <c r="E40" s="28">
        <v>1.1020000000000001</v>
      </c>
      <c r="F40" s="68">
        <v>4.1360000000000001</v>
      </c>
      <c r="G40" s="118">
        <f t="shared" si="16"/>
        <v>2.101</v>
      </c>
      <c r="H40" s="28">
        <v>10.119999999999999</v>
      </c>
      <c r="I40" s="28">
        <v>6.0220000000000002</v>
      </c>
      <c r="J40" s="28">
        <v>6.3449999999999998</v>
      </c>
      <c r="K40" s="28">
        <v>8.3759999999999994</v>
      </c>
      <c r="L40" s="28">
        <v>3.294</v>
      </c>
      <c r="M40" s="154" t="s">
        <v>142</v>
      </c>
      <c r="N40" s="118">
        <f t="shared" si="17"/>
        <v>6.8313999999999995</v>
      </c>
      <c r="O40" s="28">
        <v>10.401</v>
      </c>
      <c r="P40" s="28">
        <v>4.7149999999999999</v>
      </c>
      <c r="Q40" s="28">
        <v>4.2779999999999996</v>
      </c>
      <c r="R40" s="28">
        <v>5.1459999999999999</v>
      </c>
      <c r="S40" s="28">
        <v>9.8079999999999998</v>
      </c>
      <c r="T40" s="28">
        <v>8.5060000000000002</v>
      </c>
      <c r="U40" s="28">
        <v>9.9329999999999998</v>
      </c>
      <c r="V40" s="28">
        <v>11.804</v>
      </c>
      <c r="W40" s="28">
        <v>10.361000000000001</v>
      </c>
      <c r="X40" s="28">
        <v>10.513</v>
      </c>
      <c r="Y40" s="28">
        <v>3.9060000000000001</v>
      </c>
      <c r="Z40" s="28">
        <v>11.629</v>
      </c>
      <c r="AA40" s="118">
        <f t="shared" si="10"/>
        <v>8.4166666666666679</v>
      </c>
      <c r="AB40" s="28">
        <v>3.8410000000000002</v>
      </c>
      <c r="AC40" s="28">
        <v>8.859</v>
      </c>
      <c r="AD40" s="28">
        <v>10.071999999999999</v>
      </c>
      <c r="AE40" s="118">
        <f t="shared" si="11"/>
        <v>7.5906666666666665</v>
      </c>
      <c r="AF40" s="28">
        <v>6.0419999999999998</v>
      </c>
      <c r="AG40" s="28">
        <v>7.08</v>
      </c>
      <c r="AH40" s="28">
        <v>8.1110000000000007</v>
      </c>
      <c r="AI40" s="28">
        <v>8.5820000000000007</v>
      </c>
      <c r="AJ40" s="28">
        <v>7.984</v>
      </c>
      <c r="AK40" s="28">
        <v>3.601</v>
      </c>
      <c r="AL40" s="118">
        <f t="shared" si="3"/>
        <v>6.8999999999999995</v>
      </c>
      <c r="AM40" s="146">
        <f t="shared" si="18"/>
        <v>7.8653333333333331</v>
      </c>
      <c r="AN40" s="28">
        <v>5.92</v>
      </c>
      <c r="AO40" s="28">
        <v>4.2249999999999996</v>
      </c>
      <c r="AP40" s="28">
        <v>5.64</v>
      </c>
      <c r="AQ40" s="118">
        <f t="shared" si="4"/>
        <v>5.2616666666666667</v>
      </c>
      <c r="AR40" s="28">
        <v>6.1189999999999998</v>
      </c>
      <c r="AS40" s="28">
        <v>6.37</v>
      </c>
      <c r="AT40" s="118">
        <f t="shared" si="5"/>
        <v>6.2445000000000004</v>
      </c>
      <c r="AU40" s="28">
        <v>3.51</v>
      </c>
      <c r="AV40" s="28">
        <v>2.9950000000000001</v>
      </c>
      <c r="AW40" s="118">
        <f t="shared" si="6"/>
        <v>3.2524999999999999</v>
      </c>
      <c r="AX40" s="28">
        <v>3.5489999999999999</v>
      </c>
      <c r="AY40" s="28">
        <v>6.0209999999999999</v>
      </c>
      <c r="AZ40" s="28">
        <v>3.7639999999999998</v>
      </c>
      <c r="BA40" s="28">
        <v>5.7930000000000001</v>
      </c>
      <c r="BB40" s="118">
        <f t="shared" si="12"/>
        <v>4.7817499999999997</v>
      </c>
      <c r="BC40" s="125">
        <f t="shared" si="8"/>
        <v>4.7651250000000003</v>
      </c>
      <c r="BD40" s="144">
        <v>4.6139999999999999</v>
      </c>
      <c r="BE40" s="28">
        <v>5.0970000000000004</v>
      </c>
      <c r="BF40" s="28">
        <v>4.9169999999999998</v>
      </c>
      <c r="BG40" s="28">
        <v>5.5330000000000004</v>
      </c>
      <c r="BH40" s="147">
        <f t="shared" si="13"/>
        <v>5.0402500000000003</v>
      </c>
    </row>
    <row r="41" spans="1:60" ht="17" customHeight="1">
      <c r="A41" s="46" t="s">
        <v>113</v>
      </c>
      <c r="B41" s="28" t="s">
        <v>565</v>
      </c>
      <c r="C41" s="67">
        <v>2.3E-3</v>
      </c>
      <c r="D41" s="28">
        <v>0.1701</v>
      </c>
      <c r="E41" s="28">
        <v>0.1757</v>
      </c>
      <c r="F41" s="68">
        <v>0.57520000000000004</v>
      </c>
      <c r="G41" s="139">
        <f t="shared" si="16"/>
        <v>0.307</v>
      </c>
      <c r="H41" s="28">
        <v>1.5555000000000001</v>
      </c>
      <c r="I41" s="28">
        <v>0.86839999999999995</v>
      </c>
      <c r="J41" s="28">
        <v>0.93400000000000005</v>
      </c>
      <c r="K41" s="28">
        <v>1.2275</v>
      </c>
      <c r="L41" s="28">
        <v>0.47320000000000001</v>
      </c>
      <c r="M41" s="154" t="s">
        <v>142</v>
      </c>
      <c r="N41" s="139">
        <f t="shared" si="17"/>
        <v>1.01172</v>
      </c>
      <c r="O41" s="28">
        <v>1.5216000000000001</v>
      </c>
      <c r="P41" s="28">
        <v>0.74209999999999998</v>
      </c>
      <c r="Q41" s="28">
        <v>0.66830000000000001</v>
      </c>
      <c r="R41" s="28">
        <v>0.79849999999999999</v>
      </c>
      <c r="S41" s="28">
        <v>1.4610000000000001</v>
      </c>
      <c r="T41" s="28">
        <v>1.2698</v>
      </c>
      <c r="U41" s="28">
        <v>1.4712000000000001</v>
      </c>
      <c r="V41" s="28">
        <v>1.7343999999999999</v>
      </c>
      <c r="W41" s="28">
        <v>1.5213000000000001</v>
      </c>
      <c r="X41" s="28">
        <v>1.534</v>
      </c>
      <c r="Y41" s="28">
        <v>0.60199999999999998</v>
      </c>
      <c r="Z41" s="28">
        <v>1.7378</v>
      </c>
      <c r="AA41" s="139">
        <f t="shared" si="10"/>
        <v>1.255166666666667</v>
      </c>
      <c r="AB41" s="28">
        <v>0.58840000000000003</v>
      </c>
      <c r="AC41" s="28">
        <v>1.2986</v>
      </c>
      <c r="AD41" s="28">
        <v>1.4987999999999999</v>
      </c>
      <c r="AE41" s="139">
        <f t="shared" si="11"/>
        <v>1.1285999999999998</v>
      </c>
      <c r="AF41" s="28">
        <v>0.91739999999999999</v>
      </c>
      <c r="AG41" s="28">
        <v>1.0805</v>
      </c>
      <c r="AH41" s="28">
        <v>1.2545999999999999</v>
      </c>
      <c r="AI41" s="28">
        <v>1.3431</v>
      </c>
      <c r="AJ41" s="28">
        <v>1.2299</v>
      </c>
      <c r="AK41" s="28">
        <v>0.56179999999999997</v>
      </c>
      <c r="AL41" s="139">
        <f t="shared" si="3"/>
        <v>1.0645499999999999</v>
      </c>
      <c r="AM41" s="159">
        <f t="shared" si="18"/>
        <v>1.1826238095238097</v>
      </c>
      <c r="AN41" s="28">
        <v>0.995</v>
      </c>
      <c r="AO41" s="28">
        <v>0.71699999999999997</v>
      </c>
      <c r="AP41" s="28">
        <v>0.95650000000000002</v>
      </c>
      <c r="AQ41" s="139">
        <f t="shared" si="4"/>
        <v>0.88949999999999996</v>
      </c>
      <c r="AR41" s="28">
        <v>1.0595000000000001</v>
      </c>
      <c r="AS41" s="28">
        <v>1.08</v>
      </c>
      <c r="AT41" s="139">
        <f t="shared" si="5"/>
        <v>1.06975</v>
      </c>
      <c r="AU41" s="28">
        <v>0.60060000000000002</v>
      </c>
      <c r="AV41" s="28">
        <v>0.49809999999999999</v>
      </c>
      <c r="AW41" s="139">
        <f t="shared" si="6"/>
        <v>0.54935</v>
      </c>
      <c r="AX41" s="28">
        <v>0.60340000000000005</v>
      </c>
      <c r="AY41" s="28">
        <v>0.97399999999999998</v>
      </c>
      <c r="AZ41" s="28">
        <v>0.6784</v>
      </c>
      <c r="BA41" s="28">
        <v>0.99350000000000005</v>
      </c>
      <c r="BB41" s="139">
        <f t="shared" si="12"/>
        <v>0.81232499999999996</v>
      </c>
      <c r="BC41" s="140">
        <f t="shared" si="8"/>
        <v>0.81093749999999998</v>
      </c>
      <c r="BD41" s="144">
        <v>0.7581</v>
      </c>
      <c r="BE41" s="28">
        <v>0.76290000000000002</v>
      </c>
      <c r="BF41" s="28">
        <v>0.72860000000000003</v>
      </c>
      <c r="BG41" s="28">
        <v>0.84030000000000005</v>
      </c>
      <c r="BH41" s="160">
        <f>AVERAGE(BD41:BG41)</f>
        <v>0.77247500000000002</v>
      </c>
    </row>
    <row r="42" spans="1:60" ht="17" customHeight="1">
      <c r="A42" s="46" t="s">
        <v>112</v>
      </c>
      <c r="B42" s="28" t="s">
        <v>565</v>
      </c>
      <c r="C42" s="67">
        <v>8.9999999999999993E-3</v>
      </c>
      <c r="D42" s="28">
        <v>1.014</v>
      </c>
      <c r="E42" s="28">
        <v>1.0840000000000001</v>
      </c>
      <c r="F42" s="68">
        <v>3.2919999999999998</v>
      </c>
      <c r="G42" s="118">
        <f t="shared" si="16"/>
        <v>1.7966666666666666</v>
      </c>
      <c r="H42" s="28">
        <v>9.75</v>
      </c>
      <c r="I42" s="28">
        <v>5.0039999999999996</v>
      </c>
      <c r="J42" s="28">
        <v>5.7039999999999997</v>
      </c>
      <c r="K42" s="28">
        <v>7.2859999999999996</v>
      </c>
      <c r="L42" s="28">
        <v>2.714</v>
      </c>
      <c r="M42" s="154" t="s">
        <v>142</v>
      </c>
      <c r="N42" s="118">
        <f t="shared" si="17"/>
        <v>6.0915999999999997</v>
      </c>
      <c r="O42" s="28">
        <v>9.5329999999999995</v>
      </c>
      <c r="P42" s="28">
        <v>4.7869999999999999</v>
      </c>
      <c r="Q42" s="28">
        <v>4.101</v>
      </c>
      <c r="R42" s="28">
        <v>4.9580000000000002</v>
      </c>
      <c r="S42" s="28">
        <v>8.8819999999999997</v>
      </c>
      <c r="T42" s="28">
        <v>7.93</v>
      </c>
      <c r="U42" s="28">
        <v>8.7899999999999991</v>
      </c>
      <c r="V42" s="28">
        <v>10.358000000000001</v>
      </c>
      <c r="W42" s="28">
        <v>9.1959999999999997</v>
      </c>
      <c r="X42" s="28">
        <v>9.2639999999999993</v>
      </c>
      <c r="Y42" s="28">
        <v>3.8069999999999999</v>
      </c>
      <c r="Z42" s="28">
        <v>10.602</v>
      </c>
      <c r="AA42" s="118">
        <f t="shared" si="10"/>
        <v>7.6840000000000002</v>
      </c>
      <c r="AB42" s="28">
        <v>3.831</v>
      </c>
      <c r="AC42" s="28">
        <v>7.9630000000000001</v>
      </c>
      <c r="AD42" s="28">
        <v>8.9280000000000008</v>
      </c>
      <c r="AE42" s="118">
        <f t="shared" si="11"/>
        <v>6.9073333333333338</v>
      </c>
      <c r="AF42" s="28">
        <v>5.8730000000000002</v>
      </c>
      <c r="AG42" s="28">
        <v>6.8339999999999996</v>
      </c>
      <c r="AH42" s="28">
        <v>7.7220000000000004</v>
      </c>
      <c r="AI42" s="28">
        <v>8.5410000000000004</v>
      </c>
      <c r="AJ42" s="28">
        <v>7.6829999999999998</v>
      </c>
      <c r="AK42" s="28">
        <v>3.605</v>
      </c>
      <c r="AL42" s="118">
        <f t="shared" si="3"/>
        <v>6.7096666666666671</v>
      </c>
      <c r="AM42" s="146">
        <f t="shared" si="18"/>
        <v>7.2946666666666662</v>
      </c>
      <c r="AN42" s="28">
        <v>6.5679999999999996</v>
      </c>
      <c r="AO42" s="28">
        <v>4.8929999999999998</v>
      </c>
      <c r="AP42" s="28">
        <v>6.4210000000000003</v>
      </c>
      <c r="AQ42" s="118">
        <f t="shared" si="4"/>
        <v>5.9606666666666657</v>
      </c>
      <c r="AR42" s="28">
        <v>7.0570000000000004</v>
      </c>
      <c r="AS42" s="28">
        <v>7.1920000000000002</v>
      </c>
      <c r="AT42" s="118">
        <f t="shared" si="5"/>
        <v>7.1245000000000003</v>
      </c>
      <c r="AU42" s="28">
        <v>4.0709999999999997</v>
      </c>
      <c r="AV42" s="28">
        <v>3.2730000000000001</v>
      </c>
      <c r="AW42" s="118">
        <f t="shared" si="6"/>
        <v>3.6719999999999997</v>
      </c>
      <c r="AX42" s="28">
        <v>4.117</v>
      </c>
      <c r="AY42" s="28">
        <v>6.4119999999999999</v>
      </c>
      <c r="AZ42" s="28">
        <v>4.5419999999999998</v>
      </c>
      <c r="BA42" s="28">
        <v>6.3869999999999996</v>
      </c>
      <c r="BB42" s="118">
        <f t="shared" si="12"/>
        <v>5.3644999999999996</v>
      </c>
      <c r="BC42" s="125">
        <f t="shared" si="8"/>
        <v>5.3813750000000002</v>
      </c>
      <c r="BD42" s="144">
        <v>4.6769999999999996</v>
      </c>
      <c r="BE42" s="28">
        <v>4.7779999999999996</v>
      </c>
      <c r="BF42" s="28">
        <v>4.5199999999999996</v>
      </c>
      <c r="BG42" s="28">
        <v>5.2279999999999998</v>
      </c>
      <c r="BH42" s="147">
        <f t="shared" si="13"/>
        <v>4.800749999999999</v>
      </c>
    </row>
    <row r="43" spans="1:60" ht="17" customHeight="1">
      <c r="A43" s="46" t="s">
        <v>111</v>
      </c>
      <c r="B43" s="28" t="s">
        <v>565</v>
      </c>
      <c r="C43" s="67">
        <v>0.05</v>
      </c>
      <c r="D43" s="28">
        <v>6.33</v>
      </c>
      <c r="E43" s="28">
        <v>5.97</v>
      </c>
      <c r="F43" s="68">
        <v>17.28</v>
      </c>
      <c r="G43" s="123">
        <f t="shared" si="16"/>
        <v>9.8600000000000012</v>
      </c>
      <c r="H43" s="28">
        <v>54.27</v>
      </c>
      <c r="I43" s="28">
        <v>25.81</v>
      </c>
      <c r="J43" s="28">
        <v>35.630000000000003</v>
      </c>
      <c r="K43" s="28">
        <v>39.61</v>
      </c>
      <c r="L43" s="28">
        <v>12.83</v>
      </c>
      <c r="M43" s="154" t="s">
        <v>142</v>
      </c>
      <c r="N43" s="123">
        <f t="shared" si="17"/>
        <v>33.630000000000003</v>
      </c>
      <c r="O43" s="28">
        <v>53.85</v>
      </c>
      <c r="P43" s="28">
        <v>28.18</v>
      </c>
      <c r="Q43" s="28">
        <v>23.52</v>
      </c>
      <c r="R43" s="28">
        <v>27.96</v>
      </c>
      <c r="S43" s="28">
        <v>50.94</v>
      </c>
      <c r="T43" s="28">
        <v>49.21</v>
      </c>
      <c r="U43" s="28">
        <v>49.68</v>
      </c>
      <c r="V43" s="28">
        <v>57.67</v>
      </c>
      <c r="W43" s="28">
        <v>51.5</v>
      </c>
      <c r="X43" s="28">
        <v>50.89</v>
      </c>
      <c r="Y43" s="28">
        <v>21.97</v>
      </c>
      <c r="Z43" s="28">
        <v>57.99</v>
      </c>
      <c r="AA43" s="123">
        <f t="shared" si="10"/>
        <v>43.613333333333337</v>
      </c>
      <c r="AB43" s="28">
        <v>22.26</v>
      </c>
      <c r="AC43" s="28">
        <v>45.89</v>
      </c>
      <c r="AD43" s="28">
        <v>49.01</v>
      </c>
      <c r="AE43" s="123">
        <f t="shared" si="11"/>
        <v>39.053333333333335</v>
      </c>
      <c r="AF43" s="28">
        <v>34.299999999999997</v>
      </c>
      <c r="AG43" s="28">
        <v>39.26</v>
      </c>
      <c r="AH43" s="28">
        <v>44.51</v>
      </c>
      <c r="AI43" s="28">
        <v>49.72</v>
      </c>
      <c r="AJ43" s="28">
        <v>44.57</v>
      </c>
      <c r="AK43" s="28">
        <v>21.43</v>
      </c>
      <c r="AL43" s="123">
        <f t="shared" si="3"/>
        <v>38.964999999999996</v>
      </c>
      <c r="AM43" s="143">
        <f t="shared" si="18"/>
        <v>41.633809523809518</v>
      </c>
      <c r="AN43" s="28">
        <v>35.78</v>
      </c>
      <c r="AO43" s="28">
        <v>26.52</v>
      </c>
      <c r="AP43" s="28">
        <v>35.950000000000003</v>
      </c>
      <c r="AQ43" s="123">
        <f t="shared" si="4"/>
        <v>32.75</v>
      </c>
      <c r="AR43" s="28">
        <v>40.19</v>
      </c>
      <c r="AS43" s="28">
        <v>41.78</v>
      </c>
      <c r="AT43" s="123">
        <f t="shared" si="5"/>
        <v>40.984999999999999</v>
      </c>
      <c r="AU43" s="28">
        <v>24.32</v>
      </c>
      <c r="AV43" s="28">
        <v>17.73</v>
      </c>
      <c r="AW43" s="123">
        <f t="shared" si="6"/>
        <v>21.024999999999999</v>
      </c>
      <c r="AX43" s="28">
        <v>24.04</v>
      </c>
      <c r="AY43" s="28">
        <v>37.909999999999997</v>
      </c>
      <c r="AZ43" s="28">
        <v>26.63</v>
      </c>
      <c r="BA43" s="28">
        <v>38.54</v>
      </c>
      <c r="BB43" s="123">
        <f t="shared" si="12"/>
        <v>31.78</v>
      </c>
      <c r="BC43" s="124">
        <f t="shared" si="8"/>
        <v>31.392499999999998</v>
      </c>
      <c r="BD43" s="144">
        <v>27.36</v>
      </c>
      <c r="BE43" s="28">
        <v>26.66</v>
      </c>
      <c r="BF43" s="28">
        <v>26.16</v>
      </c>
      <c r="BG43" s="28">
        <v>29.17</v>
      </c>
      <c r="BH43" s="145">
        <f t="shared" si="13"/>
        <v>27.337499999999999</v>
      </c>
    </row>
    <row r="44" spans="1:60" ht="17" customHeight="1">
      <c r="A44" s="46" t="s">
        <v>110</v>
      </c>
      <c r="B44" s="28" t="s">
        <v>565</v>
      </c>
      <c r="C44" s="67">
        <v>2.5000000000000001E-3</v>
      </c>
      <c r="D44" s="28">
        <v>0.2054</v>
      </c>
      <c r="E44" s="28">
        <v>0.2228</v>
      </c>
      <c r="F44" s="68">
        <v>0.63700000000000001</v>
      </c>
      <c r="G44" s="139">
        <f t="shared" si="16"/>
        <v>0.35506666666666664</v>
      </c>
      <c r="H44" s="28">
        <v>2.0891000000000002</v>
      </c>
      <c r="I44" s="28">
        <v>0.96699999999999997</v>
      </c>
      <c r="J44" s="28">
        <v>1.2248000000000001</v>
      </c>
      <c r="K44" s="28">
        <v>1.4450000000000001</v>
      </c>
      <c r="L44" s="28">
        <v>0.49409999999999998</v>
      </c>
      <c r="M44" s="154" t="s">
        <v>142</v>
      </c>
      <c r="N44" s="139">
        <f t="shared" si="17"/>
        <v>1.2440000000000002</v>
      </c>
      <c r="O44" s="28">
        <v>1.9276</v>
      </c>
      <c r="P44" s="28">
        <v>1.0109999999999999</v>
      </c>
      <c r="Q44" s="28">
        <v>0.88039999999999996</v>
      </c>
      <c r="R44" s="28">
        <v>1.0145999999999999</v>
      </c>
      <c r="S44" s="28">
        <v>1.8151999999999999</v>
      </c>
      <c r="T44" s="28">
        <v>1.6274999999999999</v>
      </c>
      <c r="U44" s="28">
        <v>1.7979000000000001</v>
      </c>
      <c r="V44" s="28">
        <v>2.0707</v>
      </c>
      <c r="W44" s="28">
        <v>1.8744000000000001</v>
      </c>
      <c r="X44" s="28">
        <v>1.8804000000000001</v>
      </c>
      <c r="Y44" s="28">
        <v>0.79020000000000001</v>
      </c>
      <c r="Z44" s="28">
        <v>2.1755</v>
      </c>
      <c r="AA44" s="139">
        <f t="shared" si="10"/>
        <v>1.5721166666666664</v>
      </c>
      <c r="AB44" s="28">
        <v>0.79800000000000004</v>
      </c>
      <c r="AC44" s="28">
        <v>1.6276999999999999</v>
      </c>
      <c r="AD44" s="28">
        <v>1.7990999999999999</v>
      </c>
      <c r="AE44" s="139">
        <f t="shared" si="11"/>
        <v>1.4082666666666668</v>
      </c>
      <c r="AF44" s="28">
        <v>1.2211000000000001</v>
      </c>
      <c r="AG44" s="28">
        <v>1.4145000000000001</v>
      </c>
      <c r="AH44" s="28">
        <v>1.5992999999999999</v>
      </c>
      <c r="AI44" s="28">
        <v>1.74</v>
      </c>
      <c r="AJ44" s="28">
        <v>1.5691999999999999</v>
      </c>
      <c r="AK44" s="28">
        <v>0.75839999999999996</v>
      </c>
      <c r="AL44" s="139">
        <f t="shared" si="3"/>
        <v>1.38375</v>
      </c>
      <c r="AM44" s="159">
        <f t="shared" si="18"/>
        <v>1.4948904761904758</v>
      </c>
      <c r="AN44" s="28">
        <v>1.3695999999999999</v>
      </c>
      <c r="AO44" s="28">
        <v>1.0247999999999999</v>
      </c>
      <c r="AP44" s="28">
        <v>1.3487</v>
      </c>
      <c r="AQ44" s="139">
        <f t="shared" si="4"/>
        <v>1.2477</v>
      </c>
      <c r="AR44" s="28">
        <v>1.4562999999999999</v>
      </c>
      <c r="AS44" s="28">
        <v>1.5194000000000001</v>
      </c>
      <c r="AT44" s="139">
        <f t="shared" si="5"/>
        <v>1.4878499999999999</v>
      </c>
      <c r="AU44" s="28">
        <v>0.85509999999999997</v>
      </c>
      <c r="AV44" s="28">
        <v>0.68059999999999998</v>
      </c>
      <c r="AW44" s="139">
        <f t="shared" si="6"/>
        <v>0.76784999999999992</v>
      </c>
      <c r="AX44" s="28">
        <v>0.89249999999999996</v>
      </c>
      <c r="AY44" s="28">
        <v>1.3816999999999999</v>
      </c>
      <c r="AZ44" s="28">
        <v>0.95030000000000003</v>
      </c>
      <c r="BA44" s="28">
        <v>1.361</v>
      </c>
      <c r="BB44" s="139">
        <f t="shared" si="12"/>
        <v>1.1463749999999999</v>
      </c>
      <c r="BC44" s="140">
        <f t="shared" si="8"/>
        <v>1.1371125000000002</v>
      </c>
      <c r="BD44" s="144">
        <v>0.96340000000000003</v>
      </c>
      <c r="BE44" s="28">
        <v>0.9627</v>
      </c>
      <c r="BF44" s="28">
        <v>0.90639999999999998</v>
      </c>
      <c r="BG44" s="28">
        <v>1.0880000000000001</v>
      </c>
      <c r="BH44" s="160">
        <f t="shared" si="13"/>
        <v>0.98012500000000002</v>
      </c>
    </row>
    <row r="45" spans="1:60" ht="17" customHeight="1">
      <c r="A45" s="46" t="s">
        <v>109</v>
      </c>
      <c r="B45" s="28" t="s">
        <v>565</v>
      </c>
      <c r="C45" s="67">
        <v>7.0000000000000001E-3</v>
      </c>
      <c r="D45" s="28">
        <v>0.623</v>
      </c>
      <c r="E45" s="28">
        <v>0.68500000000000005</v>
      </c>
      <c r="F45" s="68">
        <v>1.76</v>
      </c>
      <c r="G45" s="118">
        <f t="shared" si="16"/>
        <v>1.0226666666666666</v>
      </c>
      <c r="H45" s="28">
        <v>6.1369999999999996</v>
      </c>
      <c r="I45" s="28">
        <v>2.6970000000000001</v>
      </c>
      <c r="J45" s="28">
        <v>3.8</v>
      </c>
      <c r="K45" s="28">
        <v>4.1639999999999997</v>
      </c>
      <c r="L45" s="28">
        <v>1.385</v>
      </c>
      <c r="M45" s="154" t="s">
        <v>142</v>
      </c>
      <c r="N45" s="118">
        <f t="shared" si="17"/>
        <v>3.6366000000000005</v>
      </c>
      <c r="O45" s="28">
        <v>5.4980000000000002</v>
      </c>
      <c r="P45" s="28">
        <v>3.1280000000000001</v>
      </c>
      <c r="Q45" s="28">
        <v>2.5640000000000001</v>
      </c>
      <c r="R45" s="28">
        <v>2.9969999999999999</v>
      </c>
      <c r="S45" s="28">
        <v>5.2140000000000004</v>
      </c>
      <c r="T45" s="28">
        <v>4.7069999999999999</v>
      </c>
      <c r="U45" s="28">
        <v>5.19</v>
      </c>
      <c r="V45" s="28">
        <v>6.0979999999999999</v>
      </c>
      <c r="W45" s="28">
        <v>5.335</v>
      </c>
      <c r="X45" s="28">
        <v>5.4480000000000004</v>
      </c>
      <c r="Y45" s="28">
        <v>2.4649999999999999</v>
      </c>
      <c r="Z45" s="28">
        <v>6.2679999999999998</v>
      </c>
      <c r="AA45" s="118">
        <f t="shared" si="10"/>
        <v>4.5760000000000005</v>
      </c>
      <c r="AB45" s="28">
        <v>2.3690000000000002</v>
      </c>
      <c r="AC45" s="28">
        <v>4.6890000000000001</v>
      </c>
      <c r="AD45" s="28">
        <v>5.1440000000000001</v>
      </c>
      <c r="AE45" s="118">
        <f t="shared" si="11"/>
        <v>4.067333333333333</v>
      </c>
      <c r="AF45" s="28">
        <v>3.5569999999999999</v>
      </c>
      <c r="AG45" s="28">
        <v>4.101</v>
      </c>
      <c r="AH45" s="28">
        <v>4.6529999999999996</v>
      </c>
      <c r="AI45" s="28">
        <v>5.2640000000000002</v>
      </c>
      <c r="AJ45" s="28">
        <v>4.5369999999999999</v>
      </c>
      <c r="AK45" s="28">
        <v>2.2330000000000001</v>
      </c>
      <c r="AL45" s="118">
        <f t="shared" si="3"/>
        <v>4.0575000000000001</v>
      </c>
      <c r="AM45" s="146">
        <f t="shared" si="18"/>
        <v>4.3551904761904767</v>
      </c>
      <c r="AN45" s="28">
        <v>3.8839999999999999</v>
      </c>
      <c r="AO45" s="28">
        <v>2.968</v>
      </c>
      <c r="AP45" s="28">
        <v>3.8740000000000001</v>
      </c>
      <c r="AQ45" s="118">
        <f t="shared" si="4"/>
        <v>3.5753333333333335</v>
      </c>
      <c r="AR45" s="28">
        <v>4.3019999999999996</v>
      </c>
      <c r="AS45" s="28">
        <v>4.4210000000000003</v>
      </c>
      <c r="AT45" s="118">
        <f t="shared" si="5"/>
        <v>4.3614999999999995</v>
      </c>
      <c r="AU45" s="28">
        <v>2.6320000000000001</v>
      </c>
      <c r="AV45" s="28">
        <v>1.931</v>
      </c>
      <c r="AW45" s="118">
        <f t="shared" si="6"/>
        <v>2.2815000000000003</v>
      </c>
      <c r="AX45" s="28">
        <v>2.6240000000000001</v>
      </c>
      <c r="AY45" s="28">
        <v>4.0389999999999997</v>
      </c>
      <c r="AZ45" s="28">
        <v>2.8679999999999999</v>
      </c>
      <c r="BA45" s="28">
        <v>4.0709999999999997</v>
      </c>
      <c r="BB45" s="118">
        <f t="shared" si="12"/>
        <v>3.4005000000000001</v>
      </c>
      <c r="BC45" s="125">
        <f t="shared" si="8"/>
        <v>3.3609999999999998</v>
      </c>
      <c r="BD45" s="144">
        <v>2.762</v>
      </c>
      <c r="BE45" s="28">
        <v>2.706</v>
      </c>
      <c r="BF45" s="28">
        <v>2.6739999999999999</v>
      </c>
      <c r="BG45" s="28">
        <v>3.0289999999999999</v>
      </c>
      <c r="BH45" s="147">
        <f t="shared" si="13"/>
        <v>2.7927499999999998</v>
      </c>
    </row>
    <row r="46" spans="1:60" ht="17" customHeight="1">
      <c r="A46" s="46" t="s">
        <v>108</v>
      </c>
      <c r="B46" s="28" t="s">
        <v>565</v>
      </c>
      <c r="C46" s="67">
        <v>1.9E-3</v>
      </c>
      <c r="D46" s="28">
        <v>9.8500000000000004E-2</v>
      </c>
      <c r="E46" s="28">
        <v>0.1043</v>
      </c>
      <c r="F46" s="68">
        <v>0.25440000000000002</v>
      </c>
      <c r="G46" s="139">
        <f t="shared" si="16"/>
        <v>0.15240000000000001</v>
      </c>
      <c r="H46" s="28">
        <v>0.9073</v>
      </c>
      <c r="I46" s="28">
        <v>0.39389999999999997</v>
      </c>
      <c r="J46" s="28">
        <v>0.60370000000000001</v>
      </c>
      <c r="K46" s="28">
        <v>0.5867</v>
      </c>
      <c r="L46" s="28">
        <v>0.2064</v>
      </c>
      <c r="M46" s="154" t="s">
        <v>142</v>
      </c>
      <c r="N46" s="139">
        <f t="shared" si="17"/>
        <v>0.53959999999999997</v>
      </c>
      <c r="O46" s="28">
        <v>0.80310000000000004</v>
      </c>
      <c r="P46" s="28">
        <v>0.4672</v>
      </c>
      <c r="Q46" s="28">
        <v>0.38669999999999999</v>
      </c>
      <c r="R46" s="28">
        <v>0.44340000000000002</v>
      </c>
      <c r="S46" s="28">
        <v>0.76939999999999997</v>
      </c>
      <c r="T46" s="28">
        <v>0.67369999999999997</v>
      </c>
      <c r="U46" s="28">
        <v>0.76519999999999999</v>
      </c>
      <c r="V46" s="28">
        <v>0.87229999999999996</v>
      </c>
      <c r="W46" s="28">
        <v>0.77059999999999995</v>
      </c>
      <c r="X46" s="28">
        <v>0.78090000000000004</v>
      </c>
      <c r="Y46" s="28">
        <v>0.35039999999999999</v>
      </c>
      <c r="Z46" s="28">
        <v>0.89470000000000005</v>
      </c>
      <c r="AA46" s="139">
        <f t="shared" si="10"/>
        <v>0.66479999999999995</v>
      </c>
      <c r="AB46" s="28">
        <v>0.3634</v>
      </c>
      <c r="AC46" s="28">
        <v>0.69289999999999996</v>
      </c>
      <c r="AD46" s="28">
        <v>0.73960000000000004</v>
      </c>
      <c r="AE46" s="139">
        <f t="shared" si="11"/>
        <v>0.59863333333333335</v>
      </c>
      <c r="AF46" s="28">
        <v>0.51419999999999999</v>
      </c>
      <c r="AG46" s="28">
        <v>0.58809999999999996</v>
      </c>
      <c r="AH46" s="28">
        <v>0.69940000000000002</v>
      </c>
      <c r="AI46" s="28">
        <v>0.75990000000000002</v>
      </c>
      <c r="AJ46" s="28">
        <v>0.67500000000000004</v>
      </c>
      <c r="AK46" s="28">
        <v>0.3352</v>
      </c>
      <c r="AL46" s="139">
        <f t="shared" si="3"/>
        <v>0.59530000000000005</v>
      </c>
      <c r="AM46" s="159">
        <f t="shared" si="18"/>
        <v>0.63549047619047627</v>
      </c>
      <c r="AN46" s="28">
        <v>0.55000000000000004</v>
      </c>
      <c r="AO46" s="28">
        <v>0.41210000000000002</v>
      </c>
      <c r="AP46" s="28">
        <v>0.55620000000000003</v>
      </c>
      <c r="AQ46" s="139">
        <f t="shared" si="4"/>
        <v>0.50609999999999999</v>
      </c>
      <c r="AR46" s="28">
        <v>0.61819999999999997</v>
      </c>
      <c r="AS46" s="28">
        <v>0.64419999999999999</v>
      </c>
      <c r="AT46" s="139">
        <f t="shared" si="5"/>
        <v>0.63119999999999998</v>
      </c>
      <c r="AU46" s="28">
        <v>0.38090000000000002</v>
      </c>
      <c r="AV46" s="28">
        <v>0.27329999999999999</v>
      </c>
      <c r="AW46" s="139">
        <f t="shared" si="6"/>
        <v>0.3271</v>
      </c>
      <c r="AX46" s="28">
        <v>0.38890000000000002</v>
      </c>
      <c r="AY46" s="28">
        <v>0.58879999999999999</v>
      </c>
      <c r="AZ46" s="28">
        <v>0.41980000000000001</v>
      </c>
      <c r="BA46" s="28">
        <v>0.59489999999999998</v>
      </c>
      <c r="BB46" s="139">
        <f t="shared" si="12"/>
        <v>0.49809999999999999</v>
      </c>
      <c r="BC46" s="140">
        <f t="shared" si="8"/>
        <v>0.48862499999999998</v>
      </c>
      <c r="BD46" s="144">
        <v>0.41289999999999999</v>
      </c>
      <c r="BE46" s="28">
        <v>0.3977</v>
      </c>
      <c r="BF46" s="28">
        <v>0.38790000000000002</v>
      </c>
      <c r="BG46" s="28">
        <v>0.44969999999999999</v>
      </c>
      <c r="BH46" s="160">
        <f t="shared" si="13"/>
        <v>0.41205000000000003</v>
      </c>
    </row>
    <row r="47" spans="1:60" ht="17" customHeight="1">
      <c r="A47" s="46" t="s">
        <v>107</v>
      </c>
      <c r="B47" s="28" t="s">
        <v>565</v>
      </c>
      <c r="C47" s="67">
        <v>8.9999999999999993E-3</v>
      </c>
      <c r="D47" s="28">
        <v>0.66300000000000003</v>
      </c>
      <c r="E47" s="28">
        <v>0.71199999999999997</v>
      </c>
      <c r="F47" s="68">
        <v>1.677</v>
      </c>
      <c r="G47" s="118">
        <f t="shared" si="16"/>
        <v>1.0173333333333334</v>
      </c>
      <c r="H47" s="28">
        <v>5.9260000000000002</v>
      </c>
      <c r="I47" s="28">
        <v>2.5499999999999998</v>
      </c>
      <c r="J47" s="28">
        <v>4.0359999999999996</v>
      </c>
      <c r="K47" s="28">
        <v>3.8849999999999998</v>
      </c>
      <c r="L47" s="28">
        <v>1.42</v>
      </c>
      <c r="M47" s="154" t="s">
        <v>142</v>
      </c>
      <c r="N47" s="118">
        <f t="shared" si="17"/>
        <v>3.5634000000000001</v>
      </c>
      <c r="O47" s="28">
        <v>5.125</v>
      </c>
      <c r="P47" s="28">
        <v>3.1360000000000001</v>
      </c>
      <c r="Q47" s="28">
        <v>2.5209999999999999</v>
      </c>
      <c r="R47" s="28">
        <v>2.903</v>
      </c>
      <c r="S47" s="28">
        <v>5.0549999999999997</v>
      </c>
      <c r="T47" s="28">
        <v>4.4390000000000001</v>
      </c>
      <c r="U47" s="28">
        <v>5.19</v>
      </c>
      <c r="V47" s="28">
        <v>5.7210000000000001</v>
      </c>
      <c r="W47" s="28">
        <v>5.0330000000000004</v>
      </c>
      <c r="X47" s="28">
        <v>5.0810000000000004</v>
      </c>
      <c r="Y47" s="28">
        <v>2.3490000000000002</v>
      </c>
      <c r="Z47" s="28">
        <v>5.7460000000000004</v>
      </c>
      <c r="AA47" s="118">
        <f t="shared" si="10"/>
        <v>4.3582500000000008</v>
      </c>
      <c r="AB47" s="28">
        <v>2.3759999999999999</v>
      </c>
      <c r="AC47" s="28">
        <v>4.45</v>
      </c>
      <c r="AD47" s="28">
        <v>4.87</v>
      </c>
      <c r="AE47" s="118">
        <f t="shared" si="11"/>
        <v>3.8986666666666672</v>
      </c>
      <c r="AF47" s="28">
        <v>3.379</v>
      </c>
      <c r="AG47" s="28">
        <v>3.956</v>
      </c>
      <c r="AH47" s="28">
        <v>4.5529999999999999</v>
      </c>
      <c r="AI47" s="28">
        <v>4.88</v>
      </c>
      <c r="AJ47" s="28">
        <v>4.4640000000000004</v>
      </c>
      <c r="AK47" s="28">
        <v>2.2170000000000001</v>
      </c>
      <c r="AL47" s="118">
        <f t="shared" si="3"/>
        <v>3.9081666666666663</v>
      </c>
      <c r="AM47" s="146">
        <f t="shared" si="18"/>
        <v>4.1639999999999997</v>
      </c>
      <c r="AN47" s="28">
        <v>3.629</v>
      </c>
      <c r="AO47" s="28">
        <v>2.6819999999999999</v>
      </c>
      <c r="AP47" s="28">
        <v>3.5630000000000002</v>
      </c>
      <c r="AQ47" s="118">
        <f t="shared" si="4"/>
        <v>3.2913333333333337</v>
      </c>
      <c r="AR47" s="28">
        <v>3.9710000000000001</v>
      </c>
      <c r="AS47" s="28">
        <v>4.1109999999999998</v>
      </c>
      <c r="AT47" s="118">
        <f t="shared" si="5"/>
        <v>4.0410000000000004</v>
      </c>
      <c r="AU47" s="28">
        <v>2.4860000000000002</v>
      </c>
      <c r="AV47" s="28">
        <v>1.7250000000000001</v>
      </c>
      <c r="AW47" s="118">
        <f t="shared" si="6"/>
        <v>2.1055000000000001</v>
      </c>
      <c r="AX47" s="28">
        <v>2.5870000000000002</v>
      </c>
      <c r="AY47" s="28">
        <v>3.87</v>
      </c>
      <c r="AZ47" s="28">
        <v>2.8519999999999999</v>
      </c>
      <c r="BA47" s="28">
        <v>3.8860000000000001</v>
      </c>
      <c r="BB47" s="118">
        <f t="shared" si="12"/>
        <v>3.2987500000000001</v>
      </c>
      <c r="BC47" s="125">
        <f t="shared" si="8"/>
        <v>3.1859999999999999</v>
      </c>
      <c r="BD47" s="144">
        <v>2.7229999999999999</v>
      </c>
      <c r="BE47" s="28">
        <v>2.6880000000000002</v>
      </c>
      <c r="BF47" s="28">
        <v>2.6160000000000001</v>
      </c>
      <c r="BG47" s="28">
        <v>2.92</v>
      </c>
      <c r="BH47" s="147">
        <f t="shared" si="13"/>
        <v>2.7367499999999998</v>
      </c>
    </row>
    <row r="48" spans="1:60" ht="17" customHeight="1">
      <c r="A48" s="46" t="s">
        <v>106</v>
      </c>
      <c r="B48" s="28" t="s">
        <v>565</v>
      </c>
      <c r="C48" s="67">
        <v>2E-3</v>
      </c>
      <c r="D48" s="28">
        <v>0.11940000000000001</v>
      </c>
      <c r="E48" s="28">
        <v>0.109</v>
      </c>
      <c r="F48" s="68">
        <v>0.2631</v>
      </c>
      <c r="G48" s="118">
        <f t="shared" si="16"/>
        <v>0.16383333333333333</v>
      </c>
      <c r="H48" s="28">
        <v>0.89570000000000005</v>
      </c>
      <c r="I48" s="28">
        <v>0.39019999999999999</v>
      </c>
      <c r="J48" s="28">
        <v>0.64059999999999995</v>
      </c>
      <c r="K48" s="28">
        <v>0.59989999999999999</v>
      </c>
      <c r="L48" s="28">
        <v>0.1968</v>
      </c>
      <c r="M48" s="154" t="s">
        <v>142</v>
      </c>
      <c r="N48" s="118">
        <f t="shared" si="17"/>
        <v>0.54464000000000001</v>
      </c>
      <c r="O48" s="28">
        <v>0.77100000000000002</v>
      </c>
      <c r="P48" s="28">
        <v>0.48699999999999999</v>
      </c>
      <c r="Q48" s="28">
        <v>0.38400000000000001</v>
      </c>
      <c r="R48" s="28">
        <v>0.44350000000000001</v>
      </c>
      <c r="S48" s="28">
        <v>0.77600000000000002</v>
      </c>
      <c r="T48" s="28">
        <v>0.67500000000000004</v>
      </c>
      <c r="U48" s="28">
        <v>0.81340000000000001</v>
      </c>
      <c r="V48" s="28">
        <v>0.86760000000000004</v>
      </c>
      <c r="W48" s="28">
        <v>0.73939999999999995</v>
      </c>
      <c r="X48" s="28">
        <v>0.76800000000000002</v>
      </c>
      <c r="Y48" s="28">
        <v>0.3609</v>
      </c>
      <c r="Z48" s="28">
        <v>0.87209999999999999</v>
      </c>
      <c r="AA48" s="118">
        <f t="shared" si="10"/>
        <v>0.66315833333333318</v>
      </c>
      <c r="AB48" s="28">
        <v>0.374</v>
      </c>
      <c r="AC48" s="28">
        <v>0.68500000000000005</v>
      </c>
      <c r="AD48" s="28">
        <v>0.72540000000000004</v>
      </c>
      <c r="AE48" s="118">
        <f t="shared" si="11"/>
        <v>0.59480000000000011</v>
      </c>
      <c r="AF48" s="28">
        <v>0.497</v>
      </c>
      <c r="AG48" s="28">
        <v>0.58199999999999996</v>
      </c>
      <c r="AH48" s="28">
        <v>0.68799999999999994</v>
      </c>
      <c r="AI48" s="28">
        <v>0.76200000000000001</v>
      </c>
      <c r="AJ48" s="28">
        <v>0.68200000000000005</v>
      </c>
      <c r="AK48" s="28">
        <v>0.34499999999999997</v>
      </c>
      <c r="AL48" s="118">
        <f t="shared" si="3"/>
        <v>0.59266666666666667</v>
      </c>
      <c r="AM48" s="146">
        <f t="shared" si="18"/>
        <v>0.63325238095238112</v>
      </c>
      <c r="AN48" s="28">
        <v>0.54800000000000004</v>
      </c>
      <c r="AO48" s="28">
        <v>0.40300000000000002</v>
      </c>
      <c r="AP48" s="28">
        <v>0.53100000000000003</v>
      </c>
      <c r="AQ48" s="118">
        <f t="shared" si="4"/>
        <v>0.49400000000000005</v>
      </c>
      <c r="AR48" s="28">
        <v>0.60599999999999998</v>
      </c>
      <c r="AS48" s="28">
        <v>0.60299999999999998</v>
      </c>
      <c r="AT48" s="118">
        <f t="shared" si="5"/>
        <v>0.60450000000000004</v>
      </c>
      <c r="AU48" s="28">
        <v>0.38500000000000001</v>
      </c>
      <c r="AV48" s="28">
        <v>0.25929999999999997</v>
      </c>
      <c r="AW48" s="118">
        <f t="shared" si="6"/>
        <v>0.32214999999999999</v>
      </c>
      <c r="AX48" s="28">
        <v>0.39</v>
      </c>
      <c r="AY48" s="28">
        <v>0.57899999999999996</v>
      </c>
      <c r="AZ48" s="28">
        <v>0.42499999999999999</v>
      </c>
      <c r="BA48" s="28">
        <v>0.58299999999999996</v>
      </c>
      <c r="BB48" s="118">
        <f t="shared" si="12"/>
        <v>0.49424999999999997</v>
      </c>
      <c r="BC48" s="125">
        <f t="shared" si="8"/>
        <v>0.47878750000000003</v>
      </c>
      <c r="BD48" s="144">
        <v>0.40500000000000003</v>
      </c>
      <c r="BE48" s="28">
        <v>0.39300000000000002</v>
      </c>
      <c r="BF48" s="28">
        <v>0.375</v>
      </c>
      <c r="BG48" s="28">
        <v>0.438</v>
      </c>
      <c r="BH48" s="147">
        <f t="shared" si="13"/>
        <v>0.40275</v>
      </c>
    </row>
    <row r="49" spans="1:60" ht="17" customHeight="1">
      <c r="A49" s="46"/>
      <c r="B49" s="28"/>
      <c r="C49" s="46"/>
      <c r="D49" s="28"/>
      <c r="E49" s="28"/>
      <c r="F49" s="68"/>
      <c r="G49" s="123"/>
      <c r="H49" s="28"/>
      <c r="I49" s="28"/>
      <c r="J49" s="28"/>
      <c r="K49" s="28"/>
      <c r="L49" s="28"/>
      <c r="M49" s="154"/>
      <c r="N49" s="123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123"/>
      <c r="AB49" s="28"/>
      <c r="AC49" s="28"/>
      <c r="AD49" s="28"/>
      <c r="AE49" s="123"/>
      <c r="AF49" s="28"/>
      <c r="AG49" s="28"/>
      <c r="AH49" s="28"/>
      <c r="AI49" s="28"/>
      <c r="AJ49" s="28"/>
      <c r="AK49" s="28"/>
      <c r="AL49" s="123"/>
      <c r="AM49" s="143"/>
      <c r="AN49" s="28"/>
      <c r="AO49" s="28"/>
      <c r="AP49" s="28"/>
      <c r="AQ49" s="123"/>
      <c r="AR49" s="28"/>
      <c r="AS49" s="28"/>
      <c r="AT49" s="123"/>
      <c r="AU49" s="28"/>
      <c r="AV49" s="28"/>
      <c r="AW49" s="123"/>
      <c r="AX49" s="28"/>
      <c r="AY49" s="28"/>
      <c r="AZ49" s="28"/>
      <c r="BA49" s="28"/>
      <c r="BB49" s="123"/>
      <c r="BC49" s="124"/>
      <c r="BD49" s="144"/>
      <c r="BE49" s="28"/>
      <c r="BF49" s="28"/>
      <c r="BG49" s="28"/>
      <c r="BH49" s="145"/>
    </row>
    <row r="50" spans="1:60" ht="17" customHeight="1">
      <c r="A50" s="161" t="s">
        <v>529</v>
      </c>
      <c r="B50" s="162"/>
      <c r="C50" s="161"/>
      <c r="D50" s="162">
        <v>0.21284634760705293</v>
      </c>
      <c r="E50" s="162">
        <v>0.12823013164310099</v>
      </c>
      <c r="F50" s="162">
        <v>0.12207183758459132</v>
      </c>
      <c r="G50" s="118">
        <f>AVERAGE(D50:F50)</f>
        <v>0.15438277227824843</v>
      </c>
      <c r="H50" s="162">
        <v>0.13510411542875878</v>
      </c>
      <c r="I50" s="162">
        <v>0.11431796194775873</v>
      </c>
      <c r="J50" s="162">
        <v>0.20144650074452239</v>
      </c>
      <c r="K50" s="163"/>
      <c r="L50" s="162">
        <v>0.10964716391246085</v>
      </c>
      <c r="M50" s="162">
        <v>0.17937593859502754</v>
      </c>
      <c r="N50" s="118">
        <f t="shared" ref="N50:N55" si="19">AVERAGE(H50:L50)</f>
        <v>0.14012893550837519</v>
      </c>
      <c r="O50" s="162">
        <v>0.11300088441390568</v>
      </c>
      <c r="P50" s="163"/>
      <c r="Q50" s="163"/>
      <c r="R50" s="163">
        <v>0.11973413218498408</v>
      </c>
      <c r="S50" s="163">
        <v>0.13246315263552338</v>
      </c>
      <c r="T50" s="163">
        <v>0.13717156105100467</v>
      </c>
      <c r="U50" s="163">
        <v>8.7748981004383608E-2</v>
      </c>
      <c r="V50" s="163">
        <v>0.12265571526351814</v>
      </c>
      <c r="W50" s="163">
        <v>0.13546798029556648</v>
      </c>
      <c r="X50" s="163"/>
      <c r="Y50" s="163"/>
      <c r="Z50" s="163"/>
      <c r="AA50" s="118">
        <f>AVERAGE(O50,R50:W50)</f>
        <v>0.12117748669269801</v>
      </c>
      <c r="AB50" s="162">
        <v>0.11920008987754184</v>
      </c>
      <c r="AC50" s="162">
        <v>0.11157953906689146</v>
      </c>
      <c r="AD50" s="162">
        <v>0.13118025275293771</v>
      </c>
      <c r="AE50" s="118">
        <f t="shared" si="11"/>
        <v>0.12065329389912367</v>
      </c>
      <c r="AF50" s="162">
        <v>0.12897614314115297</v>
      </c>
      <c r="AG50" s="162">
        <v>0.1319934003299835</v>
      </c>
      <c r="AH50" s="162">
        <v>0.12621599340478157</v>
      </c>
      <c r="AI50" s="162">
        <v>0.12312352743184117</v>
      </c>
      <c r="AJ50" s="162">
        <v>0.12459016393442617</v>
      </c>
      <c r="AK50" s="162">
        <v>0.11351595085108787</v>
      </c>
      <c r="AL50" s="118">
        <f t="shared" ref="AL50" si="20">AVERAGE(AF50:AK50)</f>
        <v>0.12473586318221219</v>
      </c>
      <c r="AM50" s="146">
        <f t="shared" ref="AM50" si="21">AVERAGE(O50:Z50,AB50:AD50,AF50:AK50)</f>
        <v>0.12241359172747064</v>
      </c>
      <c r="AN50" s="162">
        <v>0.14834518676149405</v>
      </c>
      <c r="AO50" s="162">
        <v>0.14385753093872627</v>
      </c>
      <c r="AP50" s="162">
        <v>0.12524686245779446</v>
      </c>
      <c r="AQ50" s="118">
        <f t="shared" si="4"/>
        <v>0.1391498600526716</v>
      </c>
      <c r="AR50" s="162">
        <v>0.12735948354501436</v>
      </c>
      <c r="AS50" s="162">
        <v>0.1489077755145044</v>
      </c>
      <c r="AT50" s="118">
        <f t="shared" si="5"/>
        <v>0.13813362952975938</v>
      </c>
      <c r="AU50" s="162">
        <v>0.11247575953458303</v>
      </c>
      <c r="AV50" s="162">
        <v>9.1790562378797708E-2</v>
      </c>
      <c r="AW50" s="118">
        <f t="shared" si="6"/>
        <v>0.10213316095669037</v>
      </c>
      <c r="AX50" s="162"/>
      <c r="AY50" s="162">
        <v>0.131460258780037</v>
      </c>
      <c r="AZ50" s="162">
        <v>0.12568519968676589</v>
      </c>
      <c r="BA50" s="162">
        <v>0.15327322618580949</v>
      </c>
      <c r="BB50" s="118">
        <f>AVERAGE(AY50:BA50)</f>
        <v>0.13680622821753749</v>
      </c>
      <c r="BC50" s="125">
        <f>AVERAGE(AR50:AS50,AU50:AV50,AX50:BA50)</f>
        <v>0.12727889508935883</v>
      </c>
      <c r="BD50" s="164"/>
      <c r="BE50" s="162"/>
      <c r="BF50" s="162"/>
      <c r="BG50" s="162"/>
      <c r="BH50" s="147"/>
    </row>
    <row r="51" spans="1:60" ht="17" customHeight="1">
      <c r="A51" s="46" t="s">
        <v>88</v>
      </c>
      <c r="B51" s="28"/>
      <c r="C51" s="46"/>
      <c r="D51" s="31">
        <f t="shared" ref="D51:E51" si="22">D34/D38</f>
        <v>7.909356725146198</v>
      </c>
      <c r="E51" s="31">
        <f t="shared" si="22"/>
        <v>7.2878787878787872</v>
      </c>
      <c r="F51" s="63">
        <f t="shared" ref="F51" si="23">F34/F38</f>
        <v>7.0191204588910132</v>
      </c>
      <c r="G51" s="123">
        <f>AVERAGE(D51:F51)</f>
        <v>7.4054519906386664</v>
      </c>
      <c r="H51" s="31">
        <f>H34/H38</f>
        <v>6.0323426573426584</v>
      </c>
      <c r="I51" s="31">
        <f t="shared" ref="I51:L51" si="24">I34/I38</f>
        <v>6.4485722206820073</v>
      </c>
      <c r="J51" s="31">
        <f t="shared" si="24"/>
        <v>7.4751773049645385</v>
      </c>
      <c r="K51" s="31">
        <f t="shared" si="24"/>
        <v>6.8199419167473385</v>
      </c>
      <c r="L51" s="31">
        <f t="shared" si="24"/>
        <v>5.9335793357933575</v>
      </c>
      <c r="M51" s="165" t="s">
        <v>142</v>
      </c>
      <c r="N51" s="123">
        <f t="shared" si="19"/>
        <v>6.5419226871059806</v>
      </c>
      <c r="O51" s="31">
        <f t="shared" ref="O51:Z51" si="25">O34/O38</f>
        <v>3.6630036630036633</v>
      </c>
      <c r="P51" s="31">
        <f t="shared" si="25"/>
        <v>3.6889540976734443</v>
      </c>
      <c r="Q51" s="31">
        <f t="shared" si="25"/>
        <v>4.0435563538392465</v>
      </c>
      <c r="R51" s="31">
        <f t="shared" si="25"/>
        <v>3.8596491228070176</v>
      </c>
      <c r="S51" s="31">
        <f t="shared" si="25"/>
        <v>4.1740991794505886</v>
      </c>
      <c r="T51" s="31">
        <f t="shared" si="25"/>
        <v>4.7549833887043187</v>
      </c>
      <c r="U51" s="31">
        <f t="shared" si="25"/>
        <v>4.2623103416177974</v>
      </c>
      <c r="V51" s="31">
        <f t="shared" si="25"/>
        <v>3.8556007509386729</v>
      </c>
      <c r="W51" s="31">
        <f t="shared" si="25"/>
        <v>4.1203168105366199</v>
      </c>
      <c r="X51" s="31">
        <f t="shared" si="25"/>
        <v>3.9223902350154858</v>
      </c>
      <c r="Y51" s="31">
        <f t="shared" si="25"/>
        <v>3.7423761893144669</v>
      </c>
      <c r="Z51" s="31">
        <f t="shared" si="25"/>
        <v>3.4476404134284113</v>
      </c>
      <c r="AA51" s="123">
        <f t="shared" si="10"/>
        <v>3.9612400455274774</v>
      </c>
      <c r="AB51" s="31">
        <f t="shared" ref="AB51:AD51" si="26">AB34/AB38</f>
        <v>4.0396710208030955</v>
      </c>
      <c r="AC51" s="31">
        <f t="shared" si="26"/>
        <v>4.8448448448448449</v>
      </c>
      <c r="AD51" s="31">
        <f t="shared" si="26"/>
        <v>4.2297555212214846</v>
      </c>
      <c r="AE51" s="123">
        <f t="shared" si="11"/>
        <v>4.3714237956231417</v>
      </c>
      <c r="AF51" s="31">
        <f t="shared" ref="AF51:AK51" si="27">AF34/AF38</f>
        <v>3.5869202535869205</v>
      </c>
      <c r="AG51" s="31">
        <f t="shared" si="27"/>
        <v>3.9881433575855567</v>
      </c>
      <c r="AH51" s="31">
        <f t="shared" si="27"/>
        <v>4.6162341247929319</v>
      </c>
      <c r="AI51" s="31">
        <f t="shared" si="27"/>
        <v>3.5337736067663075</v>
      </c>
      <c r="AJ51" s="31">
        <f t="shared" si="27"/>
        <v>3.7367199902307977</v>
      </c>
      <c r="AK51" s="31">
        <f t="shared" si="27"/>
        <v>4.048370136698213</v>
      </c>
      <c r="AL51" s="123">
        <f t="shared" si="3"/>
        <v>3.9183602449434543</v>
      </c>
      <c r="AM51" s="143">
        <f t="shared" ref="AM51:AM56" si="28">AVERAGE(O51:Z51,AB51:AD51,AF51:AK51)</f>
        <v>4.0075863525171371</v>
      </c>
      <c r="AN51" s="31">
        <f t="shared" ref="AN51:AP51" si="29">AN34/AN38</f>
        <v>1.670593274791176</v>
      </c>
      <c r="AO51" s="31">
        <f t="shared" si="29"/>
        <v>1.1408083441981747</v>
      </c>
      <c r="AP51" s="31">
        <f t="shared" si="29"/>
        <v>1.4623172103487063</v>
      </c>
      <c r="AQ51" s="123">
        <f t="shared" si="4"/>
        <v>1.4245729431126855</v>
      </c>
      <c r="AR51" s="31">
        <f t="shared" ref="AR51:AS51" si="30">AR34/AR38</f>
        <v>1.8245182451824518</v>
      </c>
      <c r="AS51" s="31">
        <f t="shared" si="30"/>
        <v>1.7978425888933278</v>
      </c>
      <c r="AT51" s="123">
        <f t="shared" si="5"/>
        <v>1.8111804170378898</v>
      </c>
      <c r="AU51" s="31">
        <f t="shared" ref="AU51:AV51" si="31">AU34/AU38</f>
        <v>2.4974341430037632</v>
      </c>
      <c r="AV51" s="31">
        <f t="shared" si="31"/>
        <v>2.1169440887750746</v>
      </c>
      <c r="AW51" s="123">
        <f t="shared" si="6"/>
        <v>2.3071891158894191</v>
      </c>
      <c r="AX51" s="31">
        <f>AX34/AX38</f>
        <v>2.4546424759871934</v>
      </c>
      <c r="AY51" s="31">
        <f t="shared" ref="AY51:BA51" si="32">AY34/AY38</f>
        <v>3.2078371110257393</v>
      </c>
      <c r="AZ51" s="31">
        <f t="shared" si="32"/>
        <v>2.5864755375506392</v>
      </c>
      <c r="BA51" s="31">
        <f t="shared" si="32"/>
        <v>3.1037827352085352</v>
      </c>
      <c r="BB51" s="123">
        <f t="shared" si="12"/>
        <v>2.8381844649430268</v>
      </c>
      <c r="BC51" s="124">
        <f t="shared" si="8"/>
        <v>2.4486846157033408</v>
      </c>
      <c r="BD51" s="34">
        <f>BD34/BD38</f>
        <v>5.1808590806330068</v>
      </c>
      <c r="BE51" s="31">
        <f t="shared" ref="BE51:BG51" si="33">BE34/BE38</f>
        <v>5.4385359116022105</v>
      </c>
      <c r="BF51" s="31">
        <f t="shared" si="33"/>
        <v>5.7823725249693361</v>
      </c>
      <c r="BG51" s="31">
        <f t="shared" si="33"/>
        <v>5</v>
      </c>
      <c r="BH51" s="145">
        <f t="shared" si="13"/>
        <v>5.3504418793011386</v>
      </c>
    </row>
    <row r="52" spans="1:60" ht="17" customHeight="1">
      <c r="A52" s="46" t="s">
        <v>122</v>
      </c>
      <c r="B52" s="28"/>
      <c r="C52" s="46"/>
      <c r="D52" s="31">
        <f>D7/(D12+D13+D14)</f>
        <v>2.1454154727793697</v>
      </c>
      <c r="E52" s="31">
        <f>E7/(E12+E13+E14)</f>
        <v>1.9026999490575649</v>
      </c>
      <c r="F52" s="63">
        <f>F7/(F12+F13+F14)</f>
        <v>2.0721018686952206</v>
      </c>
      <c r="G52" s="123">
        <f t="shared" si="16"/>
        <v>2.0400724301773852</v>
      </c>
      <c r="H52" s="31">
        <f>H7/(H12+H13+H14)</f>
        <v>2.6639296187683286</v>
      </c>
      <c r="I52" s="31">
        <f>I7/(I12+I13+I14)</f>
        <v>2.8206976073796484</v>
      </c>
      <c r="J52" s="31">
        <f>J7/(J12+J13+J14)</f>
        <v>3.1912093696539019</v>
      </c>
      <c r="K52" s="31">
        <f>K7/(K12+K13+K14)</f>
        <v>3.2507042253521128</v>
      </c>
      <c r="L52" s="31">
        <f>L7/(L12+L13+L14)</f>
        <v>3.846497099509147</v>
      </c>
      <c r="M52" s="49">
        <v>3.51</v>
      </c>
      <c r="N52" s="123">
        <f t="shared" si="19"/>
        <v>3.154607584132628</v>
      </c>
      <c r="O52" s="31">
        <f t="shared" ref="O52:Z52" si="34">O7/(O12+O13+O14)</f>
        <v>1.0159968786578228</v>
      </c>
      <c r="P52" s="31">
        <f t="shared" si="34"/>
        <v>1.2216278733555008</v>
      </c>
      <c r="Q52" s="31">
        <f t="shared" si="34"/>
        <v>1.3806418397116871</v>
      </c>
      <c r="R52" s="31">
        <f t="shared" si="34"/>
        <v>1.1769796624837734</v>
      </c>
      <c r="S52" s="31">
        <f t="shared" si="34"/>
        <v>1.4750155874231761</v>
      </c>
      <c r="T52" s="31">
        <f t="shared" si="34"/>
        <v>1.2328452043241582</v>
      </c>
      <c r="U52" s="31">
        <f t="shared" si="34"/>
        <v>1.3456873969147178</v>
      </c>
      <c r="V52" s="31">
        <f t="shared" si="34"/>
        <v>1.1581760751599579</v>
      </c>
      <c r="W52" s="31">
        <f t="shared" si="34"/>
        <v>1.1543854182894533</v>
      </c>
      <c r="X52" s="31">
        <f t="shared" si="34"/>
        <v>1.4857483364782997</v>
      </c>
      <c r="Y52" s="31">
        <f t="shared" si="34"/>
        <v>1.2339142584013532</v>
      </c>
      <c r="Z52" s="31">
        <f t="shared" si="34"/>
        <v>1.7067379044226774</v>
      </c>
      <c r="AA52" s="123">
        <f t="shared" si="10"/>
        <v>1.2989797029685484</v>
      </c>
      <c r="AB52" s="31">
        <f>AB7/(AB12+AB13+AB14)</f>
        <v>1.4310968936779191</v>
      </c>
      <c r="AC52" s="31">
        <f>AC7/(AC12+AC13+AC14)</f>
        <v>1.6044883475592213</v>
      </c>
      <c r="AD52" s="31">
        <f>AD7/(AD12+AD13+AD14)</f>
        <v>1.264503110812174</v>
      </c>
      <c r="AE52" s="123">
        <f t="shared" si="11"/>
        <v>1.4333627840164382</v>
      </c>
      <c r="AF52" s="31">
        <f t="shared" ref="AF52:AK52" si="35">AF7/(AF12+AF13+AF14)</f>
        <v>1.8224567037504302</v>
      </c>
      <c r="AG52" s="31">
        <f t="shared" si="35"/>
        <v>1.1484900641527145</v>
      </c>
      <c r="AH52" s="31">
        <f t="shared" si="35"/>
        <v>1.3386287625418061</v>
      </c>
      <c r="AI52" s="31">
        <f t="shared" si="35"/>
        <v>1.5107572741920197</v>
      </c>
      <c r="AJ52" s="31">
        <f t="shared" si="35"/>
        <v>1.2092637296318649</v>
      </c>
      <c r="AK52" s="31">
        <f t="shared" si="35"/>
        <v>1.1692975237525249</v>
      </c>
      <c r="AL52" s="123">
        <f t="shared" si="3"/>
        <v>1.3664823430035602</v>
      </c>
      <c r="AM52" s="143">
        <f t="shared" si="28"/>
        <v>1.3374637545568215</v>
      </c>
      <c r="AN52" s="31">
        <f>AN7/(AN12+AN13+AN14)</f>
        <v>0.99072679717841006</v>
      </c>
      <c r="AO52" s="31">
        <f>AO7/(AO12+AO13+AO14)</f>
        <v>0.98014791747761787</v>
      </c>
      <c r="AP52" s="31">
        <f>AP7/(AP12+AP13+AP14)</f>
        <v>1.0666666666666667</v>
      </c>
      <c r="AQ52" s="123">
        <f t="shared" si="4"/>
        <v>1.0125137937742315</v>
      </c>
      <c r="AR52" s="31">
        <f>AR7/(AR12+AR13+AR14)</f>
        <v>1.070622379877459</v>
      </c>
      <c r="AS52" s="31">
        <f>AS7/(AS12+AS13+AS14)</f>
        <v>1.0083226632522408</v>
      </c>
      <c r="AT52" s="123">
        <f t="shared" si="5"/>
        <v>1.0394725215648499</v>
      </c>
      <c r="AU52" s="31">
        <f>AU7/(AU12+AU13+AU14)</f>
        <v>1.18676576360585</v>
      </c>
      <c r="AV52" s="31">
        <f>AV7/(AV12+AV13+AV14)</f>
        <v>1.0581421251949208</v>
      </c>
      <c r="AW52" s="123">
        <f t="shared" si="6"/>
        <v>1.1224539444003854</v>
      </c>
      <c r="AX52" s="31">
        <f>AX7/(AX12+AX13+AX14)</f>
        <v>1.1861667744020683</v>
      </c>
      <c r="AY52" s="31">
        <f>AY7/(AY12+AY13+AY14)</f>
        <v>1.2373716289554981</v>
      </c>
      <c r="AZ52" s="31">
        <f>AZ7/(AZ12+AZ13+AZ14)</f>
        <v>1.3112463005590267</v>
      </c>
      <c r="BA52" s="31">
        <f>BA7/(BA12+BA13+BA14)</f>
        <v>1.2332100447732137</v>
      </c>
      <c r="BB52" s="123">
        <f t="shared" si="12"/>
        <v>1.2419986871724518</v>
      </c>
      <c r="BC52" s="124">
        <f t="shared" si="8"/>
        <v>1.1614809600775347</v>
      </c>
      <c r="BD52" s="34">
        <f>BD7/(BD12+BD13+BD14)</f>
        <v>1.3651300347385225</v>
      </c>
      <c r="BE52" s="31">
        <f>BE7/(BE12+BE13+BE14)</f>
        <v>1.5015692428403296</v>
      </c>
      <c r="BF52" s="31">
        <f>BF7/(BF12+BF13+BF14)</f>
        <v>1.4772613693153422</v>
      </c>
      <c r="BG52" s="31">
        <f>BG7/(BG12+BG13+BG14)</f>
        <v>1.3811396688923443</v>
      </c>
      <c r="BH52" s="145">
        <f t="shared" si="13"/>
        <v>1.4312750789466346</v>
      </c>
    </row>
    <row r="53" spans="1:60" ht="17" customHeight="1">
      <c r="A53" s="46" t="s">
        <v>89</v>
      </c>
      <c r="B53" s="28"/>
      <c r="C53" s="46"/>
      <c r="D53" s="31">
        <f t="shared" ref="D53:E53" si="36">D31/D32</f>
        <v>38.378378378378379</v>
      </c>
      <c r="E53" s="31">
        <f t="shared" si="36"/>
        <v>37.696335078534034</v>
      </c>
      <c r="F53" s="63">
        <f t="shared" ref="F53" si="37">F31/F32</f>
        <v>41.512125534950073</v>
      </c>
      <c r="G53" s="123">
        <f t="shared" si="16"/>
        <v>39.19561299728749</v>
      </c>
      <c r="H53" s="31">
        <f>H31/H32</f>
        <v>37.342386032977693</v>
      </c>
      <c r="I53" s="31">
        <f t="shared" ref="I53:L53" si="38">I31/I32</f>
        <v>37.56613756613757</v>
      </c>
      <c r="J53" s="31">
        <f t="shared" si="38"/>
        <v>37.464251668255478</v>
      </c>
      <c r="K53" s="31">
        <f t="shared" si="38"/>
        <v>37.986041874376873</v>
      </c>
      <c r="L53" s="31">
        <f t="shared" si="38"/>
        <v>37.477477477477478</v>
      </c>
      <c r="M53" s="165" t="s">
        <v>142</v>
      </c>
      <c r="N53" s="123">
        <f t="shared" si="19"/>
        <v>37.567258923845017</v>
      </c>
      <c r="O53" s="31">
        <f t="shared" ref="O53:Z53" si="39">O31/O32</f>
        <v>42.037302725968438</v>
      </c>
      <c r="P53" s="31">
        <f t="shared" si="39"/>
        <v>38.321167883211679</v>
      </c>
      <c r="Q53" s="31">
        <f t="shared" si="39"/>
        <v>39.590443686006822</v>
      </c>
      <c r="R53" s="31">
        <f t="shared" si="39"/>
        <v>39.873417721518983</v>
      </c>
      <c r="S53" s="31">
        <f t="shared" si="39"/>
        <v>41.615853658536587</v>
      </c>
      <c r="T53" s="31">
        <f t="shared" si="39"/>
        <v>42.314335060449046</v>
      </c>
      <c r="U53" s="31">
        <f t="shared" si="39"/>
        <v>41.047297297297298</v>
      </c>
      <c r="V53" s="31">
        <f t="shared" si="39"/>
        <v>41.517857142857146</v>
      </c>
      <c r="W53" s="31">
        <f t="shared" si="39"/>
        <v>41.341653666146648</v>
      </c>
      <c r="X53" s="31">
        <f t="shared" si="39"/>
        <v>42.375366568914956</v>
      </c>
      <c r="Y53" s="31">
        <f t="shared" si="39"/>
        <v>39.380530973451329</v>
      </c>
      <c r="Z53" s="31">
        <f t="shared" si="39"/>
        <v>42.274052478134109</v>
      </c>
      <c r="AA53" s="123">
        <f t="shared" si="10"/>
        <v>40.974106571874422</v>
      </c>
      <c r="AB53" s="31">
        <f t="shared" ref="AB53:AD53" si="40">AB31/AB32</f>
        <v>41.044776119402982</v>
      </c>
      <c r="AC53" s="31">
        <f t="shared" si="40"/>
        <v>42.767295597484278</v>
      </c>
      <c r="AD53" s="31">
        <f t="shared" si="40"/>
        <v>41.823899371069182</v>
      </c>
      <c r="AE53" s="123">
        <f t="shared" si="11"/>
        <v>41.878657029318816</v>
      </c>
      <c r="AF53" s="31">
        <f t="shared" ref="AF53:AK53" si="41">AF31/AF32</f>
        <v>41.978609625668447</v>
      </c>
      <c r="AG53" s="31">
        <f t="shared" si="41"/>
        <v>42</v>
      </c>
      <c r="AH53" s="31">
        <f t="shared" si="41"/>
        <v>41.565217391304351</v>
      </c>
      <c r="AI53" s="31">
        <f t="shared" si="41"/>
        <v>41.952054794520549</v>
      </c>
      <c r="AJ53" s="31">
        <f t="shared" si="41"/>
        <v>42.509363295880149</v>
      </c>
      <c r="AK53" s="31">
        <f t="shared" si="41"/>
        <v>40.16393442622951</v>
      </c>
      <c r="AL53" s="123">
        <f t="shared" si="3"/>
        <v>41.694863255600502</v>
      </c>
      <c r="AM53" s="143">
        <f t="shared" si="28"/>
        <v>41.309258546859645</v>
      </c>
      <c r="AN53" s="31">
        <f t="shared" ref="AN53:AP53" si="42">AN31/AN32</f>
        <v>32.768361581920907</v>
      </c>
      <c r="AO53" s="31">
        <f t="shared" si="42"/>
        <v>29.75206611570248</v>
      </c>
      <c r="AP53" s="31">
        <f t="shared" si="42"/>
        <v>36.111111111111107</v>
      </c>
      <c r="AQ53" s="123">
        <f t="shared" si="4"/>
        <v>32.877179602911497</v>
      </c>
      <c r="AR53" s="31">
        <f t="shared" ref="AR53:AS53" si="43">AR31/AR32</f>
        <v>37.830687830687836</v>
      </c>
      <c r="AS53" s="31">
        <f t="shared" si="43"/>
        <v>38.069705093833782</v>
      </c>
      <c r="AT53" s="123">
        <f t="shared" si="5"/>
        <v>37.950196462260806</v>
      </c>
      <c r="AU53" s="31">
        <f t="shared" ref="AU53:AV53" si="44">AU31/AU32</f>
        <v>36.458333333333336</v>
      </c>
      <c r="AV53" s="31">
        <f t="shared" si="44"/>
        <v>36.36363636363636</v>
      </c>
      <c r="AW53" s="123">
        <f t="shared" si="6"/>
        <v>36.410984848484844</v>
      </c>
      <c r="AX53" s="31">
        <f t="shared" ref="AX53:BA53" si="45">AX31/AX32</f>
        <v>36.057692307692307</v>
      </c>
      <c r="AY53" s="31">
        <f t="shared" si="45"/>
        <v>37.974683544303794</v>
      </c>
      <c r="AZ53" s="31">
        <f t="shared" si="45"/>
        <v>36.909871244635191</v>
      </c>
      <c r="BA53" s="31">
        <f t="shared" si="45"/>
        <v>37.621359223300971</v>
      </c>
      <c r="BB53" s="123">
        <f t="shared" si="12"/>
        <v>37.140901579983066</v>
      </c>
      <c r="BC53" s="124">
        <f t="shared" si="8"/>
        <v>37.160746117677945</v>
      </c>
      <c r="BD53" s="34">
        <f>BD31/BD32</f>
        <v>38.975501113585743</v>
      </c>
      <c r="BE53" s="31">
        <f t="shared" ref="BE53:BG53" si="46">BE31/BE32</f>
        <v>38.202247191011232</v>
      </c>
      <c r="BF53" s="31">
        <f t="shared" si="46"/>
        <v>38.46153846153846</v>
      </c>
      <c r="BG53" s="31">
        <f t="shared" si="46"/>
        <v>40.043763676148792</v>
      </c>
      <c r="BH53" s="145">
        <f t="shared" si="13"/>
        <v>38.920762610571053</v>
      </c>
    </row>
    <row r="54" spans="1:60" ht="17" customHeight="1">
      <c r="A54" s="46" t="s">
        <v>90</v>
      </c>
      <c r="B54" s="28"/>
      <c r="C54" s="46"/>
      <c r="D54" s="31">
        <f>(D31/3.82)/(((D38/0.457)*(D37/0.148))^(0.5))</f>
        <v>2.9150289091653354</v>
      </c>
      <c r="E54" s="31">
        <f>(E31/3.82)/(((E38/0.457)*(E37/0.148))^(0.5))</f>
        <v>1.5652247941014961</v>
      </c>
      <c r="F54" s="63">
        <f t="shared" ref="F54" si="47">(F31/3.82)/(((F38/0.457)*(F37/0.148))^(0.5))</f>
        <v>1.5753492334251593</v>
      </c>
      <c r="G54" s="123">
        <f t="shared" si="16"/>
        <v>2.0185343122306638</v>
      </c>
      <c r="H54" s="31">
        <f>(H31/3.82)/(((H38/0.457)*(H37/0.148))^(0.5))</f>
        <v>1.0095828000339948</v>
      </c>
      <c r="I54" s="31">
        <f t="shared" ref="I54:BA54" si="48">(I31/3.82)/(((I38/0.457)*(I37/0.148))^(0.5))</f>
        <v>0.86332282125230819</v>
      </c>
      <c r="J54" s="31">
        <f t="shared" si="48"/>
        <v>1.3035217808614239</v>
      </c>
      <c r="K54" s="31">
        <f t="shared" si="48"/>
        <v>1.0801065402262435</v>
      </c>
      <c r="L54" s="31">
        <f t="shared" si="48"/>
        <v>1.4964127718748776</v>
      </c>
      <c r="M54" s="165" t="s">
        <v>142</v>
      </c>
      <c r="N54" s="123">
        <f t="shared" si="19"/>
        <v>1.1505893428497695</v>
      </c>
      <c r="O54" s="31">
        <f t="shared" si="48"/>
        <v>0.81258244888465525</v>
      </c>
      <c r="P54" s="31">
        <f t="shared" si="48"/>
        <v>0.68918673921183404</v>
      </c>
      <c r="Q54" s="31">
        <f t="shared" si="48"/>
        <v>0.80966963735481823</v>
      </c>
      <c r="R54" s="31">
        <f t="shared" si="48"/>
        <v>0.72098276190223087</v>
      </c>
      <c r="S54" s="31">
        <f t="shared" si="48"/>
        <v>0.73910671046830423</v>
      </c>
      <c r="T54" s="31">
        <f t="shared" si="48"/>
        <v>0.77005966746741894</v>
      </c>
      <c r="U54" s="31">
        <f t="shared" si="48"/>
        <v>0.68610437174768002</v>
      </c>
      <c r="V54" s="31">
        <f t="shared" si="48"/>
        <v>0.67171146352535227</v>
      </c>
      <c r="W54" s="31">
        <f t="shared" si="48"/>
        <v>0.71991168631646818</v>
      </c>
      <c r="X54" s="31">
        <f t="shared" si="48"/>
        <v>0.81415296381688906</v>
      </c>
      <c r="Y54" s="31">
        <f t="shared" si="48"/>
        <v>0.68035590363139908</v>
      </c>
      <c r="Z54" s="31">
        <f t="shared" si="48"/>
        <v>0.72401681342622692</v>
      </c>
      <c r="AA54" s="123">
        <f t="shared" si="10"/>
        <v>0.7364867639794398</v>
      </c>
      <c r="AB54" s="31">
        <f t="shared" si="48"/>
        <v>0.82484143066509852</v>
      </c>
      <c r="AC54" s="31">
        <f t="shared" si="48"/>
        <v>0.82323159486527853</v>
      </c>
      <c r="AD54" s="31">
        <f t="shared" si="48"/>
        <v>0.73797041407719066</v>
      </c>
      <c r="AE54" s="123">
        <f t="shared" si="11"/>
        <v>0.79534781320252257</v>
      </c>
      <c r="AF54" s="31">
        <f t="shared" si="48"/>
        <v>0.84491155049549793</v>
      </c>
      <c r="AG54" s="31">
        <f t="shared" si="48"/>
        <v>0.79607794519453701</v>
      </c>
      <c r="AH54" s="31">
        <f t="shared" si="48"/>
        <v>0.79194155838247082</v>
      </c>
      <c r="AI54" s="31">
        <f t="shared" si="48"/>
        <v>0.90405045218084723</v>
      </c>
      <c r="AJ54" s="31">
        <f t="shared" si="48"/>
        <v>0.88497536268252885</v>
      </c>
      <c r="AK54" s="31">
        <f t="shared" si="48"/>
        <v>0.79106216423892373</v>
      </c>
      <c r="AL54" s="123">
        <f t="shared" ref="AL54" si="49">AVERAGE(AF54:AK54)</f>
        <v>0.83550317219580095</v>
      </c>
      <c r="AM54" s="143">
        <f t="shared" si="28"/>
        <v>0.77318588764455476</v>
      </c>
      <c r="AN54" s="31">
        <f t="shared" si="48"/>
        <v>0.47421842587651214</v>
      </c>
      <c r="AO54" s="31">
        <f t="shared" si="48"/>
        <v>0.47798031044692751</v>
      </c>
      <c r="AP54" s="31">
        <f t="shared" si="48"/>
        <v>0.68324204908489083</v>
      </c>
      <c r="AQ54" s="123">
        <f t="shared" si="4"/>
        <v>0.54514692846944346</v>
      </c>
      <c r="AR54" s="31">
        <f t="shared" si="48"/>
        <v>1.0894728064166783</v>
      </c>
      <c r="AS54" s="31">
        <f t="shared" si="48"/>
        <v>1.0507435016217035</v>
      </c>
      <c r="AT54" s="123">
        <f t="shared" si="5"/>
        <v>1.070108154019191</v>
      </c>
      <c r="AU54" s="31">
        <f t="shared" si="48"/>
        <v>0.84937871874679738</v>
      </c>
      <c r="AV54" s="31">
        <f t="shared" si="48"/>
        <v>0.86874350114007692</v>
      </c>
      <c r="AW54" s="123">
        <f t="shared" si="6"/>
        <v>0.8590611099434371</v>
      </c>
      <c r="AX54" s="31">
        <f t="shared" si="48"/>
        <v>0.95876208744066171</v>
      </c>
      <c r="AY54" s="31">
        <f t="shared" si="48"/>
        <v>0.98278924672612289</v>
      </c>
      <c r="AZ54" s="31">
        <f t="shared" si="48"/>
        <v>0.94627848453493368</v>
      </c>
      <c r="BA54" s="31">
        <f t="shared" si="48"/>
        <v>1.0200683754093272</v>
      </c>
      <c r="BB54" s="123">
        <f t="shared" si="12"/>
        <v>0.97697454852776122</v>
      </c>
      <c r="BC54" s="124">
        <f t="shared" si="8"/>
        <v>0.97077959025453764</v>
      </c>
      <c r="BD54" s="34">
        <f>(BD31/3.82)/(((BD38/0.457)*(BD37/0.148))^(0.5))</f>
        <v>1.0196771899172314</v>
      </c>
      <c r="BE54" s="31">
        <f t="shared" ref="BE54:BG54" si="50">(BE31/3.82)/(((BE38/0.457)*(BE37/0.148))^(0.5))</f>
        <v>0.88183992508607767</v>
      </c>
      <c r="BF54" s="31">
        <f t="shared" si="50"/>
        <v>0.90647012782281489</v>
      </c>
      <c r="BG54" s="31">
        <f t="shared" si="50"/>
        <v>0.87907089510620828</v>
      </c>
      <c r="BH54" s="145">
        <f t="shared" si="13"/>
        <v>0.92176453448308315</v>
      </c>
    </row>
    <row r="55" spans="1:60" ht="17" customHeight="1">
      <c r="A55" s="46" t="s">
        <v>119</v>
      </c>
      <c r="B55" s="28"/>
      <c r="C55" s="28"/>
      <c r="D55" s="31">
        <f t="shared" ref="D55:E55" si="51">D31/D43</f>
        <v>22.432859399684045</v>
      </c>
      <c r="E55" s="31">
        <f t="shared" si="51"/>
        <v>12.060301507537689</v>
      </c>
      <c r="F55" s="63">
        <f t="shared" ref="F55" si="52">F31/F43</f>
        <v>16.840277777777775</v>
      </c>
      <c r="G55" s="123">
        <f t="shared" si="16"/>
        <v>17.111146228333169</v>
      </c>
      <c r="H55" s="31">
        <f>H31/H43</f>
        <v>7.094158835452367</v>
      </c>
      <c r="I55" s="31">
        <f t="shared" ref="I55:L55" si="53">I31/I43</f>
        <v>8.2526152654010083</v>
      </c>
      <c r="J55" s="31">
        <f t="shared" si="53"/>
        <v>11.030030872859948</v>
      </c>
      <c r="K55" s="31">
        <f t="shared" si="53"/>
        <v>9.6187831355718263</v>
      </c>
      <c r="L55" s="31">
        <f t="shared" si="53"/>
        <v>16.212003117692909</v>
      </c>
      <c r="M55" s="165" t="s">
        <v>142</v>
      </c>
      <c r="N55" s="123">
        <f t="shared" si="19"/>
        <v>10.441518245395612</v>
      </c>
      <c r="O55" s="31">
        <f t="shared" ref="O55:Z55" si="54">O31/O43</f>
        <v>5.4410399257195916</v>
      </c>
      <c r="P55" s="31">
        <f t="shared" si="54"/>
        <v>3.7260468417317245</v>
      </c>
      <c r="Q55" s="31">
        <f t="shared" si="54"/>
        <v>4.9319727891156466</v>
      </c>
      <c r="R55" s="31">
        <f t="shared" si="54"/>
        <v>4.5064377682403434</v>
      </c>
      <c r="S55" s="31">
        <f t="shared" si="54"/>
        <v>5.3592461719670199</v>
      </c>
      <c r="T55" s="31">
        <f t="shared" si="54"/>
        <v>4.9786628733997151</v>
      </c>
      <c r="U55" s="31">
        <f t="shared" si="54"/>
        <v>4.8913043478260869</v>
      </c>
      <c r="V55" s="31">
        <f t="shared" si="54"/>
        <v>4.8378706433154148</v>
      </c>
      <c r="W55" s="31">
        <f t="shared" si="54"/>
        <v>5.1456310679611654</v>
      </c>
      <c r="X55" s="31">
        <f t="shared" si="54"/>
        <v>5.6789153075260366</v>
      </c>
      <c r="Y55" s="31">
        <f t="shared" si="54"/>
        <v>4.0509786071916247</v>
      </c>
      <c r="Z55" s="31">
        <f t="shared" si="54"/>
        <v>5.0008622176237276</v>
      </c>
      <c r="AA55" s="123">
        <f t="shared" si="10"/>
        <v>4.8790807134681744</v>
      </c>
      <c r="AB55" s="31">
        <f t="shared" ref="AB55:AD55" si="55">AB31/AB43</f>
        <v>4.9415992812219223</v>
      </c>
      <c r="AC55" s="31">
        <f t="shared" si="55"/>
        <v>5.9272172586620178</v>
      </c>
      <c r="AD55" s="31">
        <f t="shared" si="55"/>
        <v>5.4274637829014489</v>
      </c>
      <c r="AE55" s="123">
        <f t="shared" si="11"/>
        <v>5.4320934409284627</v>
      </c>
      <c r="AF55" s="31">
        <f t="shared" ref="AF55:AK55" si="56">AF31/AF43</f>
        <v>4.5772594752186588</v>
      </c>
      <c r="AG55" s="31">
        <f t="shared" si="56"/>
        <v>4.8140601120733573</v>
      </c>
      <c r="AH55" s="31">
        <f t="shared" si="56"/>
        <v>5.3695798696922044</v>
      </c>
      <c r="AI55" s="31">
        <f t="shared" si="56"/>
        <v>4.9275945293644412</v>
      </c>
      <c r="AJ55" s="31">
        <f t="shared" si="56"/>
        <v>5.0931119587166256</v>
      </c>
      <c r="AK55" s="31">
        <f t="shared" si="56"/>
        <v>4.5730284647690151</v>
      </c>
      <c r="AL55" s="123">
        <f t="shared" si="3"/>
        <v>4.8924390683057171</v>
      </c>
      <c r="AM55" s="143">
        <f t="shared" si="28"/>
        <v>4.961899204487513</v>
      </c>
      <c r="AN55" s="31">
        <f t="shared" ref="AN55:AP55" si="57">AN31/AN43</f>
        <v>1.6210173281162661</v>
      </c>
      <c r="AO55" s="31">
        <f t="shared" si="57"/>
        <v>1.3574660633484164</v>
      </c>
      <c r="AP55" s="31">
        <f t="shared" si="57"/>
        <v>2.1696801112656465</v>
      </c>
      <c r="AQ55" s="123">
        <f t="shared" si="4"/>
        <v>1.7160545009101096</v>
      </c>
      <c r="AR55" s="31">
        <f t="shared" ref="AR55:AS55" si="58">AR31/AR43</f>
        <v>3.5580990296093558</v>
      </c>
      <c r="AS55" s="31">
        <f t="shared" si="58"/>
        <v>3.3987553853518429</v>
      </c>
      <c r="AT55" s="123">
        <f t="shared" si="5"/>
        <v>3.4784272074805993</v>
      </c>
      <c r="AU55" s="31">
        <f t="shared" ref="AU55:AV55" si="59">AU31/AU43</f>
        <v>2.8782894736842106</v>
      </c>
      <c r="AV55" s="31">
        <f t="shared" si="59"/>
        <v>3.158488437676255</v>
      </c>
      <c r="AW55" s="123">
        <f t="shared" si="6"/>
        <v>3.0183889556802326</v>
      </c>
      <c r="AX55" s="31">
        <f t="shared" ref="AX55:BA55" si="60">AX31/AX43</f>
        <v>3.1198003327787021</v>
      </c>
      <c r="AY55" s="31">
        <f t="shared" si="60"/>
        <v>3.9567396465312585</v>
      </c>
      <c r="AZ55" s="31">
        <f t="shared" si="60"/>
        <v>3.2294404806609087</v>
      </c>
      <c r="BA55" s="31">
        <f t="shared" si="60"/>
        <v>4.0217955371043077</v>
      </c>
      <c r="BB55" s="123">
        <f t="shared" si="12"/>
        <v>3.5819439992687938</v>
      </c>
      <c r="BC55" s="124">
        <f t="shared" si="8"/>
        <v>3.4151760404246048</v>
      </c>
      <c r="BD55" s="34">
        <f>BD31/BD43</f>
        <v>6.3961988304093564</v>
      </c>
      <c r="BE55" s="31">
        <f t="shared" ref="BE55:BG55" si="61">BE31/BE43</f>
        <v>6.3765941485371345</v>
      </c>
      <c r="BF55" s="31">
        <f t="shared" si="61"/>
        <v>6.68960244648318</v>
      </c>
      <c r="BG55" s="31">
        <f t="shared" si="61"/>
        <v>6.2735687350017137</v>
      </c>
      <c r="BH55" s="145">
        <f t="shared" si="13"/>
        <v>6.4339910401078457</v>
      </c>
    </row>
    <row r="56" spans="1:60" ht="17" customHeight="1" thickBot="1">
      <c r="A56" s="29" t="s">
        <v>118</v>
      </c>
      <c r="B56" s="32"/>
      <c r="C56" s="29"/>
      <c r="D56" s="33">
        <f t="shared" ref="D56:E56" si="62">D28/D43</f>
        <v>0.95260663507109011</v>
      </c>
      <c r="E56" s="33">
        <f t="shared" si="62"/>
        <v>1.0001675041876048</v>
      </c>
      <c r="F56" s="66">
        <f t="shared" ref="F56" si="63">F28/F43</f>
        <v>0.50335648148148149</v>
      </c>
      <c r="G56" s="141">
        <f t="shared" si="16"/>
        <v>0.81871020691339214</v>
      </c>
      <c r="H56" s="33">
        <f>H28/H43</f>
        <v>0.41405933296480557</v>
      </c>
      <c r="I56" s="33">
        <f t="shared" ref="I56:L56" si="64">I28/I43</f>
        <v>0.40929872142580398</v>
      </c>
      <c r="J56" s="33">
        <f t="shared" si="64"/>
        <v>0.58186921133875946</v>
      </c>
      <c r="K56" s="33">
        <f t="shared" si="64"/>
        <v>0.56576622065135063</v>
      </c>
      <c r="L56" s="33">
        <f t="shared" si="64"/>
        <v>0.74341387373343726</v>
      </c>
      <c r="M56" s="166" t="s">
        <v>142</v>
      </c>
      <c r="N56" s="141">
        <v>0.61765497141576042</v>
      </c>
      <c r="O56" s="33">
        <f t="shared" ref="O56:Z56" si="65">O28/O43</f>
        <v>0.25678737233054783</v>
      </c>
      <c r="P56" s="33">
        <f t="shared" si="65"/>
        <v>0.20954577714691272</v>
      </c>
      <c r="Q56" s="33">
        <f t="shared" si="65"/>
        <v>0.23690476190476192</v>
      </c>
      <c r="R56" s="33">
        <f t="shared" si="65"/>
        <v>0.24681688125894133</v>
      </c>
      <c r="S56" s="33">
        <f t="shared" si="65"/>
        <v>0.27375343541421282</v>
      </c>
      <c r="T56" s="33">
        <f t="shared" si="65"/>
        <v>0.22832757569599677</v>
      </c>
      <c r="U56" s="33">
        <f t="shared" si="65"/>
        <v>0.26926328502415459</v>
      </c>
      <c r="V56" s="33">
        <f t="shared" si="65"/>
        <v>0.25701404543089995</v>
      </c>
      <c r="W56" s="33">
        <f t="shared" si="65"/>
        <v>0.26182524271844659</v>
      </c>
      <c r="X56" s="33">
        <f t="shared" si="65"/>
        <v>0.28777755944193356</v>
      </c>
      <c r="Y56" s="33">
        <f t="shared" si="65"/>
        <v>0.2169776968593537</v>
      </c>
      <c r="Z56" s="33">
        <f t="shared" si="65"/>
        <v>0.25366442490084495</v>
      </c>
      <c r="AA56" s="141">
        <f t="shared" si="10"/>
        <v>0.24988817151058387</v>
      </c>
      <c r="AB56" s="33">
        <f t="shared" ref="AB56:AD56" si="66">AB28/AB43</f>
        <v>0.22165318957771787</v>
      </c>
      <c r="AC56" s="33">
        <f t="shared" si="66"/>
        <v>0.28128132490738722</v>
      </c>
      <c r="AD56" s="33">
        <f t="shared" si="66"/>
        <v>0.27877984084880636</v>
      </c>
      <c r="AE56" s="141">
        <f t="shared" si="11"/>
        <v>0.26057145177797048</v>
      </c>
      <c r="AF56" s="33">
        <f t="shared" ref="AF56:AK56" si="67">AF28/AF43</f>
        <v>0.24600583090379013</v>
      </c>
      <c r="AG56" s="33">
        <f t="shared" si="67"/>
        <v>0.23418237391747329</v>
      </c>
      <c r="AH56" s="33">
        <f t="shared" si="67"/>
        <v>0.28061109862952149</v>
      </c>
      <c r="AI56" s="33">
        <f t="shared" si="67"/>
        <v>0.24529364440868864</v>
      </c>
      <c r="AJ56" s="33">
        <f t="shared" si="67"/>
        <v>0.18431680502580211</v>
      </c>
      <c r="AK56" s="33">
        <f t="shared" si="67"/>
        <v>0.21558562762482503</v>
      </c>
      <c r="AL56" s="141">
        <f t="shared" si="3"/>
        <v>0.2343325634183501</v>
      </c>
      <c r="AM56" s="167">
        <f t="shared" si="28"/>
        <v>0.24696989495100091</v>
      </c>
      <c r="AN56" s="33">
        <f t="shared" ref="AN56:AP56" si="68">AN28/AN43</f>
        <v>0.22940190050307435</v>
      </c>
      <c r="AO56" s="33">
        <f t="shared" si="68"/>
        <v>0.14754901960784314</v>
      </c>
      <c r="AP56" s="33">
        <f t="shared" si="68"/>
        <v>0.18328233657858137</v>
      </c>
      <c r="AQ56" s="141">
        <f t="shared" si="4"/>
        <v>0.18674441889649962</v>
      </c>
      <c r="AR56" s="33">
        <f t="shared" ref="AR56:AS56" si="69">AR28/AR43</f>
        <v>0.18034336899726303</v>
      </c>
      <c r="AS56" s="33">
        <f t="shared" si="69"/>
        <v>0.16898037338439442</v>
      </c>
      <c r="AT56" s="141">
        <f t="shared" si="5"/>
        <v>0.17466187119082871</v>
      </c>
      <c r="AU56" s="33">
        <f t="shared" ref="AU56:AV56" si="70">AU28/AU43</f>
        <v>0.14901315789473685</v>
      </c>
      <c r="AV56" s="33">
        <f t="shared" si="70"/>
        <v>0.24269599548787366</v>
      </c>
      <c r="AW56" s="141">
        <f t="shared" si="6"/>
        <v>0.19585457669130524</v>
      </c>
      <c r="AX56" s="33">
        <f t="shared" ref="AX56:BA56" si="71">AX28/AX43</f>
        <v>0.16173044925124791</v>
      </c>
      <c r="AY56" s="33">
        <f t="shared" si="71"/>
        <v>0.21355842785544712</v>
      </c>
      <c r="AZ56" s="33">
        <f t="shared" si="71"/>
        <v>0.16004506196019525</v>
      </c>
      <c r="BA56" s="33">
        <f t="shared" si="71"/>
        <v>0.22555786196159833</v>
      </c>
      <c r="BB56" s="141">
        <f t="shared" si="12"/>
        <v>0.19022295025712216</v>
      </c>
      <c r="BC56" s="142">
        <f t="shared" si="8"/>
        <v>0.18774058709909455</v>
      </c>
      <c r="BD56" s="35">
        <f>BD28/BD43</f>
        <v>0.31220760233918127</v>
      </c>
      <c r="BE56" s="33">
        <f t="shared" ref="BE56:BG56" si="72">BE28/BE43</f>
        <v>0.40558889722430608</v>
      </c>
      <c r="BF56" s="33">
        <f t="shared" si="72"/>
        <v>0.38837920489296635</v>
      </c>
      <c r="BG56" s="33">
        <f t="shared" si="72"/>
        <v>0.34511484401782649</v>
      </c>
      <c r="BH56" s="168">
        <f t="shared" si="13"/>
        <v>0.36282263711857005</v>
      </c>
    </row>
    <row r="57" spans="1:60" ht="17" customHeight="1">
      <c r="A57" s="227" t="s">
        <v>570</v>
      </c>
      <c r="B57" s="202"/>
      <c r="C57" s="201"/>
      <c r="D57" s="216"/>
      <c r="E57" s="216"/>
      <c r="F57" s="217"/>
      <c r="G57" s="218"/>
      <c r="H57" s="216"/>
      <c r="I57" s="216"/>
      <c r="J57" s="216"/>
      <c r="K57" s="216"/>
      <c r="L57" s="216"/>
      <c r="M57" s="219"/>
      <c r="N57" s="218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8"/>
      <c r="AB57" s="216"/>
      <c r="AC57" s="216"/>
      <c r="AD57" s="216"/>
      <c r="AE57" s="218"/>
      <c r="AF57" s="216"/>
      <c r="AG57" s="216"/>
      <c r="AH57" s="216"/>
      <c r="AI57" s="216"/>
      <c r="AJ57" s="216"/>
      <c r="AK57" s="216"/>
      <c r="AL57" s="218"/>
      <c r="AM57" s="220"/>
      <c r="AN57" s="216"/>
      <c r="AO57" s="216"/>
      <c r="AP57" s="216"/>
      <c r="AQ57" s="218"/>
      <c r="AR57" s="216"/>
      <c r="AS57" s="216"/>
      <c r="AT57" s="218"/>
      <c r="AU57" s="216"/>
      <c r="AV57" s="216"/>
      <c r="AW57" s="218"/>
      <c r="AX57" s="216"/>
      <c r="AY57" s="216"/>
      <c r="AZ57" s="216"/>
      <c r="BA57" s="216"/>
      <c r="BB57" s="218"/>
      <c r="BC57" s="220"/>
      <c r="BD57" s="216"/>
      <c r="BE57" s="216"/>
      <c r="BF57" s="216"/>
      <c r="BG57" s="216"/>
      <c r="BH57" s="218"/>
    </row>
    <row r="58" spans="1:60" ht="17" customHeight="1">
      <c r="A58" s="28" t="s">
        <v>546</v>
      </c>
      <c r="B58" s="28"/>
      <c r="C58" s="28"/>
      <c r="D58" s="132"/>
      <c r="E58" s="28"/>
      <c r="F58" s="28"/>
      <c r="G58" s="68"/>
      <c r="H58" s="28"/>
      <c r="I58" s="28"/>
      <c r="J58" s="28"/>
      <c r="K58" s="28"/>
      <c r="L58" s="28"/>
      <c r="M58" s="28"/>
      <c r="N58" s="28"/>
      <c r="O58" s="132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132"/>
      <c r="AC58" s="28"/>
      <c r="AD58" s="28"/>
      <c r="AE58" s="28"/>
      <c r="AF58" s="132"/>
      <c r="AG58" s="28"/>
      <c r="AH58" s="28"/>
      <c r="AI58" s="28"/>
      <c r="AJ58" s="28"/>
      <c r="AK58" s="28"/>
      <c r="AL58" s="28"/>
      <c r="AM58" s="132"/>
      <c r="AN58" s="46"/>
      <c r="AO58" s="28"/>
      <c r="AP58" s="28"/>
      <c r="AQ58" s="28"/>
      <c r="AR58" s="132"/>
      <c r="AS58" s="28"/>
      <c r="AT58" s="28"/>
      <c r="AU58" s="132"/>
      <c r="AV58" s="28"/>
      <c r="AW58" s="28"/>
      <c r="AX58" s="132"/>
      <c r="AY58" s="28"/>
      <c r="AZ58" s="28"/>
      <c r="BA58" s="28"/>
      <c r="BB58" s="28"/>
      <c r="BC58" s="132"/>
      <c r="BD58" s="28"/>
      <c r="BE58" s="28"/>
      <c r="BF58" s="28"/>
      <c r="BG58" s="28"/>
      <c r="BH58" s="28"/>
    </row>
    <row r="59" spans="1:60" ht="17" customHeight="1">
      <c r="A59" s="28" t="s">
        <v>547</v>
      </c>
      <c r="B59" s="28"/>
      <c r="C59" s="46"/>
      <c r="D59" s="31"/>
      <c r="E59" s="31"/>
      <c r="F59" s="63"/>
      <c r="G59" s="169"/>
      <c r="H59" s="31"/>
      <c r="I59" s="31"/>
      <c r="J59" s="31"/>
      <c r="K59" s="31"/>
      <c r="L59" s="31"/>
      <c r="M59" s="165"/>
      <c r="N59" s="169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169"/>
      <c r="AB59" s="31"/>
      <c r="AC59" s="31"/>
      <c r="AD59" s="31"/>
      <c r="AE59" s="169"/>
      <c r="AF59" s="31"/>
      <c r="AG59" s="31"/>
      <c r="AH59" s="31"/>
      <c r="AI59" s="31"/>
      <c r="AJ59" s="31"/>
      <c r="AK59" s="31"/>
      <c r="AL59" s="169"/>
      <c r="AM59" s="170"/>
      <c r="AN59" s="31"/>
      <c r="AO59" s="31"/>
      <c r="AP59" s="31"/>
      <c r="AQ59" s="169"/>
      <c r="AR59" s="31"/>
      <c r="AS59" s="31"/>
      <c r="AT59" s="169"/>
      <c r="AU59" s="31"/>
      <c r="AV59" s="31"/>
      <c r="AW59" s="169"/>
      <c r="AX59" s="31"/>
      <c r="AY59" s="31"/>
      <c r="AZ59" s="31"/>
      <c r="BA59" s="31"/>
      <c r="BB59" s="169"/>
      <c r="BC59" s="170"/>
      <c r="BD59" s="31"/>
      <c r="BE59" s="31"/>
      <c r="BF59" s="31"/>
      <c r="BG59" s="31"/>
      <c r="BH59" s="169"/>
    </row>
    <row r="60" spans="1:60" ht="17" customHeight="1">
      <c r="A60" s="28" t="s">
        <v>568</v>
      </c>
      <c r="B60" s="28"/>
      <c r="C60" s="28"/>
      <c r="D60" s="132"/>
      <c r="E60" s="28"/>
      <c r="F60" s="28"/>
      <c r="G60" s="68"/>
      <c r="H60" s="28"/>
      <c r="I60" s="28"/>
      <c r="J60" s="28"/>
      <c r="K60" s="28"/>
      <c r="L60" s="28"/>
      <c r="M60" s="28"/>
      <c r="N60" s="28"/>
      <c r="O60" s="132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132"/>
      <c r="AC60" s="28"/>
      <c r="AD60" s="28"/>
      <c r="AE60" s="28"/>
      <c r="AF60" s="132"/>
      <c r="AG60" s="28"/>
      <c r="AH60" s="28"/>
      <c r="AI60" s="28"/>
      <c r="AJ60" s="28"/>
      <c r="AK60" s="28"/>
      <c r="AL60" s="28"/>
      <c r="AM60" s="132"/>
      <c r="AN60" s="46"/>
      <c r="AO60" s="28"/>
      <c r="AP60" s="28"/>
      <c r="AQ60" s="28"/>
      <c r="AR60" s="132"/>
      <c r="AS60" s="28"/>
      <c r="AT60" s="28"/>
      <c r="AU60" s="132"/>
      <c r="AV60" s="28"/>
      <c r="AW60" s="28"/>
      <c r="AX60" s="132"/>
      <c r="AY60" s="28"/>
      <c r="AZ60" s="28"/>
      <c r="BA60" s="28"/>
      <c r="BB60" s="28"/>
      <c r="BC60" s="132"/>
      <c r="BD60" s="28"/>
      <c r="BE60" s="28"/>
      <c r="BF60" s="28"/>
      <c r="BG60" s="28"/>
      <c r="BH60" s="28"/>
    </row>
    <row r="61" spans="1:60" ht="17" customHeight="1">
      <c r="F61"/>
      <c r="G61" s="17"/>
      <c r="I61"/>
      <c r="N61"/>
      <c r="Q61"/>
      <c r="W61"/>
      <c r="Z61"/>
      <c r="AA61"/>
      <c r="AD61"/>
      <c r="AF61" s="1"/>
      <c r="AG61" s="5"/>
      <c r="AJ61" s="5"/>
      <c r="AN61" s="1"/>
      <c r="AS61" s="2"/>
      <c r="AU61" s="1"/>
      <c r="AX61" s="1"/>
      <c r="BC61" s="1"/>
    </row>
  </sheetData>
  <pageMargins left="0.7" right="0.7" top="0.75" bottom="0.75" header="0.3" footer="0.3"/>
  <pageSetup orientation="portrait" horizontalDpi="0" verticalDpi="0"/>
  <ignoredErrors>
    <ignoredError sqref="BB5:BB8 BB51:BB56 AL5:AL6 BB10:BB18 N10:N11 N6:N9 BB22:BB49 G26:G56 N50 N21:N48 N13:N18" formulaRange="1"/>
    <ignoredError sqref="O52:AA55 O56:AA56 AB51:AW56 O51:AA51 N53:N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B51C-AD15-E147-B1EB-97AB40C0E2D4}">
  <dimension ref="A1:XFD57"/>
  <sheetViews>
    <sheetView showGridLines="0" showRowColHeaders="0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G1" sqref="G1"/>
    </sheetView>
  </sheetViews>
  <sheetFormatPr baseColWidth="10" defaultColWidth="11.1640625" defaultRowHeight="17" customHeight="1"/>
  <cols>
    <col min="3" max="3" width="7.5" bestFit="1" customWidth="1"/>
    <col min="4" max="32" width="16.6640625" customWidth="1"/>
    <col min="33" max="33" width="16.6640625" style="11" customWidth="1"/>
    <col min="34" max="34" width="14.83203125" bestFit="1" customWidth="1"/>
  </cols>
  <sheetData>
    <row r="1" spans="1:37" s="1" customFormat="1" ht="34" customHeight="1" thickBot="1">
      <c r="A1" s="23" t="s">
        <v>540</v>
      </c>
      <c r="B1" s="23"/>
      <c r="C1" s="24"/>
      <c r="D1" s="3"/>
      <c r="E1" s="3"/>
      <c r="F1" s="3"/>
      <c r="G1" s="3"/>
      <c r="H1" s="3"/>
      <c r="I1" s="3"/>
      <c r="J1" s="7"/>
      <c r="K1" s="3"/>
      <c r="L1" s="3"/>
      <c r="M1" s="7"/>
      <c r="N1" s="3"/>
      <c r="O1" s="3"/>
      <c r="P1" s="7"/>
      <c r="Q1" s="3"/>
      <c r="R1" s="3"/>
      <c r="S1" s="3"/>
      <c r="T1" s="3"/>
      <c r="U1" s="3"/>
      <c r="V1" s="7"/>
      <c r="W1" s="3"/>
      <c r="X1" s="3"/>
      <c r="Y1" s="3"/>
      <c r="Z1" s="3"/>
      <c r="AA1" s="7"/>
      <c r="AB1" s="3"/>
      <c r="AC1" s="3"/>
      <c r="AD1" s="3"/>
      <c r="AE1" s="3"/>
      <c r="AF1" s="3"/>
      <c r="AG1" s="4"/>
      <c r="AH1" s="2"/>
    </row>
    <row r="2" spans="1:37" s="1" customFormat="1" ht="17" customHeight="1">
      <c r="A2" s="46" t="s">
        <v>28</v>
      </c>
      <c r="B2" s="46"/>
      <c r="C2" s="67"/>
      <c r="D2" s="47" t="s">
        <v>70</v>
      </c>
      <c r="E2" s="47" t="s">
        <v>71</v>
      </c>
      <c r="F2" s="47" t="s">
        <v>72</v>
      </c>
      <c r="G2" s="47" t="s">
        <v>73</v>
      </c>
      <c r="H2" s="47" t="s">
        <v>74</v>
      </c>
      <c r="I2" s="118"/>
      <c r="J2" s="47" t="s">
        <v>75</v>
      </c>
      <c r="K2" s="47" t="s">
        <v>76</v>
      </c>
      <c r="L2" s="118"/>
      <c r="M2" s="47" t="s">
        <v>68</v>
      </c>
      <c r="N2" s="47" t="s">
        <v>69</v>
      </c>
      <c r="O2" s="118"/>
      <c r="P2" s="47" t="s">
        <v>77</v>
      </c>
      <c r="Q2" s="47" t="s">
        <v>78</v>
      </c>
      <c r="R2" s="47" t="s">
        <v>79</v>
      </c>
      <c r="S2" s="47" t="s">
        <v>80</v>
      </c>
      <c r="T2" s="47" t="s">
        <v>126</v>
      </c>
      <c r="U2" s="118"/>
      <c r="V2" s="47" t="s">
        <v>81</v>
      </c>
      <c r="W2" s="47" t="s">
        <v>82</v>
      </c>
      <c r="X2" s="47" t="s">
        <v>83</v>
      </c>
      <c r="Y2" s="47" t="s">
        <v>84</v>
      </c>
      <c r="Z2" s="118"/>
      <c r="AA2" s="47" t="s">
        <v>85</v>
      </c>
      <c r="AB2" s="47" t="s">
        <v>84</v>
      </c>
      <c r="AC2" s="47" t="s">
        <v>127</v>
      </c>
      <c r="AD2" s="47" t="s">
        <v>86</v>
      </c>
      <c r="AE2" s="47" t="s">
        <v>87</v>
      </c>
      <c r="AF2" s="118"/>
      <c r="AG2" s="119" t="s">
        <v>23</v>
      </c>
      <c r="AH2"/>
      <c r="AI2"/>
      <c r="AJ2"/>
      <c r="AK2"/>
    </row>
    <row r="3" spans="1:37" s="1" customFormat="1" ht="17" customHeight="1" thickBot="1">
      <c r="A3" s="29" t="s">
        <v>19</v>
      </c>
      <c r="B3" s="39" t="s">
        <v>545</v>
      </c>
      <c r="C3" s="120" t="s">
        <v>206</v>
      </c>
      <c r="D3" s="71" t="s">
        <v>21</v>
      </c>
      <c r="E3" s="71" t="s">
        <v>21</v>
      </c>
      <c r="F3" s="71" t="s">
        <v>21</v>
      </c>
      <c r="G3" s="71" t="s">
        <v>21</v>
      </c>
      <c r="H3" s="71" t="s">
        <v>21</v>
      </c>
      <c r="I3" s="121" t="s">
        <v>120</v>
      </c>
      <c r="J3" s="71" t="s">
        <v>128</v>
      </c>
      <c r="K3" s="71" t="s">
        <v>128</v>
      </c>
      <c r="L3" s="121" t="s">
        <v>120</v>
      </c>
      <c r="M3" s="71" t="s">
        <v>20</v>
      </c>
      <c r="N3" s="71" t="s">
        <v>20</v>
      </c>
      <c r="O3" s="121" t="s">
        <v>120</v>
      </c>
      <c r="P3" s="71" t="s">
        <v>1</v>
      </c>
      <c r="Q3" s="71" t="s">
        <v>1</v>
      </c>
      <c r="R3" s="71" t="s">
        <v>1</v>
      </c>
      <c r="S3" s="71" t="s">
        <v>1</v>
      </c>
      <c r="T3" s="71" t="s">
        <v>1</v>
      </c>
      <c r="U3" s="121" t="s">
        <v>120</v>
      </c>
      <c r="V3" s="71" t="s">
        <v>2</v>
      </c>
      <c r="W3" s="71" t="s">
        <v>2</v>
      </c>
      <c r="X3" s="71" t="s">
        <v>2</v>
      </c>
      <c r="Y3" s="71" t="s">
        <v>2</v>
      </c>
      <c r="Z3" s="121" t="s">
        <v>120</v>
      </c>
      <c r="AA3" s="71" t="s">
        <v>22</v>
      </c>
      <c r="AB3" s="71" t="s">
        <v>22</v>
      </c>
      <c r="AC3" s="71" t="s">
        <v>22</v>
      </c>
      <c r="AD3" s="71" t="s">
        <v>22</v>
      </c>
      <c r="AE3" s="71" t="s">
        <v>22</v>
      </c>
      <c r="AF3" s="121" t="s">
        <v>120</v>
      </c>
      <c r="AG3" s="122" t="s">
        <v>120</v>
      </c>
      <c r="AH3"/>
      <c r="AI3"/>
      <c r="AJ3"/>
      <c r="AK3"/>
    </row>
    <row r="4" spans="1:37" s="1" customFormat="1" ht="17" customHeight="1">
      <c r="A4" s="46" t="s">
        <v>145</v>
      </c>
      <c r="B4" s="28" t="s">
        <v>564</v>
      </c>
      <c r="C4" s="67">
        <v>0.4</v>
      </c>
      <c r="D4" s="28">
        <v>48.37</v>
      </c>
      <c r="E4" s="28">
        <v>59.72</v>
      </c>
      <c r="F4" s="28">
        <v>62.72</v>
      </c>
      <c r="G4" s="28">
        <v>50.61</v>
      </c>
      <c r="H4" s="28">
        <v>63.16</v>
      </c>
      <c r="I4" s="123">
        <f t="shared" ref="I4:I17" si="0">AVERAGE(D4:H4)</f>
        <v>56.916000000000011</v>
      </c>
      <c r="J4" s="28">
        <v>78.75</v>
      </c>
      <c r="K4" s="28">
        <v>75.22</v>
      </c>
      <c r="L4" s="123">
        <f>AVERAGE(J4:K4)</f>
        <v>76.984999999999999</v>
      </c>
      <c r="M4" s="28">
        <v>46.54</v>
      </c>
      <c r="N4" s="28">
        <v>43.17</v>
      </c>
      <c r="O4" s="123">
        <f>AVERAGE(M4:N4)</f>
        <v>44.855000000000004</v>
      </c>
      <c r="P4" s="28">
        <v>43.9</v>
      </c>
      <c r="Q4" s="28">
        <v>44.29</v>
      </c>
      <c r="R4" s="28">
        <v>58.51</v>
      </c>
      <c r="S4" s="28">
        <v>60.83</v>
      </c>
      <c r="T4" s="28">
        <v>50.27</v>
      </c>
      <c r="U4" s="123">
        <f>AVERAGE(P4:T4)</f>
        <v>51.559999999999988</v>
      </c>
      <c r="V4" s="28">
        <v>50.28</v>
      </c>
      <c r="W4" s="28">
        <v>53.13</v>
      </c>
      <c r="X4" s="28">
        <v>42.22</v>
      </c>
      <c r="Y4" s="28">
        <v>45.58</v>
      </c>
      <c r="Z4" s="123">
        <f>AVERAGE(V4:Y4)</f>
        <v>47.802499999999995</v>
      </c>
      <c r="AA4" s="28">
        <v>44.95</v>
      </c>
      <c r="AB4" s="28">
        <v>45.58</v>
      </c>
      <c r="AC4" s="28">
        <v>49.45</v>
      </c>
      <c r="AD4" s="28">
        <v>45.77</v>
      </c>
      <c r="AE4" s="28">
        <v>46.88</v>
      </c>
      <c r="AF4" s="123">
        <f t="shared" ref="AF4:AF17" si="1">AVERAGE(AA4:AE4)</f>
        <v>46.526000000000003</v>
      </c>
      <c r="AG4" s="124">
        <f t="shared" ref="AG4:AG24" si="2">AVERAGE(P4:T4,V4:Y4,AA4:AE4)</f>
        <v>48.688571428571429</v>
      </c>
      <c r="AH4"/>
      <c r="AI4"/>
      <c r="AJ4"/>
      <c r="AK4"/>
    </row>
    <row r="5" spans="1:37" s="1" customFormat="1" ht="17" customHeight="1">
      <c r="A5" s="46" t="s">
        <v>146</v>
      </c>
      <c r="B5" s="28" t="s">
        <v>564</v>
      </c>
      <c r="C5" s="67">
        <v>0.1</v>
      </c>
      <c r="D5" s="28">
        <v>1.41</v>
      </c>
      <c r="E5" s="28">
        <v>1.05</v>
      </c>
      <c r="F5" s="28">
        <v>1.01</v>
      </c>
      <c r="G5" s="28">
        <v>1.33</v>
      </c>
      <c r="H5" s="28">
        <v>0.81</v>
      </c>
      <c r="I5" s="123">
        <f t="shared" si="0"/>
        <v>1.1219999999999999</v>
      </c>
      <c r="J5" s="28">
        <v>0.08</v>
      </c>
      <c r="K5" s="28">
        <v>0.05</v>
      </c>
      <c r="L5" s="123">
        <f t="shared" ref="L5:L53" si="3">AVERAGE(J5:K5)</f>
        <v>6.5000000000000002E-2</v>
      </c>
      <c r="M5" s="28">
        <v>1.94</v>
      </c>
      <c r="N5" s="28">
        <v>2.0699999999999998</v>
      </c>
      <c r="O5" s="123">
        <f t="shared" ref="O5:O54" si="4">AVERAGE(M5:N5)</f>
        <v>2.0049999999999999</v>
      </c>
      <c r="P5" s="28">
        <v>1.92</v>
      </c>
      <c r="Q5" s="28">
        <v>1.95</v>
      </c>
      <c r="R5" s="28">
        <v>1.05</v>
      </c>
      <c r="S5" s="28">
        <v>1.9</v>
      </c>
      <c r="T5" s="28">
        <v>2.62</v>
      </c>
      <c r="U5" s="123">
        <f t="shared" ref="U5:U54" si="5">AVERAGE(P5:T5)</f>
        <v>1.8880000000000003</v>
      </c>
      <c r="V5" s="28">
        <v>1.38</v>
      </c>
      <c r="W5" s="28">
        <v>1.65</v>
      </c>
      <c r="X5" s="28">
        <v>1.9</v>
      </c>
      <c r="Y5" s="28">
        <v>1.85</v>
      </c>
      <c r="Z5" s="123">
        <f t="shared" ref="Z5:Z54" si="6">AVERAGE(V5:Y5)</f>
        <v>1.6949999999999998</v>
      </c>
      <c r="AA5" s="28">
        <v>2.15</v>
      </c>
      <c r="AB5" s="28">
        <v>1.85</v>
      </c>
      <c r="AC5" s="28">
        <v>1.08</v>
      </c>
      <c r="AD5" s="28">
        <v>1.9</v>
      </c>
      <c r="AE5" s="28">
        <v>1.74</v>
      </c>
      <c r="AF5" s="123">
        <f t="shared" si="1"/>
        <v>1.7440000000000002</v>
      </c>
      <c r="AG5" s="124">
        <f t="shared" si="2"/>
        <v>1.7814285714285716</v>
      </c>
      <c r="AH5"/>
      <c r="AI5"/>
      <c r="AJ5"/>
      <c r="AK5"/>
    </row>
    <row r="6" spans="1:37" s="1" customFormat="1" ht="17" customHeight="1">
      <c r="A6" s="46" t="s">
        <v>147</v>
      </c>
      <c r="B6" s="28" t="s">
        <v>564</v>
      </c>
      <c r="C6" s="67">
        <v>0.02</v>
      </c>
      <c r="D6" s="28">
        <v>23.92</v>
      </c>
      <c r="E6" s="28">
        <v>18.989999999999998</v>
      </c>
      <c r="F6" s="28">
        <v>18.489999999999998</v>
      </c>
      <c r="G6" s="28">
        <v>23.14</v>
      </c>
      <c r="H6" s="28">
        <v>18.14</v>
      </c>
      <c r="I6" s="123">
        <f t="shared" si="0"/>
        <v>20.535999999999998</v>
      </c>
      <c r="J6" s="28">
        <v>12.18</v>
      </c>
      <c r="K6" s="28">
        <v>14.21</v>
      </c>
      <c r="L6" s="123">
        <f t="shared" si="3"/>
        <v>13.195</v>
      </c>
      <c r="M6" s="28">
        <v>16.47</v>
      </c>
      <c r="N6" s="28">
        <v>17.420000000000002</v>
      </c>
      <c r="O6" s="123">
        <f t="shared" si="4"/>
        <v>16.945</v>
      </c>
      <c r="P6" s="28">
        <v>18.82</v>
      </c>
      <c r="Q6" s="28">
        <v>19.190000000000001</v>
      </c>
      <c r="R6" s="28">
        <v>16.079999999999998</v>
      </c>
      <c r="S6" s="28">
        <v>13.07</v>
      </c>
      <c r="T6" s="28">
        <v>15.33</v>
      </c>
      <c r="U6" s="123">
        <f t="shared" si="5"/>
        <v>16.497999999999998</v>
      </c>
      <c r="V6" s="28">
        <v>22.03</v>
      </c>
      <c r="W6" s="28">
        <v>18.21</v>
      </c>
      <c r="X6" s="28">
        <v>23.97</v>
      </c>
      <c r="Y6" s="28">
        <v>23.22</v>
      </c>
      <c r="Z6" s="123">
        <f t="shared" si="6"/>
        <v>21.857500000000002</v>
      </c>
      <c r="AA6" s="28">
        <v>22.03</v>
      </c>
      <c r="AB6" s="28">
        <v>23.22</v>
      </c>
      <c r="AC6" s="28">
        <v>23.4</v>
      </c>
      <c r="AD6" s="28">
        <v>19.420000000000002</v>
      </c>
      <c r="AE6" s="28">
        <v>23.08</v>
      </c>
      <c r="AF6" s="123">
        <f t="shared" si="1"/>
        <v>22.23</v>
      </c>
      <c r="AG6" s="124">
        <f t="shared" si="2"/>
        <v>20.076428571428572</v>
      </c>
      <c r="AH6"/>
      <c r="AI6"/>
      <c r="AJ6"/>
      <c r="AK6"/>
    </row>
    <row r="7" spans="1:37" s="1" customFormat="1" ht="17" customHeight="1">
      <c r="A7" s="46" t="s">
        <v>148</v>
      </c>
      <c r="B7" s="28" t="s">
        <v>564</v>
      </c>
      <c r="C7" s="67">
        <v>2E-3</v>
      </c>
      <c r="D7" s="28">
        <v>0.04</v>
      </c>
      <c r="E7" s="28">
        <v>0.02</v>
      </c>
      <c r="F7" s="28">
        <v>0.02</v>
      </c>
      <c r="G7" s="28">
        <v>0.03</v>
      </c>
      <c r="H7" s="28">
        <v>0.02</v>
      </c>
      <c r="I7" s="118">
        <f t="shared" si="0"/>
        <v>2.6000000000000002E-2</v>
      </c>
      <c r="J7" s="28">
        <v>1.4139999999999999E-3</v>
      </c>
      <c r="K7" s="28">
        <v>1.4139999999999999E-3</v>
      </c>
      <c r="L7" s="118">
        <f t="shared" si="3"/>
        <v>1.4139999999999999E-3</v>
      </c>
      <c r="M7" s="28">
        <v>0.04</v>
      </c>
      <c r="N7" s="28">
        <v>0.02</v>
      </c>
      <c r="O7" s="118">
        <f t="shared" si="4"/>
        <v>0.03</v>
      </c>
      <c r="P7" s="28">
        <v>0.02</v>
      </c>
      <c r="Q7" s="28">
        <v>0.02</v>
      </c>
      <c r="R7" s="28">
        <v>0.02</v>
      </c>
      <c r="S7" s="28">
        <v>0.04</v>
      </c>
      <c r="T7" s="28">
        <v>0.06</v>
      </c>
      <c r="U7" s="118">
        <f t="shared" si="5"/>
        <v>3.2000000000000001E-2</v>
      </c>
      <c r="V7" s="28">
        <v>0.03</v>
      </c>
      <c r="W7" s="28">
        <v>0.04</v>
      </c>
      <c r="X7" s="28">
        <v>0.05</v>
      </c>
      <c r="Y7" s="28">
        <v>0.04</v>
      </c>
      <c r="Z7" s="118">
        <f t="shared" si="6"/>
        <v>0.04</v>
      </c>
      <c r="AA7" s="28">
        <v>0.04</v>
      </c>
      <c r="AB7" s="28">
        <v>0.04</v>
      </c>
      <c r="AC7" s="28">
        <v>0.02</v>
      </c>
      <c r="AD7" s="28">
        <v>0.03</v>
      </c>
      <c r="AE7" s="28">
        <v>0.03</v>
      </c>
      <c r="AF7" s="118">
        <f t="shared" si="1"/>
        <v>3.2000000000000001E-2</v>
      </c>
      <c r="AG7" s="125">
        <f t="shared" si="2"/>
        <v>3.4285714285714287E-2</v>
      </c>
      <c r="AH7"/>
      <c r="AI7"/>
      <c r="AJ7"/>
      <c r="AK7"/>
    </row>
    <row r="8" spans="1:37" s="1" customFormat="1" ht="17" customHeight="1">
      <c r="A8" s="46" t="s">
        <v>149</v>
      </c>
      <c r="B8" s="28" t="s">
        <v>564</v>
      </c>
      <c r="C8" s="67">
        <v>0.01</v>
      </c>
      <c r="D8" s="28">
        <v>9.52</v>
      </c>
      <c r="E8" s="28">
        <v>6.28</v>
      </c>
      <c r="F8" s="28">
        <v>5.67</v>
      </c>
      <c r="G8" s="28">
        <v>9.16</v>
      </c>
      <c r="H8" s="28">
        <v>6.05</v>
      </c>
      <c r="I8" s="123">
        <f t="shared" si="0"/>
        <v>7.3360000000000003</v>
      </c>
      <c r="J8" s="28">
        <v>1.32</v>
      </c>
      <c r="K8" s="28">
        <v>1.1599999999999999</v>
      </c>
      <c r="L8" s="123">
        <f t="shared" si="3"/>
        <v>1.24</v>
      </c>
      <c r="M8" s="28">
        <v>14.54</v>
      </c>
      <c r="N8" s="28">
        <v>16.809999999999999</v>
      </c>
      <c r="O8" s="123">
        <f t="shared" si="4"/>
        <v>15.674999999999999</v>
      </c>
      <c r="P8" s="28">
        <v>18.07</v>
      </c>
      <c r="Q8" s="28">
        <v>17.25</v>
      </c>
      <c r="R8" s="28">
        <v>9.58</v>
      </c>
      <c r="S8" s="28">
        <v>11.98</v>
      </c>
      <c r="T8" s="28">
        <v>16.78</v>
      </c>
      <c r="U8" s="123">
        <f t="shared" si="5"/>
        <v>14.731999999999999</v>
      </c>
      <c r="V8" s="28">
        <v>8.9</v>
      </c>
      <c r="W8" s="28">
        <v>11.05</v>
      </c>
      <c r="X8" s="28">
        <v>11.73</v>
      </c>
      <c r="Y8" s="28">
        <v>10.01</v>
      </c>
      <c r="Z8" s="123">
        <f t="shared" si="6"/>
        <v>10.422500000000001</v>
      </c>
      <c r="AA8" s="28">
        <v>12</v>
      </c>
      <c r="AB8" s="28">
        <v>10.01</v>
      </c>
      <c r="AC8" s="28">
        <v>6.93</v>
      </c>
      <c r="AD8" s="28">
        <v>14.75</v>
      </c>
      <c r="AE8" s="28">
        <v>10.44</v>
      </c>
      <c r="AF8" s="123">
        <f t="shared" si="1"/>
        <v>10.825999999999999</v>
      </c>
      <c r="AG8" s="124">
        <f t="shared" si="2"/>
        <v>12.105714285714287</v>
      </c>
      <c r="AH8"/>
      <c r="AI8"/>
      <c r="AJ8"/>
      <c r="AK8"/>
    </row>
    <row r="9" spans="1:37" s="1" customFormat="1" ht="17" customHeight="1">
      <c r="A9" s="46" t="s">
        <v>6</v>
      </c>
      <c r="B9" s="28" t="s">
        <v>564</v>
      </c>
      <c r="C9" s="67">
        <v>2E-3</v>
      </c>
      <c r="D9" s="28">
        <v>0.111</v>
      </c>
      <c r="E9" s="28">
        <v>7.4999999999999997E-2</v>
      </c>
      <c r="F9" s="28">
        <v>6.5000000000000002E-2</v>
      </c>
      <c r="G9" s="28">
        <v>0.105</v>
      </c>
      <c r="H9" s="28">
        <v>5.6000000000000001E-2</v>
      </c>
      <c r="I9" s="118">
        <f t="shared" si="0"/>
        <v>8.2400000000000001E-2</v>
      </c>
      <c r="J9" s="28">
        <v>1.4E-2</v>
      </c>
      <c r="K9" s="28">
        <v>1.4E-2</v>
      </c>
      <c r="L9" s="118">
        <f t="shared" si="3"/>
        <v>1.4E-2</v>
      </c>
      <c r="M9" s="28">
        <v>0.19800000000000001</v>
      </c>
      <c r="N9" s="28">
        <v>0.15</v>
      </c>
      <c r="O9" s="118">
        <f t="shared" si="4"/>
        <v>0.17399999999999999</v>
      </c>
      <c r="P9" s="28">
        <v>0.13100000000000001</v>
      </c>
      <c r="Q9" s="28">
        <v>0.14099999999999999</v>
      </c>
      <c r="R9" s="28">
        <v>9.2999999999999999E-2</v>
      </c>
      <c r="S9" s="28">
        <v>0.13100000000000001</v>
      </c>
      <c r="T9" s="28">
        <v>0.20899999999999999</v>
      </c>
      <c r="U9" s="118">
        <f t="shared" si="5"/>
        <v>0.14099999999999999</v>
      </c>
      <c r="V9" s="28">
        <v>9.4E-2</v>
      </c>
      <c r="W9" s="28">
        <v>9.9000000000000005E-2</v>
      </c>
      <c r="X9" s="28">
        <v>0.14699999999999999</v>
      </c>
      <c r="Y9" s="28">
        <v>9.1999999999999998E-2</v>
      </c>
      <c r="Z9" s="118">
        <f t="shared" si="6"/>
        <v>0.10799999999999998</v>
      </c>
      <c r="AA9" s="28">
        <v>0.124</v>
      </c>
      <c r="AB9" s="28">
        <v>9.1999999999999998E-2</v>
      </c>
      <c r="AC9" s="28">
        <v>8.2000000000000003E-2</v>
      </c>
      <c r="AD9" s="28">
        <v>0.11799999999999999</v>
      </c>
      <c r="AE9" s="28">
        <v>0.11600000000000001</v>
      </c>
      <c r="AF9" s="118">
        <f t="shared" si="1"/>
        <v>0.10640000000000001</v>
      </c>
      <c r="AG9" s="125">
        <f t="shared" si="2"/>
        <v>0.11921428571428574</v>
      </c>
      <c r="AH9"/>
      <c r="AI9"/>
      <c r="AJ9"/>
      <c r="AK9"/>
    </row>
    <row r="10" spans="1:37" s="1" customFormat="1" ht="17" customHeight="1">
      <c r="A10" s="46" t="s">
        <v>7</v>
      </c>
      <c r="B10" s="28" t="s">
        <v>564</v>
      </c>
      <c r="C10" s="67">
        <v>0.01</v>
      </c>
      <c r="D10" s="28">
        <v>3.42</v>
      </c>
      <c r="E10" s="28">
        <v>2.44</v>
      </c>
      <c r="F10" s="28">
        <v>2.16</v>
      </c>
      <c r="G10" s="28">
        <v>3.39</v>
      </c>
      <c r="H10" s="28">
        <v>2.3199999999999998</v>
      </c>
      <c r="I10" s="123">
        <f t="shared" si="0"/>
        <v>2.746</v>
      </c>
      <c r="J10" s="28">
        <v>0.7</v>
      </c>
      <c r="K10" s="28">
        <v>0.75</v>
      </c>
      <c r="L10" s="123">
        <f t="shared" si="3"/>
        <v>0.72499999999999998</v>
      </c>
      <c r="M10" s="28">
        <v>6.75</v>
      </c>
      <c r="N10" s="28">
        <v>6.63</v>
      </c>
      <c r="O10" s="123">
        <f t="shared" si="4"/>
        <v>6.6899999999999995</v>
      </c>
      <c r="P10" s="28">
        <v>4.4000000000000004</v>
      </c>
      <c r="Q10" s="28">
        <v>4.8099999999999996</v>
      </c>
      <c r="R10" s="28">
        <v>3.81</v>
      </c>
      <c r="S10" s="28">
        <v>4.57</v>
      </c>
      <c r="T10" s="28">
        <v>6.13</v>
      </c>
      <c r="U10" s="123">
        <f t="shared" si="5"/>
        <v>4.7440000000000007</v>
      </c>
      <c r="V10" s="28">
        <v>3.61</v>
      </c>
      <c r="W10" s="28">
        <v>3.81</v>
      </c>
      <c r="X10" s="28">
        <v>5.12</v>
      </c>
      <c r="Y10" s="28">
        <v>3.5</v>
      </c>
      <c r="Z10" s="123">
        <f t="shared" si="6"/>
        <v>4.01</v>
      </c>
      <c r="AA10" s="28">
        <v>4.4000000000000004</v>
      </c>
      <c r="AB10" s="28">
        <v>3.5</v>
      </c>
      <c r="AC10" s="28">
        <v>2.59</v>
      </c>
      <c r="AD10" s="28">
        <v>5.04</v>
      </c>
      <c r="AE10" s="28">
        <v>3.49</v>
      </c>
      <c r="AF10" s="123">
        <f t="shared" si="1"/>
        <v>3.8040000000000007</v>
      </c>
      <c r="AG10" s="124">
        <f t="shared" si="2"/>
        <v>4.1985714285714284</v>
      </c>
      <c r="AH10"/>
      <c r="AI10"/>
      <c r="AJ10"/>
      <c r="AK10"/>
    </row>
    <row r="11" spans="1:37" s="1" customFormat="1" ht="17" customHeight="1">
      <c r="A11" s="46" t="s">
        <v>8</v>
      </c>
      <c r="B11" s="28" t="s">
        <v>564</v>
      </c>
      <c r="C11" s="67">
        <v>6.0000000000000001E-3</v>
      </c>
      <c r="D11" s="28">
        <v>4.5759999999999996</v>
      </c>
      <c r="E11" s="28">
        <v>3.8759999999999999</v>
      </c>
      <c r="F11" s="28">
        <v>1.244</v>
      </c>
      <c r="G11" s="28">
        <v>2.9239999999999999</v>
      </c>
      <c r="H11" s="28">
        <v>1.3</v>
      </c>
      <c r="I11" s="118">
        <f t="shared" si="0"/>
        <v>2.7839999999999998</v>
      </c>
      <c r="J11" s="28">
        <v>2.2519999999999998</v>
      </c>
      <c r="K11" s="28">
        <v>3.1059999999999999</v>
      </c>
      <c r="L11" s="118">
        <f t="shared" si="3"/>
        <v>2.6789999999999998</v>
      </c>
      <c r="M11" s="28">
        <v>6.9020000000000001</v>
      </c>
      <c r="N11" s="28">
        <v>5.1420000000000003</v>
      </c>
      <c r="O11" s="118">
        <f t="shared" si="4"/>
        <v>6.0220000000000002</v>
      </c>
      <c r="P11" s="28">
        <v>3.3220000000000001</v>
      </c>
      <c r="Q11" s="28">
        <v>3.4350000000000001</v>
      </c>
      <c r="R11" s="28">
        <v>4.1779999999999999</v>
      </c>
      <c r="S11" s="28">
        <v>1.837</v>
      </c>
      <c r="T11" s="28">
        <v>2.153</v>
      </c>
      <c r="U11" s="118">
        <f t="shared" si="5"/>
        <v>2.9849999999999999</v>
      </c>
      <c r="V11" s="28">
        <v>4.76</v>
      </c>
      <c r="W11" s="28">
        <v>4.58</v>
      </c>
      <c r="X11" s="28">
        <v>5.6470000000000002</v>
      </c>
      <c r="Y11" s="28">
        <v>6.7510000000000003</v>
      </c>
      <c r="Z11" s="118">
        <f t="shared" si="6"/>
        <v>5.4344999999999999</v>
      </c>
      <c r="AA11" s="28">
        <v>6.0860000000000003</v>
      </c>
      <c r="AB11" s="28">
        <v>6.7510000000000003</v>
      </c>
      <c r="AC11" s="28">
        <v>7.444</v>
      </c>
      <c r="AD11" s="28">
        <v>3.581</v>
      </c>
      <c r="AE11" s="28">
        <v>5.5170000000000003</v>
      </c>
      <c r="AF11" s="118">
        <f t="shared" si="1"/>
        <v>5.8757999999999999</v>
      </c>
      <c r="AG11" s="125">
        <f t="shared" si="2"/>
        <v>4.7172857142857145</v>
      </c>
      <c r="AH11"/>
      <c r="AI11"/>
      <c r="AJ11"/>
      <c r="AK11"/>
    </row>
    <row r="12" spans="1:37" s="1" customFormat="1" ht="17" customHeight="1">
      <c r="A12" s="46" t="s">
        <v>150</v>
      </c>
      <c r="B12" s="28" t="s">
        <v>564</v>
      </c>
      <c r="C12" s="67">
        <v>0.02</v>
      </c>
      <c r="D12" s="28">
        <v>4.7699999999999996</v>
      </c>
      <c r="E12" s="28">
        <v>4.28</v>
      </c>
      <c r="F12" s="28">
        <v>1.81</v>
      </c>
      <c r="G12" s="28">
        <v>3.53</v>
      </c>
      <c r="H12" s="28">
        <v>1.69</v>
      </c>
      <c r="I12" s="123">
        <f t="shared" si="0"/>
        <v>3.2160000000000002</v>
      </c>
      <c r="J12" s="28">
        <v>3.32</v>
      </c>
      <c r="K12" s="28">
        <v>3.81</v>
      </c>
      <c r="L12" s="123">
        <f t="shared" si="3"/>
        <v>3.5649999999999999</v>
      </c>
      <c r="M12" s="28">
        <v>2.02</v>
      </c>
      <c r="N12" s="28">
        <v>1.53</v>
      </c>
      <c r="O12" s="123">
        <f t="shared" si="4"/>
        <v>1.7749999999999999</v>
      </c>
      <c r="P12" s="28">
        <v>2.94</v>
      </c>
      <c r="Q12" s="28">
        <v>2.81</v>
      </c>
      <c r="R12" s="28">
        <v>2.0099999999999998</v>
      </c>
      <c r="S12" s="28">
        <v>1.07</v>
      </c>
      <c r="T12" s="28">
        <v>1</v>
      </c>
      <c r="U12" s="123">
        <f t="shared" si="5"/>
        <v>1.966</v>
      </c>
      <c r="V12" s="28">
        <v>4.5999999999999996</v>
      </c>
      <c r="W12" s="28">
        <v>2.81</v>
      </c>
      <c r="X12" s="28">
        <v>3.35</v>
      </c>
      <c r="Y12" s="28">
        <v>3.52</v>
      </c>
      <c r="Z12" s="123">
        <f t="shared" si="6"/>
        <v>3.57</v>
      </c>
      <c r="AA12" s="28">
        <v>3.48</v>
      </c>
      <c r="AB12" s="28">
        <v>3.52</v>
      </c>
      <c r="AC12" s="28">
        <v>4.7699999999999996</v>
      </c>
      <c r="AD12" s="28">
        <v>2.89</v>
      </c>
      <c r="AE12" s="28">
        <v>4.26</v>
      </c>
      <c r="AF12" s="123">
        <f t="shared" si="1"/>
        <v>3.7840000000000003</v>
      </c>
      <c r="AG12" s="124">
        <f t="shared" si="2"/>
        <v>3.073571428571428</v>
      </c>
      <c r="AH12"/>
      <c r="AI12"/>
      <c r="AJ12"/>
      <c r="AK12"/>
    </row>
    <row r="13" spans="1:37" s="1" customFormat="1" ht="17" customHeight="1">
      <c r="A13" s="46" t="s">
        <v>151</v>
      </c>
      <c r="B13" s="28" t="s">
        <v>564</v>
      </c>
      <c r="C13" s="67">
        <v>0.01</v>
      </c>
      <c r="D13" s="28">
        <v>0.9</v>
      </c>
      <c r="E13" s="28">
        <v>1.55</v>
      </c>
      <c r="F13" s="28">
        <v>3.22</v>
      </c>
      <c r="G13" s="28">
        <v>2.4</v>
      </c>
      <c r="H13" s="28">
        <v>3.02</v>
      </c>
      <c r="I13" s="123">
        <f t="shared" si="0"/>
        <v>2.218</v>
      </c>
      <c r="J13" s="28">
        <v>0.94</v>
      </c>
      <c r="K13" s="28">
        <v>1</v>
      </c>
      <c r="L13" s="123">
        <f t="shared" si="3"/>
        <v>0.97</v>
      </c>
      <c r="M13" s="28">
        <v>0.41</v>
      </c>
      <c r="N13" s="28">
        <v>3.57</v>
      </c>
      <c r="O13" s="123">
        <f t="shared" si="4"/>
        <v>1.99</v>
      </c>
      <c r="P13" s="28">
        <v>2.37</v>
      </c>
      <c r="Q13" s="28">
        <v>2.25</v>
      </c>
      <c r="R13" s="28">
        <v>2.78</v>
      </c>
      <c r="S13" s="28">
        <v>2.36</v>
      </c>
      <c r="T13" s="28">
        <v>1.67</v>
      </c>
      <c r="U13" s="123">
        <f t="shared" si="5"/>
        <v>2.286</v>
      </c>
      <c r="V13" s="28">
        <v>1.97</v>
      </c>
      <c r="W13" s="28">
        <v>3.19</v>
      </c>
      <c r="X13" s="28">
        <v>0.9</v>
      </c>
      <c r="Y13" s="28">
        <v>2.65</v>
      </c>
      <c r="Z13" s="123">
        <f t="shared" si="6"/>
        <v>2.1775000000000002</v>
      </c>
      <c r="AA13" s="28">
        <v>1.84</v>
      </c>
      <c r="AB13" s="28">
        <v>2.65</v>
      </c>
      <c r="AC13" s="28">
        <v>1.38</v>
      </c>
      <c r="AD13" s="28">
        <v>3.51</v>
      </c>
      <c r="AE13" s="28">
        <v>1.75</v>
      </c>
      <c r="AF13" s="123">
        <f t="shared" si="1"/>
        <v>2.226</v>
      </c>
      <c r="AG13" s="124">
        <f t="shared" si="2"/>
        <v>2.2335714285714281</v>
      </c>
      <c r="AH13"/>
      <c r="AI13"/>
      <c r="AJ13"/>
      <c r="AK13"/>
    </row>
    <row r="14" spans="1:37" s="1" customFormat="1" ht="17" customHeight="1">
      <c r="A14" s="46" t="s">
        <v>152</v>
      </c>
      <c r="B14" s="28" t="s">
        <v>564</v>
      </c>
      <c r="C14" s="67">
        <v>2E-3</v>
      </c>
      <c r="D14" s="28">
        <v>6.7000000000000004E-2</v>
      </c>
      <c r="E14" s="28">
        <v>0.12</v>
      </c>
      <c r="F14" s="28">
        <v>9.9000000000000005E-2</v>
      </c>
      <c r="G14" s="28">
        <v>8.7999999999999995E-2</v>
      </c>
      <c r="H14" s="28">
        <v>0.14000000000000001</v>
      </c>
      <c r="I14" s="118">
        <f t="shared" si="0"/>
        <v>0.1028</v>
      </c>
      <c r="J14" s="28">
        <v>5.0000000000000001E-3</v>
      </c>
      <c r="K14" s="28">
        <v>8.0000000000000002E-3</v>
      </c>
      <c r="L14" s="118">
        <f t="shared" si="3"/>
        <v>6.5000000000000006E-3</v>
      </c>
      <c r="M14" s="28">
        <v>0.41399999999999998</v>
      </c>
      <c r="N14" s="28">
        <v>0.54600000000000004</v>
      </c>
      <c r="O14" s="118">
        <f t="shared" si="4"/>
        <v>0.48</v>
      </c>
      <c r="P14" s="28">
        <v>0.19</v>
      </c>
      <c r="Q14" s="28">
        <v>0.21299999999999999</v>
      </c>
      <c r="R14" s="28">
        <v>0.157</v>
      </c>
      <c r="S14" s="28">
        <v>4.2000000000000003E-2</v>
      </c>
      <c r="T14" s="28">
        <v>5.7000000000000002E-2</v>
      </c>
      <c r="U14" s="118">
        <f t="shared" si="5"/>
        <v>0.13180000000000003</v>
      </c>
      <c r="V14" s="28">
        <v>0.158</v>
      </c>
      <c r="W14" s="28">
        <v>7.0000000000000007E-2</v>
      </c>
      <c r="X14" s="28">
        <v>3.5999999999999997E-2</v>
      </c>
      <c r="Y14" s="28">
        <v>8.6999999999999994E-2</v>
      </c>
      <c r="Z14" s="118">
        <f t="shared" si="6"/>
        <v>8.7749999999999995E-2</v>
      </c>
      <c r="AA14" s="28">
        <v>3.9E-2</v>
      </c>
      <c r="AB14" s="28">
        <v>8.6999999999999994E-2</v>
      </c>
      <c r="AC14" s="28">
        <v>5.7000000000000002E-2</v>
      </c>
      <c r="AD14" s="28">
        <v>0.126</v>
      </c>
      <c r="AE14" s="28">
        <v>0.104</v>
      </c>
      <c r="AF14" s="118">
        <f t="shared" si="1"/>
        <v>8.2599999999999993E-2</v>
      </c>
      <c r="AG14" s="125">
        <f t="shared" si="2"/>
        <v>0.10164285714285715</v>
      </c>
      <c r="AH14"/>
      <c r="AI14"/>
      <c r="AJ14"/>
      <c r="AK14"/>
    </row>
    <row r="15" spans="1:37" s="1" customFormat="1" ht="17" customHeight="1">
      <c r="A15" s="46" t="s">
        <v>91</v>
      </c>
      <c r="B15" s="28" t="s">
        <v>564</v>
      </c>
      <c r="C15" s="67">
        <v>4.0000000000000001E-3</v>
      </c>
      <c r="D15" s="28">
        <v>0.03</v>
      </c>
      <c r="E15" s="28">
        <v>0.04</v>
      </c>
      <c r="F15" s="28">
        <v>0.1</v>
      </c>
      <c r="G15" s="28">
        <v>0.08</v>
      </c>
      <c r="H15" s="28">
        <v>0.08</v>
      </c>
      <c r="I15" s="118">
        <f t="shared" si="0"/>
        <v>6.6000000000000003E-2</v>
      </c>
      <c r="J15" s="28">
        <v>0.03</v>
      </c>
      <c r="K15" s="28">
        <v>0.02</v>
      </c>
      <c r="L15" s="118">
        <f t="shared" si="3"/>
        <v>2.5000000000000001E-2</v>
      </c>
      <c r="M15" s="28">
        <v>0.02</v>
      </c>
      <c r="N15" s="28">
        <v>0.2</v>
      </c>
      <c r="O15" s="118">
        <f t="shared" si="4"/>
        <v>0.11</v>
      </c>
      <c r="P15" s="28">
        <v>0.09</v>
      </c>
      <c r="Q15" s="28">
        <v>0.09</v>
      </c>
      <c r="R15" s="28">
        <v>0.1</v>
      </c>
      <c r="S15" s="28">
        <v>0.09</v>
      </c>
      <c r="T15" s="28">
        <v>0.06</v>
      </c>
      <c r="U15" s="118">
        <f t="shared" si="5"/>
        <v>8.5999999999999993E-2</v>
      </c>
      <c r="V15" s="28">
        <v>0.09</v>
      </c>
      <c r="W15" s="28">
        <v>0.1</v>
      </c>
      <c r="X15" s="28">
        <v>0.03</v>
      </c>
      <c r="Y15" s="28">
        <v>0.15</v>
      </c>
      <c r="Z15" s="118">
        <f t="shared" si="6"/>
        <v>9.2499999999999999E-2</v>
      </c>
      <c r="AA15" s="28">
        <v>0.1</v>
      </c>
      <c r="AB15" s="28">
        <v>0.15</v>
      </c>
      <c r="AC15" s="28">
        <v>7.0000000000000007E-2</v>
      </c>
      <c r="AD15" s="28">
        <v>0.17</v>
      </c>
      <c r="AE15" s="28">
        <v>0.09</v>
      </c>
      <c r="AF15" s="118">
        <f t="shared" si="1"/>
        <v>0.11599999999999999</v>
      </c>
      <c r="AG15" s="125">
        <f t="shared" si="2"/>
        <v>9.8571428571428574E-2</v>
      </c>
      <c r="AH15"/>
      <c r="AI15"/>
      <c r="AJ15"/>
      <c r="AK15"/>
    </row>
    <row r="16" spans="1:37" s="1" customFormat="1" ht="17" customHeight="1">
      <c r="A16" s="126" t="s">
        <v>92</v>
      </c>
      <c r="B16" s="45" t="s">
        <v>564</v>
      </c>
      <c r="C16" s="127">
        <v>0.05</v>
      </c>
      <c r="D16" s="45">
        <v>2.62</v>
      </c>
      <c r="E16" s="45">
        <v>1.32</v>
      </c>
      <c r="F16" s="45">
        <v>2.95</v>
      </c>
      <c r="G16" s="45">
        <v>3.01</v>
      </c>
      <c r="H16" s="45">
        <v>2.98</v>
      </c>
      <c r="I16" s="128">
        <f t="shared" si="0"/>
        <v>2.5760000000000001</v>
      </c>
      <c r="J16" s="45">
        <v>0.55000000000000004</v>
      </c>
      <c r="K16" s="45">
        <v>0.72</v>
      </c>
      <c r="L16" s="128">
        <f t="shared" si="3"/>
        <v>0.63500000000000001</v>
      </c>
      <c r="M16" s="45">
        <v>2.31</v>
      </c>
      <c r="N16" s="45">
        <v>2.0499999999999998</v>
      </c>
      <c r="O16" s="128">
        <f t="shared" si="4"/>
        <v>2.1799999999999997</v>
      </c>
      <c r="P16" s="45">
        <v>3.15</v>
      </c>
      <c r="Q16" s="45">
        <v>3.22</v>
      </c>
      <c r="R16" s="45">
        <v>1.38</v>
      </c>
      <c r="S16" s="45">
        <v>2.14</v>
      </c>
      <c r="T16" s="45">
        <v>99.56</v>
      </c>
      <c r="U16" s="128">
        <f t="shared" si="5"/>
        <v>21.89</v>
      </c>
      <c r="V16" s="45">
        <v>1.61</v>
      </c>
      <c r="W16" s="45">
        <v>1.17</v>
      </c>
      <c r="X16" s="45">
        <v>3.4</v>
      </c>
      <c r="Y16" s="45">
        <v>2.13</v>
      </c>
      <c r="Z16" s="128">
        <f t="shared" si="6"/>
        <v>2.0774999999999997</v>
      </c>
      <c r="AA16" s="45">
        <v>2.0099999999999998</v>
      </c>
      <c r="AB16" s="45">
        <v>99.57</v>
      </c>
      <c r="AC16" s="45">
        <v>99.52</v>
      </c>
      <c r="AD16" s="45">
        <v>2.12</v>
      </c>
      <c r="AE16" s="45">
        <v>2.39</v>
      </c>
      <c r="AF16" s="128">
        <f t="shared" si="1"/>
        <v>41.122</v>
      </c>
      <c r="AG16" s="129">
        <f t="shared" si="2"/>
        <v>23.097857142857144</v>
      </c>
      <c r="AH16"/>
      <c r="AI16"/>
      <c r="AJ16"/>
      <c r="AK16"/>
    </row>
    <row r="17" spans="1:37" s="1" customFormat="1" ht="17" customHeight="1">
      <c r="A17" s="46" t="s">
        <v>10</v>
      </c>
      <c r="C17" s="67"/>
      <c r="D17" s="28">
        <v>99.73</v>
      </c>
      <c r="E17" s="28">
        <v>99.76</v>
      </c>
      <c r="F17" s="28">
        <v>99.56</v>
      </c>
      <c r="G17" s="28">
        <v>99.8</v>
      </c>
      <c r="H17" s="28">
        <v>99.78</v>
      </c>
      <c r="I17" s="123">
        <f t="shared" si="0"/>
        <v>99.725999999999999</v>
      </c>
      <c r="J17" s="28">
        <v>100.15</v>
      </c>
      <c r="K17" s="28">
        <v>100.08</v>
      </c>
      <c r="L17" s="123">
        <f t="shared" si="3"/>
        <v>100.11500000000001</v>
      </c>
      <c r="M17" s="28">
        <v>98.53</v>
      </c>
      <c r="N17" s="28">
        <v>99.31</v>
      </c>
      <c r="O17" s="123">
        <f t="shared" si="4"/>
        <v>98.92</v>
      </c>
      <c r="P17" s="28">
        <v>99.33</v>
      </c>
      <c r="Q17" s="28">
        <v>99.67</v>
      </c>
      <c r="R17" s="28">
        <v>99.75</v>
      </c>
      <c r="S17" s="28">
        <v>100.06</v>
      </c>
      <c r="T17" s="28">
        <v>3.23</v>
      </c>
      <c r="U17" s="123">
        <f t="shared" si="5"/>
        <v>80.408000000000001</v>
      </c>
      <c r="V17" s="28">
        <v>99.52</v>
      </c>
      <c r="W17" s="28">
        <v>99.91</v>
      </c>
      <c r="X17" s="28">
        <v>98.5</v>
      </c>
      <c r="Y17" s="28">
        <v>99.57</v>
      </c>
      <c r="Z17" s="123">
        <f t="shared" si="6"/>
        <v>99.375</v>
      </c>
      <c r="AA17" s="28">
        <v>99.25</v>
      </c>
      <c r="AB17" s="28">
        <v>2.13</v>
      </c>
      <c r="AC17" s="28">
        <v>2.2599999999999998</v>
      </c>
      <c r="AD17" s="28">
        <v>99.43</v>
      </c>
      <c r="AE17" s="28">
        <v>99.88</v>
      </c>
      <c r="AF17" s="123">
        <f t="shared" si="1"/>
        <v>60.589999999999996</v>
      </c>
      <c r="AG17" s="124">
        <f t="shared" si="2"/>
        <v>78.749285714285705</v>
      </c>
      <c r="AH17"/>
      <c r="AI17"/>
      <c r="AJ17"/>
      <c r="AK17"/>
    </row>
    <row r="18" spans="1:37" s="1" customFormat="1" ht="17" customHeight="1">
      <c r="A18" s="130"/>
      <c r="B18" s="28"/>
      <c r="C18" s="131"/>
      <c r="D18" s="132"/>
      <c r="E18" s="132"/>
      <c r="F18" s="132"/>
      <c r="G18" s="132"/>
      <c r="H18" s="132"/>
      <c r="I18" s="123"/>
      <c r="J18" s="132"/>
      <c r="K18" s="132"/>
      <c r="L18" s="123"/>
      <c r="M18" s="132"/>
      <c r="N18" s="132"/>
      <c r="O18" s="123"/>
      <c r="P18" s="132"/>
      <c r="Q18" s="132"/>
      <c r="R18" s="132"/>
      <c r="S18" s="132"/>
      <c r="T18" s="132"/>
      <c r="U18" s="123"/>
      <c r="V18" s="132"/>
      <c r="W18" s="132"/>
      <c r="X18" s="132"/>
      <c r="Y18" s="132"/>
      <c r="Z18" s="123"/>
      <c r="AA18" s="132"/>
      <c r="AB18" s="132"/>
      <c r="AC18" s="132"/>
      <c r="AD18" s="132"/>
      <c r="AE18" s="132"/>
      <c r="AF18" s="123"/>
      <c r="AG18" s="124"/>
    </row>
    <row r="19" spans="1:37" s="1" customFormat="1" ht="17" customHeight="1">
      <c r="A19" s="46" t="s">
        <v>93</v>
      </c>
      <c r="B19" s="28" t="s">
        <v>569</v>
      </c>
      <c r="C19" s="67">
        <v>0.06</v>
      </c>
      <c r="D19" s="48" t="s">
        <v>125</v>
      </c>
      <c r="E19" s="28">
        <v>5.3</v>
      </c>
      <c r="F19" s="28">
        <v>4.32</v>
      </c>
      <c r="G19" s="28">
        <v>7.17</v>
      </c>
      <c r="H19" s="28">
        <v>4.66</v>
      </c>
      <c r="I19" s="123">
        <f>AVERAGE(D19:H19)</f>
        <v>5.3624999999999998</v>
      </c>
      <c r="J19" s="48" t="s">
        <v>125</v>
      </c>
      <c r="K19" s="48" t="s">
        <v>125</v>
      </c>
      <c r="L19" s="133" t="s">
        <v>125</v>
      </c>
      <c r="M19" s="28">
        <v>11.77</v>
      </c>
      <c r="N19" s="48" t="s">
        <v>125</v>
      </c>
      <c r="O19" s="133" t="s">
        <v>125</v>
      </c>
      <c r="P19" s="48" t="s">
        <v>125</v>
      </c>
      <c r="Q19" s="28">
        <v>13</v>
      </c>
      <c r="R19" s="48" t="s">
        <v>125</v>
      </c>
      <c r="S19" s="48">
        <v>9.66</v>
      </c>
      <c r="T19" s="48">
        <v>13.74</v>
      </c>
      <c r="U19" s="133">
        <f>AVERAGE(P19:T19)</f>
        <v>12.133333333333333</v>
      </c>
      <c r="V19" s="28">
        <v>7.06</v>
      </c>
      <c r="W19" s="28">
        <v>8.66</v>
      </c>
      <c r="X19" s="28">
        <v>9.4499999999999993</v>
      </c>
      <c r="Y19" s="28">
        <v>7.24</v>
      </c>
      <c r="Z19" s="133">
        <f t="shared" si="6"/>
        <v>8.1024999999999991</v>
      </c>
      <c r="AA19" s="28">
        <v>8.92</v>
      </c>
      <c r="AB19" s="28">
        <v>7.24</v>
      </c>
      <c r="AC19" s="48" t="s">
        <v>125</v>
      </c>
      <c r="AD19" s="48" t="s">
        <v>125</v>
      </c>
      <c r="AE19" s="48" t="s">
        <v>125</v>
      </c>
      <c r="AF19" s="133" t="s">
        <v>125</v>
      </c>
      <c r="AG19" s="134">
        <f t="shared" si="2"/>
        <v>9.4411111111111108</v>
      </c>
      <c r="AH19"/>
      <c r="AI19"/>
      <c r="AJ19"/>
      <c r="AK19"/>
    </row>
    <row r="20" spans="1:37" s="1" customFormat="1" ht="17" customHeight="1">
      <c r="A20" s="46"/>
      <c r="C20" s="67"/>
      <c r="D20" s="28"/>
      <c r="E20" s="28"/>
      <c r="F20" s="28"/>
      <c r="G20" s="28"/>
      <c r="H20" s="28"/>
      <c r="I20" s="123"/>
      <c r="J20" s="28"/>
      <c r="K20" s="28"/>
      <c r="L20" s="123"/>
      <c r="M20" s="28"/>
      <c r="N20" s="28"/>
      <c r="O20" s="123"/>
      <c r="P20" s="28"/>
      <c r="Q20" s="28"/>
      <c r="R20" s="28"/>
      <c r="S20" s="28"/>
      <c r="T20" s="28"/>
      <c r="U20" s="123"/>
      <c r="V20" s="28"/>
      <c r="W20" s="28"/>
      <c r="X20" s="28"/>
      <c r="Y20" s="28"/>
      <c r="Z20" s="123"/>
      <c r="AA20" s="28"/>
      <c r="AB20" s="28"/>
      <c r="AC20" s="28"/>
      <c r="AD20" s="28"/>
      <c r="AE20" s="28"/>
      <c r="AF20" s="123"/>
      <c r="AG20" s="124"/>
      <c r="AH20"/>
      <c r="AI20"/>
      <c r="AJ20"/>
      <c r="AK20"/>
    </row>
    <row r="21" spans="1:37" s="1" customFormat="1" ht="17" customHeight="1">
      <c r="A21" s="46" t="s">
        <v>94</v>
      </c>
      <c r="B21" s="28" t="s">
        <v>565</v>
      </c>
      <c r="C21" s="67">
        <v>1.2999999999999999E-2</v>
      </c>
      <c r="D21" s="28">
        <v>1.0429999999999999</v>
      </c>
      <c r="E21" s="28">
        <v>5.7309999999999999</v>
      </c>
      <c r="F21" s="28">
        <v>1.0549999999999999</v>
      </c>
      <c r="G21" s="28">
        <v>1.843</v>
      </c>
      <c r="H21" s="28">
        <v>1.032</v>
      </c>
      <c r="I21" s="118">
        <f t="shared" ref="I21:I47" si="7">AVERAGE(D21:H21)</f>
        <v>2.1408</v>
      </c>
      <c r="J21" s="28">
        <v>3.9159999999999999</v>
      </c>
      <c r="K21" s="28">
        <v>3.3039999999999998</v>
      </c>
      <c r="L21" s="118">
        <f>AVERAGE(J21:K21)</f>
        <v>3.61</v>
      </c>
      <c r="M21" s="28">
        <v>0.44700000000000001</v>
      </c>
      <c r="N21" s="28">
        <v>10.68</v>
      </c>
      <c r="O21" s="118">
        <f t="shared" si="4"/>
        <v>5.5634999999999994</v>
      </c>
      <c r="P21" s="28">
        <v>5.5869999999999997</v>
      </c>
      <c r="Q21" s="28">
        <v>4.6840000000000002</v>
      </c>
      <c r="R21" s="28">
        <v>8.3149999999999995</v>
      </c>
      <c r="S21" s="28">
        <v>5.2729999999999997</v>
      </c>
      <c r="T21" s="28">
        <v>3.6539999999999999</v>
      </c>
      <c r="U21" s="118">
        <f t="shared" si="5"/>
        <v>5.5025999999999993</v>
      </c>
      <c r="V21" s="28">
        <v>7.1820000000000004</v>
      </c>
      <c r="W21" s="28">
        <v>10.815</v>
      </c>
      <c r="X21" s="28">
        <v>1.018</v>
      </c>
      <c r="Y21" s="28">
        <v>4.0449999999999999</v>
      </c>
      <c r="Z21" s="118">
        <f t="shared" si="6"/>
        <v>5.7650000000000006</v>
      </c>
      <c r="AA21" s="28">
        <v>3.7109999999999999</v>
      </c>
      <c r="AB21" s="28">
        <v>4.0449999999999999</v>
      </c>
      <c r="AC21" s="28">
        <v>1.446</v>
      </c>
      <c r="AD21" s="28">
        <v>10.039</v>
      </c>
      <c r="AE21" s="28">
        <v>3.488</v>
      </c>
      <c r="AF21" s="118">
        <f t="shared" ref="AF21:AF47" si="8">AVERAGE(AA21:AE21)</f>
        <v>4.5457999999999998</v>
      </c>
      <c r="AG21" s="125">
        <f t="shared" si="2"/>
        <v>5.2358571428571423</v>
      </c>
      <c r="AH21"/>
      <c r="AI21"/>
      <c r="AJ21"/>
      <c r="AK21"/>
    </row>
    <row r="22" spans="1:37" s="1" customFormat="1" ht="17" customHeight="1">
      <c r="A22" s="46" t="s">
        <v>543</v>
      </c>
      <c r="B22" s="28" t="s">
        <v>566</v>
      </c>
      <c r="C22" s="67">
        <v>0.8</v>
      </c>
      <c r="D22" s="28">
        <v>40</v>
      </c>
      <c r="E22" s="28">
        <v>114</v>
      </c>
      <c r="F22" s="28">
        <v>118</v>
      </c>
      <c r="G22" s="28">
        <v>106</v>
      </c>
      <c r="H22" s="28">
        <v>111</v>
      </c>
      <c r="I22" s="135">
        <f t="shared" si="7"/>
        <v>97.8</v>
      </c>
      <c r="J22" s="28">
        <v>64</v>
      </c>
      <c r="K22" s="28">
        <v>53</v>
      </c>
      <c r="L22" s="135">
        <f t="shared" si="3"/>
        <v>58.5</v>
      </c>
      <c r="M22" s="28">
        <v>12</v>
      </c>
      <c r="N22" s="28">
        <v>266</v>
      </c>
      <c r="O22" s="135">
        <f t="shared" si="4"/>
        <v>139</v>
      </c>
      <c r="P22" s="28">
        <v>118</v>
      </c>
      <c r="Q22" s="28">
        <v>111</v>
      </c>
      <c r="R22" s="28">
        <v>145</v>
      </c>
      <c r="S22" s="28">
        <v>113</v>
      </c>
      <c r="T22" s="28">
        <v>88</v>
      </c>
      <c r="U22" s="135">
        <f t="shared" si="5"/>
        <v>115</v>
      </c>
      <c r="V22" s="28">
        <v>132</v>
      </c>
      <c r="W22" s="28">
        <v>247</v>
      </c>
      <c r="X22" s="28">
        <v>26</v>
      </c>
      <c r="Y22" s="28">
        <v>153</v>
      </c>
      <c r="Z22" s="135">
        <f t="shared" si="6"/>
        <v>139.5</v>
      </c>
      <c r="AA22" s="28">
        <v>101</v>
      </c>
      <c r="AB22" s="28">
        <v>153</v>
      </c>
      <c r="AC22" s="28">
        <v>60</v>
      </c>
      <c r="AD22" s="28">
        <v>202</v>
      </c>
      <c r="AE22" s="28">
        <v>87</v>
      </c>
      <c r="AF22" s="135">
        <f t="shared" si="8"/>
        <v>120.6</v>
      </c>
      <c r="AG22" s="136">
        <f t="shared" si="2"/>
        <v>124</v>
      </c>
      <c r="AH22"/>
      <c r="AI22"/>
      <c r="AJ22"/>
      <c r="AK22"/>
    </row>
    <row r="23" spans="1:37" s="1" customFormat="1" ht="17" customHeight="1">
      <c r="A23" s="46" t="s">
        <v>544</v>
      </c>
      <c r="B23" s="28" t="s">
        <v>567</v>
      </c>
      <c r="C23" s="67">
        <v>8</v>
      </c>
      <c r="D23" s="28">
        <v>263</v>
      </c>
      <c r="E23" s="28">
        <v>372</v>
      </c>
      <c r="F23" s="28">
        <v>911</v>
      </c>
      <c r="G23" s="28">
        <v>727</v>
      </c>
      <c r="H23" s="28">
        <v>750</v>
      </c>
      <c r="I23" s="137">
        <f t="shared" si="7"/>
        <v>604.6</v>
      </c>
      <c r="J23" s="28">
        <v>263</v>
      </c>
      <c r="K23" s="28">
        <v>187</v>
      </c>
      <c r="L23" s="137">
        <f t="shared" si="3"/>
        <v>225</v>
      </c>
      <c r="M23" s="28">
        <v>138</v>
      </c>
      <c r="N23" s="28">
        <v>2081</v>
      </c>
      <c r="O23" s="137">
        <f t="shared" si="4"/>
        <v>1109.5</v>
      </c>
      <c r="P23" s="28">
        <v>921</v>
      </c>
      <c r="Q23" s="28">
        <v>837</v>
      </c>
      <c r="R23" s="28">
        <v>953</v>
      </c>
      <c r="S23" s="28">
        <v>976</v>
      </c>
      <c r="T23" s="28">
        <v>673</v>
      </c>
      <c r="U23" s="137">
        <f t="shared" si="5"/>
        <v>872</v>
      </c>
      <c r="V23" s="28">
        <v>828</v>
      </c>
      <c r="W23" s="28">
        <v>1000</v>
      </c>
      <c r="X23" s="28">
        <v>278</v>
      </c>
      <c r="Y23" s="28">
        <v>1444</v>
      </c>
      <c r="Z23" s="137">
        <f t="shared" si="6"/>
        <v>887.5</v>
      </c>
      <c r="AA23" s="28">
        <v>970</v>
      </c>
      <c r="AB23" s="28">
        <v>1444</v>
      </c>
      <c r="AC23" s="28">
        <v>633</v>
      </c>
      <c r="AD23" s="28">
        <v>1807</v>
      </c>
      <c r="AE23" s="28">
        <v>861</v>
      </c>
      <c r="AF23" s="137">
        <f t="shared" si="8"/>
        <v>1143</v>
      </c>
      <c r="AG23" s="138">
        <f t="shared" si="2"/>
        <v>973.21428571428567</v>
      </c>
      <c r="AH23"/>
      <c r="AI23"/>
      <c r="AJ23"/>
      <c r="AK23"/>
    </row>
    <row r="24" spans="1:37" s="1" customFormat="1" ht="17" customHeight="1">
      <c r="A24" s="46" t="s">
        <v>95</v>
      </c>
      <c r="B24" s="28" t="s">
        <v>565</v>
      </c>
      <c r="C24" s="67">
        <v>0.6</v>
      </c>
      <c r="D24" s="28">
        <v>348.8</v>
      </c>
      <c r="E24" s="28">
        <v>323.3</v>
      </c>
      <c r="F24" s="28">
        <v>107.2</v>
      </c>
      <c r="G24" s="28">
        <v>253</v>
      </c>
      <c r="H24" s="28">
        <v>114.7</v>
      </c>
      <c r="I24" s="135">
        <f t="shared" si="7"/>
        <v>229.40000000000003</v>
      </c>
      <c r="J24" s="28">
        <v>113.5</v>
      </c>
      <c r="K24" s="28">
        <v>200.6</v>
      </c>
      <c r="L24" s="135">
        <f t="shared" si="3"/>
        <v>157.05000000000001</v>
      </c>
      <c r="M24" s="31">
        <v>330.1</v>
      </c>
      <c r="N24" s="28">
        <v>276</v>
      </c>
      <c r="O24" s="135">
        <f t="shared" si="4"/>
        <v>303.05</v>
      </c>
      <c r="P24" s="28">
        <v>306.60000000000002</v>
      </c>
      <c r="Q24" s="28">
        <v>304.5</v>
      </c>
      <c r="R24" s="28">
        <v>259.39999999999998</v>
      </c>
      <c r="S24" s="28">
        <v>120.6</v>
      </c>
      <c r="T24" s="28">
        <v>137</v>
      </c>
      <c r="U24" s="135">
        <f t="shared" si="5"/>
        <v>225.61999999999998</v>
      </c>
      <c r="V24" s="28">
        <v>680.5</v>
      </c>
      <c r="W24" s="28">
        <v>400.9</v>
      </c>
      <c r="X24" s="28">
        <v>507.8</v>
      </c>
      <c r="Y24" s="28">
        <v>457.7</v>
      </c>
      <c r="Z24" s="135">
        <f t="shared" si="6"/>
        <v>511.72500000000002</v>
      </c>
      <c r="AA24" s="28">
        <v>507.6</v>
      </c>
      <c r="AB24" s="28">
        <v>457.7</v>
      </c>
      <c r="AC24" s="28">
        <v>885</v>
      </c>
      <c r="AD24" s="28">
        <v>361</v>
      </c>
      <c r="AE24" s="28">
        <v>427.5</v>
      </c>
      <c r="AF24" s="135">
        <f t="shared" si="8"/>
        <v>527.76</v>
      </c>
      <c r="AG24" s="136">
        <f t="shared" si="2"/>
        <v>415.2714285714286</v>
      </c>
      <c r="AH24"/>
      <c r="AI24"/>
      <c r="AJ24"/>
      <c r="AK24"/>
    </row>
    <row r="25" spans="1:37" s="1" customFormat="1" ht="17" customHeight="1">
      <c r="A25" s="46" t="s">
        <v>96</v>
      </c>
      <c r="B25" s="28" t="s">
        <v>565</v>
      </c>
      <c r="C25" s="67">
        <v>1.7999999999999999E-2</v>
      </c>
      <c r="D25" s="28">
        <v>34.768999999999998</v>
      </c>
      <c r="E25" s="28">
        <v>20.765000000000001</v>
      </c>
      <c r="F25" s="28">
        <v>21.704999999999998</v>
      </c>
      <c r="G25" s="28">
        <v>28.835999999999999</v>
      </c>
      <c r="H25" s="28">
        <v>12.382999999999999</v>
      </c>
      <c r="I25" s="118">
        <f t="shared" si="7"/>
        <v>23.691600000000001</v>
      </c>
      <c r="J25" s="28">
        <v>26.155999999999999</v>
      </c>
      <c r="K25" s="28">
        <v>34.378</v>
      </c>
      <c r="L25" s="118">
        <f t="shared" si="3"/>
        <v>30.266999999999999</v>
      </c>
      <c r="M25" s="28">
        <v>3.5680000000000001</v>
      </c>
      <c r="N25" s="28">
        <v>20.666</v>
      </c>
      <c r="O25" s="118">
        <f t="shared" si="4"/>
        <v>12.117000000000001</v>
      </c>
      <c r="P25" s="28">
        <v>10.435</v>
      </c>
      <c r="Q25" s="28">
        <v>11.849</v>
      </c>
      <c r="R25" s="28">
        <v>13.347</v>
      </c>
      <c r="S25" s="28">
        <v>18.425000000000001</v>
      </c>
      <c r="T25" s="28">
        <v>12.696999999999999</v>
      </c>
      <c r="U25" s="118">
        <f t="shared" si="5"/>
        <v>13.3506</v>
      </c>
      <c r="V25" s="28">
        <v>19.199000000000002</v>
      </c>
      <c r="W25" s="28">
        <v>8.1010000000000009</v>
      </c>
      <c r="X25" s="28">
        <v>14.558</v>
      </c>
      <c r="Y25" s="28">
        <v>22.806000000000001</v>
      </c>
      <c r="Z25" s="118">
        <f t="shared" si="6"/>
        <v>16.166</v>
      </c>
      <c r="AA25" s="28">
        <v>9.657</v>
      </c>
      <c r="AB25" s="28">
        <v>22.806000000000001</v>
      </c>
      <c r="AC25" s="28">
        <v>15.191000000000001</v>
      </c>
      <c r="AD25" s="28">
        <v>15.14</v>
      </c>
      <c r="AE25" s="28">
        <v>21.207000000000001</v>
      </c>
      <c r="AF25" s="118">
        <f t="shared" si="8"/>
        <v>16.8002</v>
      </c>
      <c r="AG25" s="125">
        <f t="shared" ref="AG25:AG47" si="9">AVERAGE(P25:T25,V25:Y25,AA25:AE25)</f>
        <v>15.387</v>
      </c>
      <c r="AH25"/>
      <c r="AI25"/>
      <c r="AJ25"/>
      <c r="AK25"/>
    </row>
    <row r="26" spans="1:37" s="1" customFormat="1" ht="17" customHeight="1">
      <c r="A26" s="46" t="s">
        <v>97</v>
      </c>
      <c r="B26" s="28" t="s">
        <v>565</v>
      </c>
      <c r="C26" s="67">
        <v>1.0999999999999999E-2</v>
      </c>
      <c r="D26" s="28">
        <v>5.1630000000000003</v>
      </c>
      <c r="E26" s="28">
        <v>4.7859999999999996</v>
      </c>
      <c r="F26" s="28">
        <v>5.88</v>
      </c>
      <c r="G26" s="28">
        <v>4.9109999999999996</v>
      </c>
      <c r="H26" s="28">
        <v>5.45</v>
      </c>
      <c r="I26" s="118">
        <f t="shared" si="7"/>
        <v>5.2380000000000004</v>
      </c>
      <c r="J26" s="28">
        <v>8.4580000000000002</v>
      </c>
      <c r="K26" s="28">
        <v>9.6809999999999992</v>
      </c>
      <c r="L26" s="118">
        <f t="shared" si="3"/>
        <v>9.0694999999999997</v>
      </c>
      <c r="M26" s="28">
        <v>1.4119999999999999</v>
      </c>
      <c r="N26" s="28">
        <v>2.3239999999999998</v>
      </c>
      <c r="O26" s="118">
        <f t="shared" si="4"/>
        <v>1.8679999999999999</v>
      </c>
      <c r="P26" s="28">
        <v>2.3959999999999999</v>
      </c>
      <c r="Q26" s="28">
        <v>2.5379999999999998</v>
      </c>
      <c r="R26" s="28">
        <v>3.0920000000000001</v>
      </c>
      <c r="S26" s="28">
        <v>4.8860000000000001</v>
      </c>
      <c r="T26" s="28">
        <v>3.5790000000000002</v>
      </c>
      <c r="U26" s="118">
        <f t="shared" si="5"/>
        <v>3.2982</v>
      </c>
      <c r="V26" s="28">
        <v>4.4880000000000004</v>
      </c>
      <c r="W26" s="28">
        <v>4.9530000000000003</v>
      </c>
      <c r="X26" s="28">
        <v>2.1259999999999999</v>
      </c>
      <c r="Y26" s="28">
        <v>3.5089999999999999</v>
      </c>
      <c r="Z26" s="118">
        <f t="shared" si="6"/>
        <v>3.7690000000000001</v>
      </c>
      <c r="AA26" s="28">
        <v>2.202</v>
      </c>
      <c r="AB26" s="28">
        <v>3.5089999999999999</v>
      </c>
      <c r="AC26" s="28">
        <v>2.2730000000000001</v>
      </c>
      <c r="AD26" s="28">
        <v>1.821</v>
      </c>
      <c r="AE26" s="28">
        <v>2.9889999999999999</v>
      </c>
      <c r="AF26" s="118">
        <f t="shared" si="8"/>
        <v>2.5588000000000002</v>
      </c>
      <c r="AG26" s="125">
        <f t="shared" si="9"/>
        <v>3.1686428571428569</v>
      </c>
      <c r="AH26"/>
      <c r="AI26"/>
      <c r="AJ26"/>
      <c r="AK26"/>
    </row>
    <row r="27" spans="1:37" s="1" customFormat="1" ht="17" customHeight="1">
      <c r="A27" s="46" t="s">
        <v>98</v>
      </c>
      <c r="B27" s="28" t="s">
        <v>565</v>
      </c>
      <c r="C27" s="67">
        <v>2.8000000000000001E-2</v>
      </c>
      <c r="D27" s="28">
        <v>33.201000000000001</v>
      </c>
      <c r="E27" s="28">
        <v>23.196000000000002</v>
      </c>
      <c r="F27" s="28">
        <v>15.829000000000001</v>
      </c>
      <c r="G27" s="28">
        <v>26.544</v>
      </c>
      <c r="H27" s="28">
        <v>11.231</v>
      </c>
      <c r="I27" s="118">
        <f t="shared" si="7"/>
        <v>22.0002</v>
      </c>
      <c r="J27" s="28">
        <v>11.750999999999999</v>
      </c>
      <c r="K27" s="28">
        <v>12.484</v>
      </c>
      <c r="L27" s="118">
        <f t="shared" si="3"/>
        <v>12.1175</v>
      </c>
      <c r="M27" s="28">
        <v>22.015000000000001</v>
      </c>
      <c r="N27" s="28">
        <v>22.21</v>
      </c>
      <c r="O27" s="118">
        <f t="shared" si="4"/>
        <v>22.112500000000001</v>
      </c>
      <c r="P27" s="28">
        <v>17.138999999999999</v>
      </c>
      <c r="Q27" s="28">
        <v>16.713000000000001</v>
      </c>
      <c r="R27" s="28">
        <v>13.098000000000001</v>
      </c>
      <c r="S27" s="28">
        <v>29.469000000000001</v>
      </c>
      <c r="T27" s="28">
        <v>42.399000000000001</v>
      </c>
      <c r="U27" s="118">
        <f t="shared" si="5"/>
        <v>23.763600000000004</v>
      </c>
      <c r="V27" s="28">
        <v>20.312000000000001</v>
      </c>
      <c r="W27" s="28">
        <v>36.405000000000001</v>
      </c>
      <c r="X27" s="28">
        <v>24.416</v>
      </c>
      <c r="Y27" s="28">
        <v>37.448</v>
      </c>
      <c r="Z27" s="118">
        <f t="shared" si="6"/>
        <v>29.645249999999997</v>
      </c>
      <c r="AA27" s="28">
        <v>38.774000000000001</v>
      </c>
      <c r="AB27" s="28">
        <v>37.448</v>
      </c>
      <c r="AC27" s="28">
        <v>15.670999999999999</v>
      </c>
      <c r="AD27" s="28">
        <v>18.809000000000001</v>
      </c>
      <c r="AE27" s="28">
        <v>19.45</v>
      </c>
      <c r="AF27" s="118">
        <f t="shared" si="8"/>
        <v>26.030399999999997</v>
      </c>
      <c r="AG27" s="125">
        <f t="shared" si="9"/>
        <v>26.253642857142857</v>
      </c>
      <c r="AH27"/>
      <c r="AI27"/>
      <c r="AJ27"/>
      <c r="AK27"/>
    </row>
    <row r="28" spans="1:37" s="1" customFormat="1" ht="17" customHeight="1">
      <c r="A28" s="46" t="s">
        <v>99</v>
      </c>
      <c r="B28" s="28" t="s">
        <v>565</v>
      </c>
      <c r="C28" s="67">
        <v>7.0000000000000001E-3</v>
      </c>
      <c r="D28" s="28">
        <v>4.0339999999999998</v>
      </c>
      <c r="E28" s="28">
        <v>2.448</v>
      </c>
      <c r="F28" s="28">
        <v>1.3580000000000001</v>
      </c>
      <c r="G28" s="28">
        <v>2.1379999999999999</v>
      </c>
      <c r="H28" s="28">
        <v>0.99199999999999999</v>
      </c>
      <c r="I28" s="118">
        <f t="shared" si="7"/>
        <v>2.194</v>
      </c>
      <c r="J28" s="28">
        <v>2.915</v>
      </c>
      <c r="K28" s="28">
        <v>1.621</v>
      </c>
      <c r="L28" s="118">
        <f t="shared" si="3"/>
        <v>2.2679999999999998</v>
      </c>
      <c r="M28" s="28">
        <v>1.4530000000000001</v>
      </c>
      <c r="N28" s="28">
        <v>1.59</v>
      </c>
      <c r="O28" s="118">
        <f t="shared" si="4"/>
        <v>1.5215000000000001</v>
      </c>
      <c r="P28" s="28">
        <v>1.2829999999999999</v>
      </c>
      <c r="Q28" s="28">
        <v>1.2430000000000001</v>
      </c>
      <c r="R28" s="28">
        <v>1.018</v>
      </c>
      <c r="S28" s="28">
        <v>2.4129999999999998</v>
      </c>
      <c r="T28" s="28">
        <v>3.835</v>
      </c>
      <c r="U28" s="118">
        <f t="shared" si="5"/>
        <v>1.9583999999999997</v>
      </c>
      <c r="V28" s="28">
        <v>1.7689999999999999</v>
      </c>
      <c r="W28" s="28">
        <v>3.56</v>
      </c>
      <c r="X28" s="28">
        <v>2.0750000000000002</v>
      </c>
      <c r="Y28" s="28">
        <v>4.0049999999999999</v>
      </c>
      <c r="Z28" s="118">
        <f t="shared" si="6"/>
        <v>2.8522499999999997</v>
      </c>
      <c r="AA28" s="28">
        <v>3.528</v>
      </c>
      <c r="AB28" s="28">
        <v>4.0049999999999999</v>
      </c>
      <c r="AC28" s="28">
        <v>1.5760000000000001</v>
      </c>
      <c r="AD28" s="28">
        <v>1.2370000000000001</v>
      </c>
      <c r="AE28" s="28">
        <v>1.4950000000000001</v>
      </c>
      <c r="AF28" s="118">
        <f t="shared" si="8"/>
        <v>2.3682000000000003</v>
      </c>
      <c r="AG28" s="125">
        <f t="shared" si="9"/>
        <v>2.3601428571428569</v>
      </c>
      <c r="AH28"/>
      <c r="AI28"/>
      <c r="AJ28"/>
      <c r="AK28"/>
    </row>
    <row r="29" spans="1:37" s="1" customFormat="1" ht="17" customHeight="1">
      <c r="A29" s="46" t="s">
        <v>100</v>
      </c>
      <c r="B29" s="28" t="s">
        <v>565</v>
      </c>
      <c r="C29" s="67">
        <v>0.18</v>
      </c>
      <c r="D29" s="28">
        <v>26.9</v>
      </c>
      <c r="E29" s="28">
        <v>23</v>
      </c>
      <c r="F29" s="28">
        <v>12.6</v>
      </c>
      <c r="G29" s="28">
        <v>21.4</v>
      </c>
      <c r="H29" s="28">
        <v>11.8</v>
      </c>
      <c r="I29" s="123">
        <f t="shared" si="7"/>
        <v>19.14</v>
      </c>
      <c r="J29" s="28">
        <v>24.4</v>
      </c>
      <c r="K29" s="28">
        <v>19.600000000000001</v>
      </c>
      <c r="L29" s="123">
        <f t="shared" si="3"/>
        <v>22</v>
      </c>
      <c r="M29" s="28">
        <v>9.1999999999999993</v>
      </c>
      <c r="N29" s="28">
        <v>13.8</v>
      </c>
      <c r="O29" s="123">
        <f t="shared" si="4"/>
        <v>11.5</v>
      </c>
      <c r="P29" s="28">
        <v>12.9</v>
      </c>
      <c r="Q29" s="28">
        <v>14.3</v>
      </c>
      <c r="R29" s="28">
        <v>17.8</v>
      </c>
      <c r="S29" s="28">
        <v>7.9</v>
      </c>
      <c r="T29" s="28">
        <v>6.5</v>
      </c>
      <c r="U29" s="123">
        <f t="shared" si="5"/>
        <v>11.879999999999999</v>
      </c>
      <c r="V29" s="28">
        <v>20.2</v>
      </c>
      <c r="W29" s="28">
        <v>16.600000000000001</v>
      </c>
      <c r="X29" s="28">
        <v>27.6</v>
      </c>
      <c r="Y29" s="28">
        <v>152.4</v>
      </c>
      <c r="Z29" s="123">
        <f t="shared" si="6"/>
        <v>54.2</v>
      </c>
      <c r="AA29" s="28">
        <v>31.1</v>
      </c>
      <c r="AB29" s="28">
        <v>152.4</v>
      </c>
      <c r="AC29" s="28">
        <v>36.6</v>
      </c>
      <c r="AD29" s="28">
        <v>20.3</v>
      </c>
      <c r="AE29" s="28">
        <v>19.399999999999999</v>
      </c>
      <c r="AF29" s="123">
        <f t="shared" si="8"/>
        <v>51.96</v>
      </c>
      <c r="AG29" s="124">
        <f t="shared" si="9"/>
        <v>38.285714285714285</v>
      </c>
      <c r="AH29"/>
      <c r="AI29"/>
      <c r="AJ29"/>
      <c r="AK29"/>
    </row>
    <row r="30" spans="1:37" s="1" customFormat="1" ht="17" customHeight="1">
      <c r="A30" s="46" t="s">
        <v>101</v>
      </c>
      <c r="B30" s="28" t="s">
        <v>565</v>
      </c>
      <c r="C30" s="67">
        <v>6</v>
      </c>
      <c r="D30" s="28">
        <v>326</v>
      </c>
      <c r="E30" s="28">
        <v>229</v>
      </c>
      <c r="F30" s="28">
        <v>281</v>
      </c>
      <c r="G30" s="28">
        <v>311</v>
      </c>
      <c r="H30" s="28">
        <v>185</v>
      </c>
      <c r="I30" s="137">
        <f t="shared" si="7"/>
        <v>266.39999999999998</v>
      </c>
      <c r="J30" s="28">
        <v>99</v>
      </c>
      <c r="K30" s="28">
        <v>135</v>
      </c>
      <c r="L30" s="137">
        <f t="shared" si="3"/>
        <v>117</v>
      </c>
      <c r="M30" s="28">
        <v>293</v>
      </c>
      <c r="N30" s="28">
        <v>305</v>
      </c>
      <c r="O30" s="137">
        <f t="shared" si="4"/>
        <v>299</v>
      </c>
      <c r="P30" s="28">
        <v>281</v>
      </c>
      <c r="Q30" s="28">
        <v>269</v>
      </c>
      <c r="R30" s="28">
        <v>201</v>
      </c>
      <c r="S30" s="28">
        <v>450</v>
      </c>
      <c r="T30" s="28">
        <v>392</v>
      </c>
      <c r="U30" s="137">
        <f t="shared" si="5"/>
        <v>318.60000000000002</v>
      </c>
      <c r="V30" s="28">
        <v>274</v>
      </c>
      <c r="W30" s="28">
        <v>249</v>
      </c>
      <c r="X30" s="28">
        <v>328</v>
      </c>
      <c r="Y30" s="28">
        <v>379</v>
      </c>
      <c r="Z30" s="137">
        <f t="shared" si="6"/>
        <v>307.5</v>
      </c>
      <c r="AA30" s="28">
        <v>366</v>
      </c>
      <c r="AB30" s="28">
        <v>379</v>
      </c>
      <c r="AC30" s="28">
        <v>216</v>
      </c>
      <c r="AD30" s="28">
        <v>289</v>
      </c>
      <c r="AE30" s="28">
        <v>296</v>
      </c>
      <c r="AF30" s="137">
        <f t="shared" si="8"/>
        <v>309.2</v>
      </c>
      <c r="AG30" s="138">
        <f t="shared" si="9"/>
        <v>312.07142857142856</v>
      </c>
      <c r="AH30"/>
      <c r="AI30"/>
      <c r="AJ30"/>
      <c r="AK30"/>
    </row>
    <row r="31" spans="1:37" s="1" customFormat="1" ht="17" customHeight="1">
      <c r="A31" s="46" t="s">
        <v>102</v>
      </c>
      <c r="B31" s="28" t="s">
        <v>565</v>
      </c>
      <c r="C31" s="67">
        <v>0.14000000000000001</v>
      </c>
      <c r="D31" s="28">
        <v>9.44</v>
      </c>
      <c r="E31" s="28">
        <v>6.64</v>
      </c>
      <c r="F31" s="28">
        <v>7.51</v>
      </c>
      <c r="G31" s="28">
        <v>9.2899999999999991</v>
      </c>
      <c r="H31" s="28">
        <v>5.0199999999999996</v>
      </c>
      <c r="I31" s="123">
        <f t="shared" si="7"/>
        <v>7.5799999999999983</v>
      </c>
      <c r="J31" s="28">
        <v>5.88</v>
      </c>
      <c r="K31" s="28">
        <v>8</v>
      </c>
      <c r="L31" s="123">
        <f t="shared" si="3"/>
        <v>6.9399999999999995</v>
      </c>
      <c r="M31" s="28">
        <v>7.04</v>
      </c>
      <c r="N31" s="28">
        <v>7.4</v>
      </c>
      <c r="O31" s="123">
        <f t="shared" si="4"/>
        <v>7.2200000000000006</v>
      </c>
      <c r="P31" s="28">
        <v>7.31</v>
      </c>
      <c r="Q31" s="28">
        <v>6.92</v>
      </c>
      <c r="R31" s="28">
        <v>5.33</v>
      </c>
      <c r="S31" s="28">
        <v>11.65</v>
      </c>
      <c r="T31" s="28">
        <v>10.47</v>
      </c>
      <c r="U31" s="123">
        <f t="shared" si="5"/>
        <v>8.3360000000000003</v>
      </c>
      <c r="V31" s="28">
        <v>7.28</v>
      </c>
      <c r="W31" s="28">
        <v>7.36</v>
      </c>
      <c r="X31" s="28">
        <v>8.92</v>
      </c>
      <c r="Y31" s="28">
        <v>10.78</v>
      </c>
      <c r="Z31" s="123">
        <f t="shared" si="6"/>
        <v>8.5850000000000009</v>
      </c>
      <c r="AA31" s="28">
        <v>10.199999999999999</v>
      </c>
      <c r="AB31" s="28">
        <v>10.78</v>
      </c>
      <c r="AC31" s="28">
        <v>5.92</v>
      </c>
      <c r="AD31" s="28">
        <v>7.47</v>
      </c>
      <c r="AE31" s="28">
        <v>7.87</v>
      </c>
      <c r="AF31" s="123">
        <f t="shared" si="8"/>
        <v>8.4479999999999986</v>
      </c>
      <c r="AG31" s="124">
        <f t="shared" si="9"/>
        <v>8.4471428571428575</v>
      </c>
      <c r="AH31"/>
      <c r="AI31"/>
      <c r="AJ31"/>
      <c r="AK31"/>
    </row>
    <row r="32" spans="1:37" s="1" customFormat="1" ht="17" customHeight="1">
      <c r="A32" s="46" t="s">
        <v>12</v>
      </c>
      <c r="B32" s="28" t="s">
        <v>565</v>
      </c>
      <c r="C32" s="67">
        <v>7</v>
      </c>
      <c r="D32" s="28">
        <v>8158</v>
      </c>
      <c r="E32" s="28">
        <v>6185</v>
      </c>
      <c r="F32" s="28">
        <v>6247</v>
      </c>
      <c r="G32" s="28">
        <v>8105</v>
      </c>
      <c r="H32" s="28">
        <v>4885</v>
      </c>
      <c r="I32" s="137">
        <f t="shared" si="7"/>
        <v>6716</v>
      </c>
      <c r="J32" s="28">
        <v>365</v>
      </c>
      <c r="K32" s="28">
        <v>269</v>
      </c>
      <c r="L32" s="137">
        <f t="shared" si="3"/>
        <v>317</v>
      </c>
      <c r="M32" s="28">
        <v>11526</v>
      </c>
      <c r="N32" s="28">
        <v>12085</v>
      </c>
      <c r="O32" s="137">
        <f t="shared" si="4"/>
        <v>11805.5</v>
      </c>
      <c r="P32" s="28">
        <v>11491</v>
      </c>
      <c r="Q32" s="28">
        <v>11400</v>
      </c>
      <c r="R32" s="28">
        <v>6251</v>
      </c>
      <c r="S32" s="28">
        <v>11101</v>
      </c>
      <c r="T32" s="28">
        <v>15313</v>
      </c>
      <c r="U32" s="137">
        <f t="shared" si="5"/>
        <v>11111.2</v>
      </c>
      <c r="V32" s="28">
        <v>8258</v>
      </c>
      <c r="W32" s="28">
        <v>9711</v>
      </c>
      <c r="X32" s="28">
        <v>11222</v>
      </c>
      <c r="Y32" s="28">
        <v>10746</v>
      </c>
      <c r="Z32" s="137">
        <f t="shared" si="6"/>
        <v>9984.25</v>
      </c>
      <c r="AA32" s="28">
        <v>12798</v>
      </c>
      <c r="AB32" s="28">
        <v>10746</v>
      </c>
      <c r="AC32" s="28">
        <v>6486</v>
      </c>
      <c r="AD32" s="28">
        <v>11358</v>
      </c>
      <c r="AE32" s="28">
        <v>9993</v>
      </c>
      <c r="AF32" s="137">
        <f t="shared" si="8"/>
        <v>10276.200000000001</v>
      </c>
      <c r="AG32" s="138">
        <f t="shared" si="9"/>
        <v>10491</v>
      </c>
      <c r="AH32"/>
      <c r="AI32"/>
      <c r="AJ32"/>
      <c r="AK32"/>
    </row>
    <row r="33" spans="1:37" s="1" customFormat="1" ht="17" customHeight="1">
      <c r="A33" s="46" t="s">
        <v>103</v>
      </c>
      <c r="B33" s="28" t="s">
        <v>565</v>
      </c>
      <c r="C33" s="67">
        <v>0.1</v>
      </c>
      <c r="D33" s="28">
        <v>74.13</v>
      </c>
      <c r="E33" s="28">
        <v>46.83</v>
      </c>
      <c r="F33" s="28">
        <v>37.61</v>
      </c>
      <c r="G33" s="28">
        <v>76.989999999999995</v>
      </c>
      <c r="H33" s="28">
        <v>33.61</v>
      </c>
      <c r="I33" s="123">
        <f t="shared" si="7"/>
        <v>53.834000000000003</v>
      </c>
      <c r="J33" s="28">
        <v>14.06</v>
      </c>
      <c r="K33" s="28">
        <v>14.64</v>
      </c>
      <c r="L33" s="123">
        <f t="shared" si="3"/>
        <v>14.350000000000001</v>
      </c>
      <c r="M33" s="28">
        <v>29.47</v>
      </c>
      <c r="N33" s="28">
        <v>74.760000000000005</v>
      </c>
      <c r="O33" s="123">
        <f t="shared" si="4"/>
        <v>52.115000000000002</v>
      </c>
      <c r="P33" s="28">
        <v>33.729999999999997</v>
      </c>
      <c r="Q33" s="28">
        <v>41.54</v>
      </c>
      <c r="R33" s="28">
        <v>39.19</v>
      </c>
      <c r="S33" s="28">
        <v>30.19</v>
      </c>
      <c r="T33" s="28">
        <v>25.51</v>
      </c>
      <c r="U33" s="123">
        <f>AVERAGE(P33:T33)</f>
        <v>34.031999999999996</v>
      </c>
      <c r="V33" s="28">
        <v>54.86</v>
      </c>
      <c r="W33" s="28">
        <v>26.55</v>
      </c>
      <c r="X33" s="28">
        <v>46.59</v>
      </c>
      <c r="Y33" s="28">
        <v>60.34</v>
      </c>
      <c r="Z33" s="123">
        <f t="shared" si="6"/>
        <v>47.085000000000001</v>
      </c>
      <c r="AA33" s="28">
        <v>38.22</v>
      </c>
      <c r="AB33" s="28">
        <v>60.34</v>
      </c>
      <c r="AC33" s="28">
        <v>54.9</v>
      </c>
      <c r="AD33" s="28">
        <v>45.31</v>
      </c>
      <c r="AE33" s="28">
        <v>51.76</v>
      </c>
      <c r="AF33" s="123">
        <f t="shared" si="8"/>
        <v>50.106000000000002</v>
      </c>
      <c r="AG33" s="124">
        <f t="shared" si="9"/>
        <v>43.502142857142857</v>
      </c>
      <c r="AH33"/>
      <c r="AI33"/>
      <c r="AJ33"/>
      <c r="AK33"/>
    </row>
    <row r="34" spans="1:37" s="1" customFormat="1" ht="17" customHeight="1">
      <c r="A34" s="46" t="s">
        <v>104</v>
      </c>
      <c r="B34" s="28" t="s">
        <v>565</v>
      </c>
      <c r="C34" s="67">
        <v>0.12</v>
      </c>
      <c r="D34" s="28">
        <v>144.19</v>
      </c>
      <c r="E34" s="28">
        <v>96.81</v>
      </c>
      <c r="F34" s="28">
        <v>75.25</v>
      </c>
      <c r="G34" s="28">
        <v>148.96</v>
      </c>
      <c r="H34" s="28">
        <v>67.98</v>
      </c>
      <c r="I34" s="123">
        <f t="shared" si="7"/>
        <v>106.63800000000001</v>
      </c>
      <c r="J34" s="28">
        <v>33.85</v>
      </c>
      <c r="K34" s="28">
        <v>30.23</v>
      </c>
      <c r="L34" s="123">
        <f t="shared" si="3"/>
        <v>32.04</v>
      </c>
      <c r="M34" s="28">
        <v>62.15</v>
      </c>
      <c r="N34" s="28">
        <v>155.34</v>
      </c>
      <c r="O34" s="123">
        <f t="shared" si="4"/>
        <v>108.745</v>
      </c>
      <c r="P34" s="28">
        <v>77.209999999999994</v>
      </c>
      <c r="Q34" s="28">
        <v>87.58</v>
      </c>
      <c r="R34" s="28">
        <v>77.58</v>
      </c>
      <c r="S34" s="28">
        <v>58.36</v>
      </c>
      <c r="T34" s="28">
        <v>50.47</v>
      </c>
      <c r="U34" s="123">
        <f t="shared" si="5"/>
        <v>70.240000000000009</v>
      </c>
      <c r="V34" s="28">
        <v>112.72</v>
      </c>
      <c r="W34" s="28">
        <v>51.65</v>
      </c>
      <c r="X34" s="28">
        <v>97.03</v>
      </c>
      <c r="Y34" s="28">
        <v>123.03</v>
      </c>
      <c r="Z34" s="123">
        <f t="shared" si="6"/>
        <v>96.107499999999987</v>
      </c>
      <c r="AA34" s="28">
        <v>74.930000000000007</v>
      </c>
      <c r="AB34" s="28">
        <v>123.03</v>
      </c>
      <c r="AC34" s="28">
        <v>103.14</v>
      </c>
      <c r="AD34" s="28">
        <v>97.72</v>
      </c>
      <c r="AE34" s="28">
        <v>104.52</v>
      </c>
      <c r="AF34" s="123">
        <f t="shared" si="8"/>
        <v>100.66800000000001</v>
      </c>
      <c r="AG34" s="124">
        <f t="shared" si="9"/>
        <v>88.497857142857143</v>
      </c>
      <c r="AH34"/>
      <c r="AI34"/>
      <c r="AJ34"/>
      <c r="AK34"/>
    </row>
    <row r="35" spans="1:37" s="1" customFormat="1" ht="17" customHeight="1">
      <c r="A35" s="46" t="s">
        <v>105</v>
      </c>
      <c r="B35" s="28" t="s">
        <v>565</v>
      </c>
      <c r="C35" s="67">
        <v>1.4E-2</v>
      </c>
      <c r="D35" s="28">
        <v>16.594000000000001</v>
      </c>
      <c r="E35" s="28">
        <v>11.084</v>
      </c>
      <c r="F35" s="28">
        <v>8.9719999999999995</v>
      </c>
      <c r="G35" s="28">
        <v>17.277999999999999</v>
      </c>
      <c r="H35" s="28">
        <v>7.9690000000000003</v>
      </c>
      <c r="I35" s="118">
        <f t="shared" si="7"/>
        <v>12.3794</v>
      </c>
      <c r="J35" s="28">
        <v>4.3570000000000002</v>
      </c>
      <c r="K35" s="28">
        <v>3.6760000000000002</v>
      </c>
      <c r="L35" s="118">
        <f t="shared" si="3"/>
        <v>4.0165000000000006</v>
      </c>
      <c r="M35" s="28">
        <v>7.6289999999999996</v>
      </c>
      <c r="N35" s="28">
        <v>18.116</v>
      </c>
      <c r="O35" s="118">
        <f t="shared" si="4"/>
        <v>12.872499999999999</v>
      </c>
      <c r="P35" s="28">
        <v>9.798</v>
      </c>
      <c r="Q35" s="28">
        <v>11.071999999999999</v>
      </c>
      <c r="R35" s="28">
        <v>8.8000000000000007</v>
      </c>
      <c r="S35" s="28">
        <v>6.5389999999999997</v>
      </c>
      <c r="T35" s="28">
        <v>5.56</v>
      </c>
      <c r="U35" s="118">
        <f t="shared" si="5"/>
        <v>8.3537999999999997</v>
      </c>
      <c r="V35" s="28">
        <v>13.045</v>
      </c>
      <c r="W35" s="28">
        <v>5.827</v>
      </c>
      <c r="X35" s="28">
        <v>11.042</v>
      </c>
      <c r="Y35" s="28">
        <v>13.932</v>
      </c>
      <c r="Z35" s="118">
        <f t="shared" si="6"/>
        <v>10.961500000000001</v>
      </c>
      <c r="AA35" s="28">
        <v>8.4779999999999998</v>
      </c>
      <c r="AB35" s="28">
        <v>13.932</v>
      </c>
      <c r="AC35" s="28">
        <v>11.661</v>
      </c>
      <c r="AD35" s="28">
        <v>11.679</v>
      </c>
      <c r="AE35" s="28">
        <v>11.920999999999999</v>
      </c>
      <c r="AF35" s="118">
        <f t="shared" si="8"/>
        <v>11.5342</v>
      </c>
      <c r="AG35" s="125">
        <f t="shared" si="9"/>
        <v>10.234714285714285</v>
      </c>
      <c r="AH35"/>
      <c r="AI35"/>
      <c r="AJ35"/>
      <c r="AK35"/>
    </row>
    <row r="36" spans="1:37" s="1" customFormat="1" ht="17" customHeight="1">
      <c r="A36" s="46" t="s">
        <v>117</v>
      </c>
      <c r="B36" s="28" t="s">
        <v>565</v>
      </c>
      <c r="C36" s="67">
        <v>0.06</v>
      </c>
      <c r="D36" s="28">
        <v>60.27</v>
      </c>
      <c r="E36" s="28">
        <v>40.6</v>
      </c>
      <c r="F36" s="28">
        <v>33.06</v>
      </c>
      <c r="G36" s="28">
        <v>62.93</v>
      </c>
      <c r="H36" s="28">
        <v>29.76</v>
      </c>
      <c r="I36" s="123">
        <f t="shared" si="7"/>
        <v>45.323999999999998</v>
      </c>
      <c r="J36" s="28">
        <v>16.98</v>
      </c>
      <c r="K36" s="28">
        <v>14.05</v>
      </c>
      <c r="L36" s="123">
        <f t="shared" si="3"/>
        <v>15.515000000000001</v>
      </c>
      <c r="M36" s="28">
        <v>32.14</v>
      </c>
      <c r="N36" s="28">
        <v>68.540000000000006</v>
      </c>
      <c r="O36" s="123">
        <f t="shared" si="4"/>
        <v>50.34</v>
      </c>
      <c r="P36" s="28">
        <v>40.159999999999997</v>
      </c>
      <c r="Q36" s="28">
        <v>43.37</v>
      </c>
      <c r="R36" s="28">
        <v>33.69</v>
      </c>
      <c r="S36" s="28">
        <v>22.75</v>
      </c>
      <c r="T36" s="28">
        <v>20.21</v>
      </c>
      <c r="U36" s="123">
        <f t="shared" si="5"/>
        <v>32.036000000000001</v>
      </c>
      <c r="V36" s="28">
        <v>48.16</v>
      </c>
      <c r="W36" s="28">
        <v>21.73</v>
      </c>
      <c r="X36" s="28">
        <v>41.35</v>
      </c>
      <c r="Y36" s="28">
        <v>50.79</v>
      </c>
      <c r="Z36" s="123">
        <f t="shared" si="6"/>
        <v>40.5075</v>
      </c>
      <c r="AA36" s="28">
        <v>30.91</v>
      </c>
      <c r="AB36" s="28">
        <v>50.79</v>
      </c>
      <c r="AC36" s="28">
        <v>41.38</v>
      </c>
      <c r="AD36" s="28">
        <v>44.26</v>
      </c>
      <c r="AE36" s="28">
        <v>44.01</v>
      </c>
      <c r="AF36" s="123">
        <f t="shared" si="8"/>
        <v>42.269999999999996</v>
      </c>
      <c r="AG36" s="124">
        <f t="shared" si="9"/>
        <v>38.111428571428576</v>
      </c>
      <c r="AH36"/>
      <c r="AI36"/>
      <c r="AJ36"/>
      <c r="AK36"/>
    </row>
    <row r="37" spans="1:37" s="1" customFormat="1" ht="17" customHeight="1">
      <c r="A37" s="46" t="s">
        <v>116</v>
      </c>
      <c r="B37" s="28" t="s">
        <v>565</v>
      </c>
      <c r="C37" s="67">
        <v>2.5999999999999999E-2</v>
      </c>
      <c r="D37" s="28">
        <v>11.304</v>
      </c>
      <c r="E37" s="28">
        <v>8.3119999999999994</v>
      </c>
      <c r="F37" s="28">
        <v>6.0510000000000002</v>
      </c>
      <c r="G37" s="28">
        <v>11.805999999999999</v>
      </c>
      <c r="H37" s="28">
        <v>5.5979999999999999</v>
      </c>
      <c r="I37" s="118">
        <f t="shared" si="7"/>
        <v>8.6142000000000003</v>
      </c>
      <c r="J37" s="28">
        <v>4.819</v>
      </c>
      <c r="K37" s="28">
        <v>3.661</v>
      </c>
      <c r="L37" s="118">
        <f t="shared" si="3"/>
        <v>4.24</v>
      </c>
      <c r="M37" s="28">
        <v>6.8760000000000003</v>
      </c>
      <c r="N37" s="28">
        <v>12.718999999999999</v>
      </c>
      <c r="O37" s="118">
        <f t="shared" si="4"/>
        <v>9.7974999999999994</v>
      </c>
      <c r="P37" s="28">
        <v>8.7270000000000003</v>
      </c>
      <c r="Q37" s="28">
        <v>9.4209999999999994</v>
      </c>
      <c r="R37" s="28">
        <v>6.6120000000000001</v>
      </c>
      <c r="S37" s="28">
        <v>3.556</v>
      </c>
      <c r="T37" s="28">
        <v>3.59</v>
      </c>
      <c r="U37" s="118">
        <f t="shared" si="5"/>
        <v>6.3811999999999998</v>
      </c>
      <c r="V37" s="28">
        <v>8.9689999999999994</v>
      </c>
      <c r="W37" s="28">
        <v>4.1779999999999999</v>
      </c>
      <c r="X37" s="28">
        <v>6.89</v>
      </c>
      <c r="Y37" s="28">
        <v>8.9079999999999995</v>
      </c>
      <c r="Z37" s="118">
        <f t="shared" si="6"/>
        <v>7.2362500000000001</v>
      </c>
      <c r="AA37" s="28">
        <v>5.2839999999999998</v>
      </c>
      <c r="AB37" s="28">
        <v>8.9079999999999995</v>
      </c>
      <c r="AC37" s="28">
        <v>7.069</v>
      </c>
      <c r="AD37" s="28">
        <v>8.6969999999999992</v>
      </c>
      <c r="AE37" s="28">
        <v>8.1199999999999992</v>
      </c>
      <c r="AF37" s="118">
        <f t="shared" si="8"/>
        <v>7.6155999999999988</v>
      </c>
      <c r="AG37" s="125">
        <f t="shared" si="9"/>
        <v>7.0663571428571439</v>
      </c>
      <c r="AH37"/>
      <c r="AI37"/>
      <c r="AJ37"/>
      <c r="AK37"/>
    </row>
    <row r="38" spans="1:37" s="1" customFormat="1" ht="17" customHeight="1">
      <c r="A38" s="46" t="s">
        <v>115</v>
      </c>
      <c r="B38" s="28" t="s">
        <v>565</v>
      </c>
      <c r="C38" s="67">
        <v>3.0999999999999999E-3</v>
      </c>
      <c r="D38" s="28">
        <v>1.7534000000000001</v>
      </c>
      <c r="E38" s="28">
        <v>1.4011</v>
      </c>
      <c r="F38" s="28">
        <v>1.1873</v>
      </c>
      <c r="G38" s="28">
        <v>1.8586</v>
      </c>
      <c r="H38" s="28">
        <v>1.0942000000000001</v>
      </c>
      <c r="I38" s="139">
        <f t="shared" si="7"/>
        <v>1.45892</v>
      </c>
      <c r="J38" s="28">
        <v>0.18260000000000001</v>
      </c>
      <c r="K38" s="28">
        <v>0.2757</v>
      </c>
      <c r="L38" s="139">
        <f t="shared" si="3"/>
        <v>0.22915000000000002</v>
      </c>
      <c r="M38" s="28">
        <v>2.0419999999999998</v>
      </c>
      <c r="N38" s="28">
        <v>2.3319000000000001</v>
      </c>
      <c r="O38" s="139">
        <f t="shared" si="4"/>
        <v>2.1869499999999999</v>
      </c>
      <c r="P38" s="28">
        <v>1.8868</v>
      </c>
      <c r="Q38" s="28">
        <v>1.7384999999999999</v>
      </c>
      <c r="R38" s="28">
        <v>1.6505000000000001</v>
      </c>
      <c r="S38" s="28">
        <v>0.65890000000000004</v>
      </c>
      <c r="T38" s="28">
        <v>0.71540000000000004</v>
      </c>
      <c r="U38" s="139">
        <f t="shared" si="5"/>
        <v>1.33002</v>
      </c>
      <c r="V38" s="28">
        <v>1.9790000000000001</v>
      </c>
      <c r="W38" s="28">
        <v>1.4572000000000001</v>
      </c>
      <c r="X38" s="28">
        <v>1.9834000000000001</v>
      </c>
      <c r="Y38" s="28">
        <v>2.6901999999999999</v>
      </c>
      <c r="Z38" s="139">
        <f t="shared" si="6"/>
        <v>2.02745</v>
      </c>
      <c r="AA38" s="28">
        <v>1.8895999999999999</v>
      </c>
      <c r="AB38" s="28">
        <v>2.6901999999999999</v>
      </c>
      <c r="AC38" s="28">
        <v>1.9823999999999999</v>
      </c>
      <c r="AD38" s="28">
        <v>2.0859000000000001</v>
      </c>
      <c r="AE38" s="28">
        <v>2.0329999999999999</v>
      </c>
      <c r="AF38" s="139">
        <f t="shared" si="8"/>
        <v>2.1362199999999998</v>
      </c>
      <c r="AG38" s="140">
        <f t="shared" si="9"/>
        <v>1.8172142857142859</v>
      </c>
      <c r="AH38"/>
      <c r="AI38"/>
      <c r="AJ38"/>
      <c r="AK38"/>
    </row>
    <row r="39" spans="1:37" s="1" customFormat="1" ht="17" customHeight="1">
      <c r="A39" s="46" t="s">
        <v>114</v>
      </c>
      <c r="B39" s="28" t="s">
        <v>565</v>
      </c>
      <c r="C39" s="67">
        <v>8.9999999999999993E-3</v>
      </c>
      <c r="D39" s="28">
        <v>9.7789999999999999</v>
      </c>
      <c r="E39" s="28">
        <v>7.5339999999999998</v>
      </c>
      <c r="F39" s="28">
        <v>4.9569999999999999</v>
      </c>
      <c r="G39" s="28">
        <v>10.068</v>
      </c>
      <c r="H39" s="28">
        <v>4.673</v>
      </c>
      <c r="I39" s="118">
        <f t="shared" si="7"/>
        <v>7.4022000000000006</v>
      </c>
      <c r="J39" s="28">
        <v>5.0519999999999996</v>
      </c>
      <c r="K39" s="28">
        <v>4.3410000000000002</v>
      </c>
      <c r="L39" s="118">
        <f t="shared" si="3"/>
        <v>4.6965000000000003</v>
      </c>
      <c r="M39" s="28">
        <v>6.9690000000000003</v>
      </c>
      <c r="N39" s="28">
        <v>10.545</v>
      </c>
      <c r="O39" s="118">
        <f t="shared" si="4"/>
        <v>8.7569999999999997</v>
      </c>
      <c r="P39" s="28">
        <v>8.66</v>
      </c>
      <c r="Q39" s="28">
        <v>9.1489999999999991</v>
      </c>
      <c r="R39" s="28">
        <v>6.2240000000000002</v>
      </c>
      <c r="S39" s="28">
        <v>2.649</v>
      </c>
      <c r="T39" s="28">
        <v>2.9940000000000002</v>
      </c>
      <c r="U39" s="118">
        <f t="shared" si="5"/>
        <v>5.9352</v>
      </c>
      <c r="V39" s="28">
        <v>7.5359999999999996</v>
      </c>
      <c r="W39" s="28">
        <v>3.65</v>
      </c>
      <c r="X39" s="28">
        <v>5.1280000000000001</v>
      </c>
      <c r="Y39" s="28">
        <v>6.9329999999999998</v>
      </c>
      <c r="Z39" s="118">
        <f t="shared" si="6"/>
        <v>5.81175</v>
      </c>
      <c r="AA39" s="28">
        <v>4.09</v>
      </c>
      <c r="AB39" s="28">
        <v>6.9329999999999998</v>
      </c>
      <c r="AC39" s="28">
        <v>5.4029999999999996</v>
      </c>
      <c r="AD39" s="28">
        <v>7.1349999999999998</v>
      </c>
      <c r="AE39" s="28">
        <v>6.827</v>
      </c>
      <c r="AF39" s="118">
        <f t="shared" si="8"/>
        <v>6.0775999999999994</v>
      </c>
      <c r="AG39" s="125">
        <f t="shared" si="9"/>
        <v>5.9507857142857139</v>
      </c>
      <c r="AH39"/>
      <c r="AI39"/>
      <c r="AJ39"/>
      <c r="AK39"/>
    </row>
    <row r="40" spans="1:37" s="1" customFormat="1" ht="17" customHeight="1">
      <c r="A40" s="46" t="s">
        <v>113</v>
      </c>
      <c r="B40" s="28" t="s">
        <v>565</v>
      </c>
      <c r="C40" s="67">
        <v>2.3E-3</v>
      </c>
      <c r="D40" s="28">
        <v>1.5115000000000001</v>
      </c>
      <c r="E40" s="28">
        <v>1.1698999999999999</v>
      </c>
      <c r="F40" s="28">
        <v>0.80300000000000005</v>
      </c>
      <c r="G40" s="28">
        <v>1.5404</v>
      </c>
      <c r="H40" s="28">
        <v>0.70779999999999998</v>
      </c>
      <c r="I40" s="139">
        <f t="shared" si="7"/>
        <v>1.14652</v>
      </c>
      <c r="J40" s="28">
        <v>0.9294</v>
      </c>
      <c r="K40" s="28">
        <v>0.84640000000000004</v>
      </c>
      <c r="L40" s="139">
        <f t="shared" si="3"/>
        <v>0.88790000000000002</v>
      </c>
      <c r="M40" s="28">
        <v>1.0691999999999999</v>
      </c>
      <c r="N40" s="28">
        <v>1.4561999999999999</v>
      </c>
      <c r="O40" s="139">
        <f t="shared" si="4"/>
        <v>1.2626999999999999</v>
      </c>
      <c r="P40" s="28">
        <v>1.3385</v>
      </c>
      <c r="Q40" s="28">
        <v>1.4382999999999999</v>
      </c>
      <c r="R40" s="28">
        <v>0.94899999999999995</v>
      </c>
      <c r="S40" s="28">
        <v>0.38669999999999999</v>
      </c>
      <c r="T40" s="28">
        <v>0.48370000000000002</v>
      </c>
      <c r="U40" s="139">
        <f t="shared" si="5"/>
        <v>0.91923999999999995</v>
      </c>
      <c r="V40" s="28">
        <v>1.1394</v>
      </c>
      <c r="W40" s="28">
        <v>0.59699999999999998</v>
      </c>
      <c r="X40" s="28">
        <v>0.61799999999999999</v>
      </c>
      <c r="Y40" s="28">
        <v>0.94599999999999995</v>
      </c>
      <c r="Z40" s="139">
        <f t="shared" si="6"/>
        <v>0.82509999999999994</v>
      </c>
      <c r="AA40" s="28">
        <v>0.55369999999999997</v>
      </c>
      <c r="AB40" s="28">
        <v>0.94599999999999995</v>
      </c>
      <c r="AC40" s="28">
        <v>0.71460000000000001</v>
      </c>
      <c r="AD40" s="28">
        <v>0.96199999999999997</v>
      </c>
      <c r="AE40" s="28">
        <v>0.98460000000000003</v>
      </c>
      <c r="AF40" s="139">
        <f t="shared" si="8"/>
        <v>0.83217999999999992</v>
      </c>
      <c r="AG40" s="140">
        <f t="shared" si="9"/>
        <v>0.86124999999999996</v>
      </c>
      <c r="AH40"/>
      <c r="AI40"/>
      <c r="AJ40"/>
      <c r="AK40"/>
    </row>
    <row r="41" spans="1:37" s="1" customFormat="1" ht="17" customHeight="1">
      <c r="A41" s="46" t="s">
        <v>112</v>
      </c>
      <c r="B41" s="28" t="s">
        <v>565</v>
      </c>
      <c r="C41" s="67">
        <v>8.9999999999999993E-3</v>
      </c>
      <c r="D41" s="28">
        <v>9.4819999999999993</v>
      </c>
      <c r="E41" s="28">
        <v>7.4820000000000002</v>
      </c>
      <c r="F41" s="28">
        <v>5.1269999999999998</v>
      </c>
      <c r="G41" s="28">
        <v>9.3439999999999994</v>
      </c>
      <c r="H41" s="28">
        <v>4.3630000000000004</v>
      </c>
      <c r="I41" s="118">
        <f t="shared" si="7"/>
        <v>7.1595999999999993</v>
      </c>
      <c r="J41" s="28">
        <v>6.2869999999999999</v>
      </c>
      <c r="K41" s="28">
        <v>5.9880000000000004</v>
      </c>
      <c r="L41" s="118">
        <f t="shared" si="3"/>
        <v>6.1375000000000002</v>
      </c>
      <c r="M41" s="28">
        <v>6.6929999999999996</v>
      </c>
      <c r="N41" s="28">
        <v>8.4529999999999994</v>
      </c>
      <c r="O41" s="118">
        <f t="shared" si="4"/>
        <v>7.5729999999999995</v>
      </c>
      <c r="P41" s="28">
        <v>8.4220000000000006</v>
      </c>
      <c r="Q41" s="28">
        <v>9.0210000000000008</v>
      </c>
      <c r="R41" s="28">
        <v>5.81</v>
      </c>
      <c r="S41" s="28">
        <v>2.3530000000000002</v>
      </c>
      <c r="T41" s="28">
        <v>3.3849999999999998</v>
      </c>
      <c r="U41" s="118">
        <f t="shared" si="5"/>
        <v>5.7981999999999996</v>
      </c>
      <c r="V41" s="28">
        <v>7.2290000000000001</v>
      </c>
      <c r="W41" s="28">
        <v>3.782</v>
      </c>
      <c r="X41" s="28">
        <v>3.54</v>
      </c>
      <c r="Y41" s="28">
        <v>5.3449999999999998</v>
      </c>
      <c r="Z41" s="118">
        <f t="shared" si="6"/>
        <v>4.9739999999999993</v>
      </c>
      <c r="AA41" s="28">
        <v>3.0830000000000002</v>
      </c>
      <c r="AB41" s="28">
        <v>5.3449999999999998</v>
      </c>
      <c r="AC41" s="28">
        <v>4.1100000000000003</v>
      </c>
      <c r="AD41" s="28">
        <v>5.117</v>
      </c>
      <c r="AE41" s="28">
        <v>5.7130000000000001</v>
      </c>
      <c r="AF41" s="118">
        <f t="shared" si="8"/>
        <v>4.6736000000000004</v>
      </c>
      <c r="AG41" s="125">
        <f t="shared" si="9"/>
        <v>5.161071428571427</v>
      </c>
      <c r="AH41"/>
      <c r="AI41"/>
      <c r="AJ41"/>
      <c r="AK41"/>
    </row>
    <row r="42" spans="1:37" s="1" customFormat="1" ht="17" customHeight="1">
      <c r="A42" s="46" t="s">
        <v>111</v>
      </c>
      <c r="B42" s="28" t="s">
        <v>565</v>
      </c>
      <c r="C42" s="67">
        <v>0.05</v>
      </c>
      <c r="D42" s="28">
        <v>58.22</v>
      </c>
      <c r="E42" s="28">
        <v>44.5</v>
      </c>
      <c r="F42" s="28">
        <v>29.18</v>
      </c>
      <c r="G42" s="28">
        <v>55.52</v>
      </c>
      <c r="H42" s="28">
        <v>23.51</v>
      </c>
      <c r="I42" s="123">
        <f t="shared" si="7"/>
        <v>42.186</v>
      </c>
      <c r="J42" s="28">
        <v>42.48</v>
      </c>
      <c r="K42" s="28">
        <v>42.74</v>
      </c>
      <c r="L42" s="123">
        <f t="shared" si="3"/>
        <v>42.61</v>
      </c>
      <c r="M42" s="28">
        <v>37.49</v>
      </c>
      <c r="N42" s="28">
        <v>48.21</v>
      </c>
      <c r="O42" s="123">
        <f t="shared" si="4"/>
        <v>42.85</v>
      </c>
      <c r="P42" s="28">
        <v>47.6</v>
      </c>
      <c r="Q42" s="28">
        <v>51.7</v>
      </c>
      <c r="R42" s="28">
        <v>32.51</v>
      </c>
      <c r="S42" s="28">
        <v>13.61</v>
      </c>
      <c r="T42" s="28">
        <v>21.46</v>
      </c>
      <c r="U42" s="123">
        <f t="shared" si="5"/>
        <v>33.376000000000005</v>
      </c>
      <c r="V42" s="28">
        <v>43.51</v>
      </c>
      <c r="W42" s="28">
        <v>22.06</v>
      </c>
      <c r="X42" s="28">
        <v>18.64</v>
      </c>
      <c r="Y42" s="28">
        <v>28.9</v>
      </c>
      <c r="Z42" s="123">
        <f t="shared" si="6"/>
        <v>28.277499999999996</v>
      </c>
      <c r="AA42" s="28">
        <v>17.61</v>
      </c>
      <c r="AB42" s="28">
        <v>28.9</v>
      </c>
      <c r="AC42" s="28">
        <v>23.35</v>
      </c>
      <c r="AD42" s="28">
        <v>25.57</v>
      </c>
      <c r="AE42" s="28">
        <v>30.25</v>
      </c>
      <c r="AF42" s="123">
        <f t="shared" si="8"/>
        <v>25.136000000000003</v>
      </c>
      <c r="AG42" s="124">
        <f t="shared" si="9"/>
        <v>28.976428571428574</v>
      </c>
      <c r="AH42"/>
      <c r="AI42"/>
      <c r="AJ42"/>
      <c r="AK42"/>
    </row>
    <row r="43" spans="1:37" s="1" customFormat="1" ht="17" customHeight="1">
      <c r="A43" s="46" t="s">
        <v>110</v>
      </c>
      <c r="B43" s="28" t="s">
        <v>565</v>
      </c>
      <c r="C43" s="67">
        <v>2.5000000000000001E-3</v>
      </c>
      <c r="D43" s="28">
        <v>2.0083000000000002</v>
      </c>
      <c r="E43" s="28">
        <v>1.5657000000000001</v>
      </c>
      <c r="F43" s="28">
        <v>1.0677000000000001</v>
      </c>
      <c r="G43" s="28">
        <v>1.9377</v>
      </c>
      <c r="H43" s="28">
        <v>0.8579</v>
      </c>
      <c r="I43" s="139">
        <f t="shared" si="7"/>
        <v>1.48746</v>
      </c>
      <c r="J43" s="28">
        <v>1.333</v>
      </c>
      <c r="K43" s="28">
        <v>1.3712</v>
      </c>
      <c r="L43" s="139">
        <f t="shared" si="3"/>
        <v>1.3521000000000001</v>
      </c>
      <c r="M43" s="28">
        <v>1.3859999999999999</v>
      </c>
      <c r="N43" s="28">
        <v>1.7441</v>
      </c>
      <c r="O43" s="139">
        <f t="shared" si="4"/>
        <v>1.5650499999999998</v>
      </c>
      <c r="P43" s="28">
        <v>1.7773000000000001</v>
      </c>
      <c r="Q43" s="28">
        <v>1.9132</v>
      </c>
      <c r="R43" s="28">
        <v>1.1806000000000001</v>
      </c>
      <c r="S43" s="28">
        <v>0.50919999999999999</v>
      </c>
      <c r="T43" s="28">
        <v>0.79449999999999998</v>
      </c>
      <c r="U43" s="139">
        <f t="shared" si="5"/>
        <v>1.2349600000000001</v>
      </c>
      <c r="V43" s="28">
        <v>1.5441</v>
      </c>
      <c r="W43" s="28">
        <v>0.77280000000000004</v>
      </c>
      <c r="X43" s="28">
        <v>0.69279999999999997</v>
      </c>
      <c r="Y43" s="28">
        <v>1.0398000000000001</v>
      </c>
      <c r="Z43" s="139">
        <f t="shared" si="6"/>
        <v>1.012375</v>
      </c>
      <c r="AA43" s="28">
        <v>0.61499999999999999</v>
      </c>
      <c r="AB43" s="28">
        <v>1.0398000000000001</v>
      </c>
      <c r="AC43" s="28">
        <v>0.82189999999999996</v>
      </c>
      <c r="AD43" s="28">
        <v>0.98160000000000003</v>
      </c>
      <c r="AE43" s="28">
        <v>1.1251</v>
      </c>
      <c r="AF43" s="139">
        <f t="shared" si="8"/>
        <v>0.91668000000000005</v>
      </c>
      <c r="AG43" s="140">
        <f t="shared" si="9"/>
        <v>1.057692857142857</v>
      </c>
      <c r="AH43"/>
      <c r="AI43"/>
      <c r="AJ43"/>
      <c r="AK43"/>
    </row>
    <row r="44" spans="1:37" s="1" customFormat="1" ht="17" customHeight="1">
      <c r="A44" s="46" t="s">
        <v>109</v>
      </c>
      <c r="B44" s="28" t="s">
        <v>565</v>
      </c>
      <c r="C44" s="67">
        <v>7.0000000000000001E-3</v>
      </c>
      <c r="D44" s="28">
        <v>6.1130000000000004</v>
      </c>
      <c r="E44" s="28">
        <v>4.8159999999999998</v>
      </c>
      <c r="F44" s="28">
        <v>3.331</v>
      </c>
      <c r="G44" s="28">
        <v>5.7569999999999997</v>
      </c>
      <c r="H44" s="28">
        <v>2.6240000000000001</v>
      </c>
      <c r="I44" s="118">
        <f t="shared" si="7"/>
        <v>4.5282</v>
      </c>
      <c r="J44" s="28">
        <v>4.26</v>
      </c>
      <c r="K44" s="28">
        <v>4.53</v>
      </c>
      <c r="L44" s="118">
        <f t="shared" si="3"/>
        <v>4.3949999999999996</v>
      </c>
      <c r="M44" s="28">
        <v>4.0609999999999999</v>
      </c>
      <c r="N44" s="28">
        <v>4.9359999999999999</v>
      </c>
      <c r="O44" s="118">
        <f t="shared" si="4"/>
        <v>4.4984999999999999</v>
      </c>
      <c r="P44" s="28">
        <v>5.226</v>
      </c>
      <c r="Q44" s="28">
        <v>5.52</v>
      </c>
      <c r="R44" s="28">
        <v>3.4729999999999999</v>
      </c>
      <c r="S44" s="28">
        <v>1.6559999999999999</v>
      </c>
      <c r="T44" s="28">
        <v>2.6440000000000001</v>
      </c>
      <c r="U44" s="118">
        <f t="shared" si="5"/>
        <v>3.7037999999999998</v>
      </c>
      <c r="V44" s="28">
        <v>4.7039999999999997</v>
      </c>
      <c r="W44" s="28">
        <v>2.403</v>
      </c>
      <c r="X44" s="28">
        <v>2.0169999999999999</v>
      </c>
      <c r="Y44" s="28">
        <v>2.9129999999999998</v>
      </c>
      <c r="Z44" s="118">
        <f t="shared" si="6"/>
        <v>3.0092499999999998</v>
      </c>
      <c r="AA44" s="28">
        <v>1.821</v>
      </c>
      <c r="AB44" s="28">
        <v>2.9129999999999998</v>
      </c>
      <c r="AC44" s="28">
        <v>2.35</v>
      </c>
      <c r="AD44" s="28">
        <v>2.758</v>
      </c>
      <c r="AE44" s="28">
        <v>3.2</v>
      </c>
      <c r="AF44" s="118">
        <f t="shared" si="8"/>
        <v>2.6083999999999996</v>
      </c>
      <c r="AG44" s="125">
        <f t="shared" si="9"/>
        <v>3.1141428571428569</v>
      </c>
      <c r="AH44"/>
      <c r="AI44"/>
      <c r="AJ44"/>
      <c r="AK44"/>
    </row>
    <row r="45" spans="1:37" s="1" customFormat="1" ht="17" customHeight="1">
      <c r="A45" s="46" t="s">
        <v>108</v>
      </c>
      <c r="B45" s="28" t="s">
        <v>565</v>
      </c>
      <c r="C45" s="67">
        <v>1.9E-3</v>
      </c>
      <c r="D45" s="28">
        <v>0.88859999999999995</v>
      </c>
      <c r="E45" s="28">
        <v>0.79359999999999997</v>
      </c>
      <c r="F45" s="28">
        <v>0.51619999999999999</v>
      </c>
      <c r="G45" s="28">
        <v>0.83030000000000004</v>
      </c>
      <c r="H45" s="28">
        <v>0.39479999999999998</v>
      </c>
      <c r="I45" s="139">
        <f t="shared" si="7"/>
        <v>0.68469999999999998</v>
      </c>
      <c r="J45" s="28">
        <v>0.70150000000000001</v>
      </c>
      <c r="K45" s="28">
        <v>0.73209999999999997</v>
      </c>
      <c r="L45" s="139">
        <f t="shared" si="3"/>
        <v>0.71679999999999999</v>
      </c>
      <c r="M45" s="28">
        <v>0.59209999999999996</v>
      </c>
      <c r="N45" s="28">
        <v>0.7298</v>
      </c>
      <c r="O45" s="139">
        <f t="shared" si="4"/>
        <v>0.66094999999999993</v>
      </c>
      <c r="P45" s="28">
        <v>0.76339999999999997</v>
      </c>
      <c r="Q45" s="28">
        <v>0.79220000000000002</v>
      </c>
      <c r="R45" s="28">
        <v>0.50309999999999999</v>
      </c>
      <c r="S45" s="28">
        <v>0.26850000000000002</v>
      </c>
      <c r="T45" s="28">
        <v>0.45319999999999999</v>
      </c>
      <c r="U45" s="139">
        <f t="shared" si="5"/>
        <v>0.55607999999999991</v>
      </c>
      <c r="V45" s="28">
        <v>0.71970000000000001</v>
      </c>
      <c r="W45" s="28">
        <v>0.40450000000000003</v>
      </c>
      <c r="X45" s="28">
        <v>0.28710000000000002</v>
      </c>
      <c r="Y45" s="28">
        <v>0.43809999999999999</v>
      </c>
      <c r="Z45" s="139">
        <f t="shared" si="6"/>
        <v>0.46235000000000004</v>
      </c>
      <c r="AA45" s="28">
        <v>0.28670000000000001</v>
      </c>
      <c r="AB45" s="28">
        <v>0.43809999999999999</v>
      </c>
      <c r="AC45" s="28">
        <v>0.33579999999999999</v>
      </c>
      <c r="AD45" s="28">
        <v>0.39679999999999999</v>
      </c>
      <c r="AE45" s="28">
        <v>0.45419999999999999</v>
      </c>
      <c r="AF45" s="139">
        <f t="shared" si="8"/>
        <v>0.38231999999999999</v>
      </c>
      <c r="AG45" s="140">
        <f t="shared" si="9"/>
        <v>0.46724285714285718</v>
      </c>
      <c r="AH45"/>
      <c r="AI45"/>
      <c r="AJ45"/>
      <c r="AK45"/>
    </row>
    <row r="46" spans="1:37" s="1" customFormat="1" ht="17" customHeight="1">
      <c r="A46" s="46" t="s">
        <v>107</v>
      </c>
      <c r="B46" s="28" t="s">
        <v>565</v>
      </c>
      <c r="C46" s="67">
        <v>8.9999999999999993E-3</v>
      </c>
      <c r="D46" s="28">
        <v>5.907</v>
      </c>
      <c r="E46" s="28">
        <v>5.6669999999999998</v>
      </c>
      <c r="F46" s="28">
        <v>3.4390000000000001</v>
      </c>
      <c r="G46" s="28">
        <v>5.2969999999999997</v>
      </c>
      <c r="H46" s="28">
        <v>2.73</v>
      </c>
      <c r="I46" s="118">
        <f t="shared" si="7"/>
        <v>4.6079999999999997</v>
      </c>
      <c r="J46" s="28">
        <v>5.0449999999999999</v>
      </c>
      <c r="K46" s="28">
        <v>5.1619999999999999</v>
      </c>
      <c r="L46" s="118">
        <f t="shared" si="3"/>
        <v>5.1035000000000004</v>
      </c>
      <c r="M46" s="28">
        <v>3.9359999999999999</v>
      </c>
      <c r="N46" s="28">
        <v>4.9969999999999999</v>
      </c>
      <c r="O46" s="118">
        <f t="shared" si="4"/>
        <v>4.4664999999999999</v>
      </c>
      <c r="P46" s="28">
        <v>5.1340000000000003</v>
      </c>
      <c r="Q46" s="28">
        <v>5.1950000000000003</v>
      </c>
      <c r="R46" s="28">
        <v>3.2890000000000001</v>
      </c>
      <c r="S46" s="28">
        <v>2.0009999999999999</v>
      </c>
      <c r="T46" s="28">
        <v>3.4820000000000002</v>
      </c>
      <c r="U46" s="118">
        <f t="shared" si="5"/>
        <v>3.8201999999999998</v>
      </c>
      <c r="V46" s="28">
        <v>4.6360000000000001</v>
      </c>
      <c r="W46" s="28">
        <v>3.0489999999999999</v>
      </c>
      <c r="X46" s="28">
        <v>1.9379999999999999</v>
      </c>
      <c r="Y46" s="28">
        <v>3.1440000000000001</v>
      </c>
      <c r="Z46" s="118">
        <f t="shared" si="6"/>
        <v>3.1917500000000003</v>
      </c>
      <c r="AA46" s="28">
        <v>2.1440000000000001</v>
      </c>
      <c r="AB46" s="28">
        <v>3.1440000000000001</v>
      </c>
      <c r="AC46" s="28">
        <v>2.262</v>
      </c>
      <c r="AD46" s="28">
        <v>2.6349999999999998</v>
      </c>
      <c r="AE46" s="28">
        <v>3.07</v>
      </c>
      <c r="AF46" s="118">
        <f t="shared" si="8"/>
        <v>2.6510000000000002</v>
      </c>
      <c r="AG46" s="125">
        <f t="shared" si="9"/>
        <v>3.2230714285714277</v>
      </c>
      <c r="AH46"/>
      <c r="AI46"/>
      <c r="AJ46"/>
      <c r="AK46"/>
    </row>
    <row r="47" spans="1:37" s="1" customFormat="1" ht="17" customHeight="1">
      <c r="A47" s="46" t="s">
        <v>106</v>
      </c>
      <c r="B47" s="28" t="s">
        <v>565</v>
      </c>
      <c r="C47" s="67">
        <v>2E-3</v>
      </c>
      <c r="D47" s="28">
        <v>0.88690000000000002</v>
      </c>
      <c r="E47" s="28">
        <v>0.873</v>
      </c>
      <c r="F47" s="28">
        <v>0.49559999999999998</v>
      </c>
      <c r="G47" s="28">
        <v>0.79149999999999998</v>
      </c>
      <c r="H47" s="28">
        <v>0.41420000000000001</v>
      </c>
      <c r="I47" s="118">
        <f t="shared" si="7"/>
        <v>0.69224000000000008</v>
      </c>
      <c r="J47" s="28">
        <v>0.7762</v>
      </c>
      <c r="K47" s="28">
        <v>0.79569999999999996</v>
      </c>
      <c r="L47" s="118">
        <f t="shared" si="3"/>
        <v>0.78594999999999993</v>
      </c>
      <c r="M47" s="28">
        <v>0.5887</v>
      </c>
      <c r="N47" s="28">
        <v>0.77929999999999999</v>
      </c>
      <c r="O47" s="118">
        <f t="shared" si="4"/>
        <v>0.68399999999999994</v>
      </c>
      <c r="P47" s="28">
        <v>0.7833</v>
      </c>
      <c r="Q47" s="28">
        <v>0.77090000000000003</v>
      </c>
      <c r="R47" s="28">
        <v>0.50070000000000003</v>
      </c>
      <c r="S47" s="28">
        <v>0.31950000000000001</v>
      </c>
      <c r="T47" s="28">
        <v>0.55069999999999997</v>
      </c>
      <c r="U47" s="118">
        <f t="shared" si="5"/>
        <v>0.58501999999999998</v>
      </c>
      <c r="V47" s="28">
        <v>0.69289999999999996</v>
      </c>
      <c r="W47" s="28">
        <v>0.48699999999999999</v>
      </c>
      <c r="X47" s="28">
        <v>0.31929999999999997</v>
      </c>
      <c r="Y47" s="28">
        <v>0.505</v>
      </c>
      <c r="Z47" s="118">
        <f t="shared" si="6"/>
        <v>0.50105</v>
      </c>
      <c r="AA47" s="28">
        <v>0.38390000000000002</v>
      </c>
      <c r="AB47" s="28">
        <v>0.505</v>
      </c>
      <c r="AC47" s="28">
        <v>0.35520000000000002</v>
      </c>
      <c r="AD47" s="28">
        <v>0.40679999999999999</v>
      </c>
      <c r="AE47" s="28">
        <v>0.47870000000000001</v>
      </c>
      <c r="AF47" s="118">
        <f t="shared" si="8"/>
        <v>0.42591999999999997</v>
      </c>
      <c r="AG47" s="125">
        <f t="shared" si="9"/>
        <v>0.50420714285714274</v>
      </c>
      <c r="AH47"/>
      <c r="AI47"/>
      <c r="AJ47"/>
      <c r="AK47"/>
    </row>
    <row r="48" spans="1:37" s="1" customFormat="1" ht="17" customHeight="1">
      <c r="A48" s="46"/>
      <c r="B48" s="46"/>
      <c r="C48" s="67"/>
      <c r="D48" s="28"/>
      <c r="E48" s="28"/>
      <c r="F48" s="28"/>
      <c r="G48" s="28"/>
      <c r="H48" s="28"/>
      <c r="I48" s="123"/>
      <c r="J48" s="28"/>
      <c r="K48" s="28"/>
      <c r="L48" s="123"/>
      <c r="M48" s="28"/>
      <c r="N48" s="28"/>
      <c r="O48" s="123"/>
      <c r="P48" s="28"/>
      <c r="Q48" s="28"/>
      <c r="R48" s="28"/>
      <c r="S48" s="28"/>
      <c r="T48" s="28"/>
      <c r="U48" s="123"/>
      <c r="V48" s="28"/>
      <c r="W48" s="28"/>
      <c r="X48" s="28"/>
      <c r="Y48" s="28"/>
      <c r="Z48" s="123"/>
      <c r="AA48" s="28"/>
      <c r="AB48" s="28"/>
      <c r="AC48" s="28"/>
      <c r="AD48" s="28"/>
      <c r="AE48" s="28"/>
      <c r="AF48" s="123"/>
      <c r="AG48" s="124"/>
      <c r="AH48"/>
      <c r="AI48"/>
      <c r="AJ48"/>
      <c r="AK48"/>
    </row>
    <row r="49" spans="1:16384" s="1" customFormat="1" ht="17" customHeight="1">
      <c r="A49" s="46" t="s">
        <v>88</v>
      </c>
      <c r="B49" s="46"/>
      <c r="C49" s="67"/>
      <c r="D49" s="31">
        <f t="shared" ref="D49:H49" si="10">D33/D37</f>
        <v>6.5578556263269636</v>
      </c>
      <c r="E49" s="31">
        <f t="shared" si="10"/>
        <v>5.634023099133783</v>
      </c>
      <c r="F49" s="31">
        <f t="shared" si="10"/>
        <v>6.2155015699884313</v>
      </c>
      <c r="G49" s="31">
        <f t="shared" si="10"/>
        <v>6.521260376079959</v>
      </c>
      <c r="H49" s="31">
        <f t="shared" si="10"/>
        <v>6.0039299749910686</v>
      </c>
      <c r="I49" s="123">
        <f t="shared" ref="I49:I54" si="11">AVERAGE(D49:H49)</f>
        <v>6.1865141293040411</v>
      </c>
      <c r="J49" s="31">
        <f t="shared" ref="J49:K49" si="12">J33/J37</f>
        <v>2.917617763021374</v>
      </c>
      <c r="K49" s="31">
        <f t="shared" si="12"/>
        <v>3.9989074023490851</v>
      </c>
      <c r="L49" s="123">
        <f>AVERAGE(J49:K49)</f>
        <v>3.4582625826852293</v>
      </c>
      <c r="M49" s="31">
        <f t="shared" ref="M49:N49" si="13">M33/M37</f>
        <v>4.2859220477021518</v>
      </c>
      <c r="N49" s="31">
        <f t="shared" si="13"/>
        <v>5.8778205833791972</v>
      </c>
      <c r="O49" s="123">
        <f t="shared" si="4"/>
        <v>5.0818713155406741</v>
      </c>
      <c r="P49" s="31">
        <f t="shared" ref="P49:S49" si="14">P33/P37</f>
        <v>3.8650166151025549</v>
      </c>
      <c r="Q49" s="31">
        <f t="shared" si="14"/>
        <v>4.4092983759685813</v>
      </c>
      <c r="R49" s="31">
        <f t="shared" si="14"/>
        <v>5.9271022383545064</v>
      </c>
      <c r="S49" s="31">
        <f t="shared" si="14"/>
        <v>8.4898762654668172</v>
      </c>
      <c r="T49" s="31">
        <f>T33/T37</f>
        <v>7.105849582172703</v>
      </c>
      <c r="U49" s="123">
        <f t="shared" si="5"/>
        <v>5.9594286154130334</v>
      </c>
      <c r="V49" s="31">
        <f t="shared" ref="V49:Y49" si="15">V33/V37</f>
        <v>6.116623926859182</v>
      </c>
      <c r="W49" s="31">
        <f t="shared" si="15"/>
        <v>6.354715174724749</v>
      </c>
      <c r="X49" s="31">
        <f t="shared" si="15"/>
        <v>6.7619738751814236</v>
      </c>
      <c r="Y49" s="31">
        <f t="shared" si="15"/>
        <v>6.7736865738661889</v>
      </c>
      <c r="Z49" s="123">
        <f t="shared" si="6"/>
        <v>6.5017498876578861</v>
      </c>
      <c r="AA49" s="31">
        <f t="shared" ref="AA49:AC49" si="16">AA33/AA37</f>
        <v>7.2331566994700989</v>
      </c>
      <c r="AB49" s="31">
        <f t="shared" si="16"/>
        <v>6.7736865738661889</v>
      </c>
      <c r="AC49" s="31">
        <f t="shared" si="16"/>
        <v>7.7663035790069319</v>
      </c>
      <c r="AD49" s="31">
        <f>AD33/AD37</f>
        <v>5.2098424744164662</v>
      </c>
      <c r="AE49" s="31">
        <f>AE33/AE37</f>
        <v>6.374384236453202</v>
      </c>
      <c r="AF49" s="123">
        <f t="shared" ref="AF49:AF54" si="17">AVERAGE(AA49:AE49)</f>
        <v>6.671474712642576</v>
      </c>
      <c r="AG49" s="124">
        <f>AVERAGE(P49:T49,V49:Y49,AA49:AE49)</f>
        <v>6.368679727922113</v>
      </c>
      <c r="AH49"/>
      <c r="AI49"/>
      <c r="AJ49"/>
      <c r="AK49"/>
    </row>
    <row r="50" spans="1:16384" s="1" customFormat="1" ht="17" customHeight="1">
      <c r="A50" s="46" t="s">
        <v>122</v>
      </c>
      <c r="B50" s="46"/>
      <c r="C50" s="67"/>
      <c r="D50" s="31">
        <f>D6/(D11+D12+D13)</f>
        <v>2.3345695881319539</v>
      </c>
      <c r="E50" s="31">
        <f>E6/(E11+E12+E13)</f>
        <v>1.9565217391304344</v>
      </c>
      <c r="F50" s="31">
        <f>F6/(F11+F12+F13)</f>
        <v>2.9470832005100407</v>
      </c>
      <c r="G50" s="31">
        <f>G6/(G11+G12+G13)</f>
        <v>2.6135080189744753</v>
      </c>
      <c r="H50" s="31">
        <f>H6/(H11+H12+H13)</f>
        <v>3.0183028286189684</v>
      </c>
      <c r="I50" s="123">
        <f t="shared" si="11"/>
        <v>2.5739970750731742</v>
      </c>
      <c r="J50" s="31">
        <f>J6/(J11+J12+J13)</f>
        <v>1.8703931203931208</v>
      </c>
      <c r="K50" s="31">
        <f>K6/(K11+K12+K13)</f>
        <v>1.7950985346134412</v>
      </c>
      <c r="L50" s="123">
        <f t="shared" si="3"/>
        <v>1.8327458275032811</v>
      </c>
      <c r="M50" s="31">
        <f>M6/(M11+M12+M13)</f>
        <v>1.7648949849978566</v>
      </c>
      <c r="N50" s="31">
        <f>N6/(N11+N12+N13)</f>
        <v>1.7008396797500489</v>
      </c>
      <c r="O50" s="123">
        <f t="shared" si="4"/>
        <v>1.7328673323739527</v>
      </c>
      <c r="P50" s="31">
        <f>P6/(P11+P12+P13)</f>
        <v>2.1802594995366076</v>
      </c>
      <c r="Q50" s="31">
        <f>Q6/(Q11+Q12+Q13)</f>
        <v>2.2589758681577399</v>
      </c>
      <c r="R50" s="31">
        <f>R6/(R11+R12+R13)</f>
        <v>1.7930419268510256</v>
      </c>
      <c r="S50" s="31">
        <f>S6/(S11+S12+S13)</f>
        <v>2.4814885133852291</v>
      </c>
      <c r="T50" s="31">
        <f>T6/(T11+T12+T13)</f>
        <v>3.1785195936139328</v>
      </c>
      <c r="U50" s="123">
        <f t="shared" si="5"/>
        <v>2.3784570803089071</v>
      </c>
      <c r="V50" s="31">
        <f>V6/(V11+V12+V13)</f>
        <v>1.944395410414828</v>
      </c>
      <c r="W50" s="31">
        <f>W6/(W11+W12+W13)</f>
        <v>1.7211720226843101</v>
      </c>
      <c r="X50" s="31">
        <f>X6/(X11+X12+X13)</f>
        <v>2.4219460442558347</v>
      </c>
      <c r="Y50" s="31">
        <f>Y6/(Y11+Y12+Y13)</f>
        <v>1.7970745298351518</v>
      </c>
      <c r="Z50" s="123">
        <f t="shared" si="6"/>
        <v>1.9711470017975312</v>
      </c>
      <c r="AA50" s="31">
        <f>AA6/(AA11+AA12+AA13)</f>
        <v>1.9314395931965631</v>
      </c>
      <c r="AB50" s="31">
        <f>AB6/(AB11+AB12+AB13)</f>
        <v>1.7970745298351518</v>
      </c>
      <c r="AC50" s="31">
        <f>AC6/(AC11+AC12+AC13)</f>
        <v>1.7213476533764898</v>
      </c>
      <c r="AD50" s="31">
        <f>AD6/(AD11+AD12+AD13)</f>
        <v>1.9456968239655348</v>
      </c>
      <c r="AE50" s="31">
        <f>AE6/(AE11+AE12+AE13)</f>
        <v>2.0022555738700438</v>
      </c>
      <c r="AF50" s="123">
        <f t="shared" si="17"/>
        <v>1.8795628348487567</v>
      </c>
      <c r="AG50" s="124">
        <f t="shared" ref="AG50:AG54" si="18">AVERAGE(P50:T50,V50:Y50,AA50:AE50)</f>
        <v>2.0839062559270318</v>
      </c>
      <c r="AH50"/>
      <c r="AI50"/>
      <c r="AJ50"/>
      <c r="AK50"/>
    </row>
    <row r="51" spans="1:16384" s="1" customFormat="1" ht="17" customHeight="1">
      <c r="A51" s="46" t="s">
        <v>89</v>
      </c>
      <c r="B51" s="46"/>
      <c r="C51" s="67"/>
      <c r="D51" s="31">
        <f t="shared" ref="D51:H51" si="19">D30/D31</f>
        <v>34.533898305084747</v>
      </c>
      <c r="E51" s="31">
        <f t="shared" si="19"/>
        <v>34.487951807228917</v>
      </c>
      <c r="F51" s="31">
        <f t="shared" si="19"/>
        <v>37.416777629826896</v>
      </c>
      <c r="G51" s="31">
        <f t="shared" si="19"/>
        <v>33.476856835306783</v>
      </c>
      <c r="H51" s="31">
        <f t="shared" si="19"/>
        <v>36.852589641434264</v>
      </c>
      <c r="I51" s="123">
        <f t="shared" si="11"/>
        <v>35.353614843776327</v>
      </c>
      <c r="J51" s="31">
        <f t="shared" ref="J51:K51" si="20">J30/J31</f>
        <v>16.836734693877553</v>
      </c>
      <c r="K51" s="31">
        <f t="shared" si="20"/>
        <v>16.875</v>
      </c>
      <c r="L51" s="123">
        <f t="shared" si="3"/>
        <v>16.855867346938776</v>
      </c>
      <c r="M51" s="31">
        <f t="shared" ref="M51:N51" si="21">M30/M31</f>
        <v>41.61931818181818</v>
      </c>
      <c r="N51" s="31">
        <f t="shared" si="21"/>
        <v>41.216216216216218</v>
      </c>
      <c r="O51" s="123">
        <f t="shared" si="4"/>
        <v>41.417767199017199</v>
      </c>
      <c r="P51" s="31">
        <f t="shared" ref="P51:S51" si="22">P30/P31</f>
        <v>38.440492476060193</v>
      </c>
      <c r="Q51" s="31">
        <f t="shared" si="22"/>
        <v>38.872832369942195</v>
      </c>
      <c r="R51" s="31">
        <f t="shared" si="22"/>
        <v>37.711069418386494</v>
      </c>
      <c r="S51" s="31">
        <f t="shared" si="22"/>
        <v>38.626609442060087</v>
      </c>
      <c r="T51" s="31">
        <f>T30/T31</f>
        <v>37.440305635148043</v>
      </c>
      <c r="U51" s="123">
        <f t="shared" si="5"/>
        <v>38.218261868319402</v>
      </c>
      <c r="V51" s="31">
        <f t="shared" ref="V51:Y51" si="23">V30/V31</f>
        <v>37.637362637362635</v>
      </c>
      <c r="W51" s="31">
        <f t="shared" si="23"/>
        <v>33.83152173913043</v>
      </c>
      <c r="X51" s="31">
        <f t="shared" si="23"/>
        <v>36.771300448430495</v>
      </c>
      <c r="Y51" s="31">
        <f t="shared" si="23"/>
        <v>35.157699443413733</v>
      </c>
      <c r="Z51" s="123">
        <f t="shared" si="6"/>
        <v>35.849471067084323</v>
      </c>
      <c r="AA51" s="31">
        <f t="shared" ref="AA51:AC51" si="24">AA30/AA31</f>
        <v>35.882352941176471</v>
      </c>
      <c r="AB51" s="31">
        <f t="shared" si="24"/>
        <v>35.157699443413733</v>
      </c>
      <c r="AC51" s="31">
        <f t="shared" si="24"/>
        <v>36.486486486486484</v>
      </c>
      <c r="AD51" s="31">
        <f>AD30/AD31</f>
        <v>38.688085676037481</v>
      </c>
      <c r="AE51" s="31">
        <f>AE30/AE31</f>
        <v>37.611181702668361</v>
      </c>
      <c r="AF51" s="123">
        <f t="shared" si="17"/>
        <v>36.765161249956506</v>
      </c>
      <c r="AG51" s="124">
        <f t="shared" si="18"/>
        <v>37.022499989979778</v>
      </c>
      <c r="AH51"/>
      <c r="AI51"/>
      <c r="AJ51"/>
      <c r="AK51"/>
    </row>
    <row r="52" spans="1:16384" s="1" customFormat="1" ht="17" customHeight="1">
      <c r="A52" s="46" t="s">
        <v>90</v>
      </c>
      <c r="B52" s="46"/>
      <c r="C52" s="67"/>
      <c r="D52" s="31">
        <f t="shared" ref="D52:H52" si="25">(D30/3.82)/(((D37/0.457)*(D36/0.148))^(0.5))</f>
        <v>0.85030850835443261</v>
      </c>
      <c r="E52" s="31">
        <f t="shared" si="25"/>
        <v>0.84868259002059232</v>
      </c>
      <c r="F52" s="31">
        <f t="shared" si="25"/>
        <v>1.352592308985491</v>
      </c>
      <c r="G52" s="31">
        <f t="shared" si="25"/>
        <v>0.77679376056092697</v>
      </c>
      <c r="H52" s="31">
        <f t="shared" si="25"/>
        <v>0.97580808636924077</v>
      </c>
      <c r="I52" s="123">
        <f t="shared" si="11"/>
        <v>0.96083705085813664</v>
      </c>
      <c r="J52" s="31">
        <f t="shared" ref="J52:K52" si="26">(J30/3.82)/(((J37/0.457)*(J36/0.148))^(0.5))</f>
        <v>0.74509814694969545</v>
      </c>
      <c r="K52" s="31">
        <f t="shared" si="26"/>
        <v>1.2815080444954758</v>
      </c>
      <c r="L52" s="123">
        <f t="shared" si="3"/>
        <v>1.0133030957225857</v>
      </c>
      <c r="M52" s="31">
        <f>(M30/3.82)/(((M37/0.457)*(M36/0.148))^(0.5))</f>
        <v>1.3418449774657635</v>
      </c>
      <c r="N52" s="31">
        <f>(N30/3.82)/(((N37/0.457)*(N36/0.148))^(0.5))</f>
        <v>0.70327778700444399</v>
      </c>
      <c r="O52" s="123">
        <f t="shared" si="4"/>
        <v>1.0225613822351036</v>
      </c>
      <c r="P52" s="31">
        <f t="shared" ref="P52:AC52" si="27">(P30/3.82)/(((P37/0.457)*(P36/0.148))^(0.5))</f>
        <v>1.0218862950271379</v>
      </c>
      <c r="Q52" s="31">
        <f t="shared" si="27"/>
        <v>0.90601348528760495</v>
      </c>
      <c r="R52" s="31">
        <f t="shared" si="27"/>
        <v>0.91686358514590716</v>
      </c>
      <c r="S52" s="31">
        <f t="shared" si="27"/>
        <v>3.4061716657998242</v>
      </c>
      <c r="T52" s="31">
        <f>(T30/3.82)/(((T37/0.457)*(T36/0.148))^(0.5))</f>
        <v>3.1331506745779407</v>
      </c>
      <c r="U52" s="123">
        <f t="shared" si="5"/>
        <v>1.8768171411676833</v>
      </c>
      <c r="V52" s="31">
        <f t="shared" si="27"/>
        <v>0.8975546609115701</v>
      </c>
      <c r="W52" s="31">
        <f t="shared" si="27"/>
        <v>1.7791430192173412</v>
      </c>
      <c r="X52" s="31">
        <f t="shared" si="27"/>
        <v>1.3229763194806736</v>
      </c>
      <c r="Y52" s="31">
        <f t="shared" si="27"/>
        <v>1.2130692506242786</v>
      </c>
      <c r="Z52" s="123">
        <f t="shared" si="6"/>
        <v>1.3031858125584659</v>
      </c>
      <c r="AA52" s="31">
        <f t="shared" si="27"/>
        <v>1.9497358321918974</v>
      </c>
      <c r="AB52" s="31">
        <f t="shared" si="27"/>
        <v>1.2130692506242786</v>
      </c>
      <c r="AC52" s="31">
        <f t="shared" si="27"/>
        <v>0.85981518727983008</v>
      </c>
      <c r="AD52" s="31">
        <f>(AD30/3.82)/(((AD37/0.457)*(AD36/0.148))^(0.5))</f>
        <v>1.0028431162363736</v>
      </c>
      <c r="AE52" s="31">
        <f>(AE30/3.82)/(((AE37/0.457)*(AE36/0.148))^(0.5))</f>
        <v>1.0660157148859892</v>
      </c>
      <c r="AF52" s="123">
        <f t="shared" si="17"/>
        <v>1.2182958202436738</v>
      </c>
      <c r="AG52" s="124">
        <f t="shared" si="18"/>
        <v>1.4777362898064748</v>
      </c>
      <c r="AH52"/>
      <c r="AI52"/>
      <c r="AJ52"/>
      <c r="AK52"/>
    </row>
    <row r="53" spans="1:16384" s="1" customFormat="1" ht="17" customHeight="1">
      <c r="A53" s="46" t="s">
        <v>119</v>
      </c>
      <c r="B53" s="46"/>
      <c r="C53" s="67"/>
      <c r="D53" s="31">
        <f>D30/D42</f>
        <v>5.5994503607007902</v>
      </c>
      <c r="E53" s="31">
        <f t="shared" ref="E53:H53" si="28">E30/E42</f>
        <v>5.1460674157303368</v>
      </c>
      <c r="F53" s="31">
        <f t="shared" si="28"/>
        <v>9.6298834818368739</v>
      </c>
      <c r="G53" s="31">
        <f t="shared" si="28"/>
        <v>5.6015850144092214</v>
      </c>
      <c r="H53" s="31">
        <f t="shared" si="28"/>
        <v>7.8689919183326236</v>
      </c>
      <c r="I53" s="123">
        <f t="shared" si="11"/>
        <v>6.7691956382019685</v>
      </c>
      <c r="J53" s="31">
        <f t="shared" ref="J53:K53" si="29">J30/J42</f>
        <v>2.3305084745762712</v>
      </c>
      <c r="K53" s="31">
        <f t="shared" si="29"/>
        <v>3.1586335985025737</v>
      </c>
      <c r="L53" s="123">
        <f t="shared" si="3"/>
        <v>2.7445710365394227</v>
      </c>
      <c r="M53" s="31">
        <f t="shared" ref="M53:N53" si="30">M30/M42</f>
        <v>7.8154174446519065</v>
      </c>
      <c r="N53" s="31">
        <f t="shared" si="30"/>
        <v>6.3264882804397429</v>
      </c>
      <c r="O53" s="123">
        <f t="shared" si="4"/>
        <v>7.0709528625458251</v>
      </c>
      <c r="P53" s="31">
        <f t="shared" ref="P53:S53" si="31">P30/P42</f>
        <v>5.9033613445378146</v>
      </c>
      <c r="Q53" s="31">
        <f t="shared" si="31"/>
        <v>5.2030947775628622</v>
      </c>
      <c r="R53" s="31">
        <f t="shared" si="31"/>
        <v>6.1827130113811135</v>
      </c>
      <c r="S53" s="31">
        <f t="shared" si="31"/>
        <v>33.063923585598829</v>
      </c>
      <c r="T53" s="31">
        <f>T30/T42</f>
        <v>18.266542404473437</v>
      </c>
      <c r="U53" s="123">
        <f t="shared" si="5"/>
        <v>13.723927024710813</v>
      </c>
      <c r="V53" s="31">
        <f t="shared" ref="V53:Y53" si="32">V30/V42</f>
        <v>6.2974028958860035</v>
      </c>
      <c r="W53" s="31">
        <f t="shared" si="32"/>
        <v>11.287398005439711</v>
      </c>
      <c r="X53" s="31">
        <f t="shared" si="32"/>
        <v>17.596566523605151</v>
      </c>
      <c r="Y53" s="31">
        <f t="shared" si="32"/>
        <v>13.114186851211073</v>
      </c>
      <c r="Z53" s="123">
        <f t="shared" si="6"/>
        <v>12.073888569035486</v>
      </c>
      <c r="AA53" s="31">
        <f t="shared" ref="AA53:AC53" si="33">AA30/AA42</f>
        <v>20.783645655877343</v>
      </c>
      <c r="AB53" s="31">
        <f t="shared" si="33"/>
        <v>13.114186851211073</v>
      </c>
      <c r="AC53" s="31">
        <f t="shared" si="33"/>
        <v>9.2505353319057804</v>
      </c>
      <c r="AD53" s="31">
        <f>AD30/AD42</f>
        <v>11.302307391474384</v>
      </c>
      <c r="AE53" s="31">
        <f>AE30/AE42</f>
        <v>9.7851239669421481</v>
      </c>
      <c r="AF53" s="123">
        <f t="shared" si="17"/>
        <v>12.847159839482146</v>
      </c>
      <c r="AG53" s="124">
        <f t="shared" si="18"/>
        <v>12.939356328364765</v>
      </c>
      <c r="AH53"/>
      <c r="AI53"/>
      <c r="AJ53"/>
      <c r="AK53"/>
    </row>
    <row r="54" spans="1:16384" s="1" customFormat="1" ht="17" customHeight="1" thickBot="1">
      <c r="A54" s="29" t="s">
        <v>118</v>
      </c>
      <c r="B54" s="29"/>
      <c r="C54" s="120"/>
      <c r="D54" s="33">
        <f t="shared" ref="D54:H54" si="34">D27/D42</f>
        <v>0.57026794915836487</v>
      </c>
      <c r="E54" s="33">
        <f t="shared" si="34"/>
        <v>0.52125842696629221</v>
      </c>
      <c r="F54" s="33">
        <f t="shared" si="34"/>
        <v>0.54246058944482523</v>
      </c>
      <c r="G54" s="33">
        <f t="shared" si="34"/>
        <v>0.47809798270893372</v>
      </c>
      <c r="H54" s="33">
        <f t="shared" si="34"/>
        <v>0.47771161207996593</v>
      </c>
      <c r="I54" s="141">
        <f t="shared" si="11"/>
        <v>0.51795931207167645</v>
      </c>
      <c r="J54" s="33">
        <f t="shared" ref="J54:K54" si="35">J27/J42</f>
        <v>0.27662429378531073</v>
      </c>
      <c r="K54" s="33">
        <f t="shared" si="35"/>
        <v>0.29209171736078615</v>
      </c>
      <c r="L54" s="141">
        <v>0.28438160056324807</v>
      </c>
      <c r="M54" s="33">
        <f t="shared" ref="M54:N54" si="36">M27/M42</f>
        <v>0.58722325953587617</v>
      </c>
      <c r="N54" s="33">
        <f t="shared" si="36"/>
        <v>0.4606928023231695</v>
      </c>
      <c r="O54" s="141">
        <f t="shared" si="4"/>
        <v>0.52395803092952287</v>
      </c>
      <c r="P54" s="33">
        <f t="shared" ref="P54:S54" si="37">P27/P42</f>
        <v>0.36006302521008399</v>
      </c>
      <c r="Q54" s="33">
        <f t="shared" si="37"/>
        <v>0.32326885880077372</v>
      </c>
      <c r="R54" s="33">
        <f t="shared" si="37"/>
        <v>0.40289141802522305</v>
      </c>
      <c r="S54" s="33">
        <f t="shared" si="37"/>
        <v>2.1652461425422485</v>
      </c>
      <c r="T54" s="33">
        <f>T27/T42</f>
        <v>1.9757222739981359</v>
      </c>
      <c r="U54" s="141">
        <f t="shared" si="5"/>
        <v>1.045438343715293</v>
      </c>
      <c r="V54" s="33">
        <f t="shared" ref="V54:Y54" si="38">V27/V42</f>
        <v>0.46683521029648362</v>
      </c>
      <c r="W54" s="33">
        <f t="shared" si="38"/>
        <v>1.650271985494107</v>
      </c>
      <c r="X54" s="33">
        <f t="shared" si="38"/>
        <v>1.3098712446351932</v>
      </c>
      <c r="Y54" s="33">
        <f t="shared" si="38"/>
        <v>1.2957785467128029</v>
      </c>
      <c r="Z54" s="141">
        <f t="shared" si="6"/>
        <v>1.1806892467846466</v>
      </c>
      <c r="AA54" s="33">
        <f t="shared" ref="AA54:AC54" si="39">AA27/AA42</f>
        <v>2.201817149346962</v>
      </c>
      <c r="AB54" s="33">
        <f t="shared" si="39"/>
        <v>1.2957785467128029</v>
      </c>
      <c r="AC54" s="33">
        <f t="shared" si="39"/>
        <v>0.67113490364025685</v>
      </c>
      <c r="AD54" s="33">
        <f>AD27/AD42</f>
        <v>0.73558858036761832</v>
      </c>
      <c r="AE54" s="33">
        <f>AE27/AE42</f>
        <v>0.64297520661157026</v>
      </c>
      <c r="AF54" s="141">
        <f t="shared" si="17"/>
        <v>1.109458877335842</v>
      </c>
      <c r="AG54" s="142">
        <f t="shared" si="18"/>
        <v>1.1069459351710187</v>
      </c>
      <c r="AH54"/>
      <c r="AI54"/>
      <c r="AJ54"/>
      <c r="AK54"/>
    </row>
    <row r="55" spans="1:16384" s="1" customFormat="1" ht="17" customHeight="1">
      <c r="A55" s="227" t="s">
        <v>570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  <c r="CO55" s="227"/>
      <c r="CP55" s="227"/>
      <c r="CQ55" s="227"/>
      <c r="CR55" s="227"/>
      <c r="CS55" s="227"/>
      <c r="CT55" s="227"/>
      <c r="CU55" s="227"/>
      <c r="CV55" s="227"/>
      <c r="CW55" s="227"/>
      <c r="CX55" s="227"/>
      <c r="CY55" s="227"/>
      <c r="CZ55" s="227"/>
      <c r="DA55" s="227"/>
      <c r="DB55" s="227"/>
      <c r="DC55" s="227"/>
      <c r="DD55" s="227"/>
      <c r="DE55" s="227"/>
      <c r="DF55" s="227"/>
      <c r="DG55" s="227"/>
      <c r="DH55" s="227"/>
      <c r="DI55" s="227"/>
      <c r="DJ55" s="227"/>
      <c r="DK55" s="227"/>
      <c r="DL55" s="227"/>
      <c r="DM55" s="227"/>
      <c r="DN55" s="227"/>
      <c r="DO55" s="227"/>
      <c r="DP55" s="227"/>
      <c r="DQ55" s="227"/>
      <c r="DR55" s="227"/>
      <c r="DS55" s="227"/>
      <c r="DT55" s="227"/>
      <c r="DU55" s="227"/>
      <c r="DV55" s="227"/>
      <c r="DW55" s="227"/>
      <c r="DX55" s="227"/>
      <c r="DY55" s="227"/>
      <c r="DZ55" s="227"/>
      <c r="EA55" s="227"/>
      <c r="EB55" s="227"/>
      <c r="EC55" s="227"/>
      <c r="ED55" s="227"/>
      <c r="EE55" s="227"/>
      <c r="EF55" s="227"/>
      <c r="EG55" s="227"/>
      <c r="EH55" s="227"/>
      <c r="EI55" s="227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27"/>
      <c r="FC55" s="227"/>
      <c r="FD55" s="227"/>
      <c r="FE55" s="227"/>
      <c r="FF55" s="227"/>
      <c r="FG55" s="227"/>
      <c r="FH55" s="227"/>
      <c r="FI55" s="227"/>
      <c r="FJ55" s="227"/>
      <c r="FK55" s="227"/>
      <c r="FL55" s="227"/>
      <c r="FM55" s="227"/>
      <c r="FN55" s="227"/>
      <c r="FO55" s="227"/>
      <c r="FP55" s="227"/>
      <c r="FQ55" s="227"/>
      <c r="FR55" s="227"/>
      <c r="FS55" s="227"/>
      <c r="FT55" s="227"/>
      <c r="FU55" s="227"/>
      <c r="FV55" s="227"/>
      <c r="FW55" s="227"/>
      <c r="FX55" s="227"/>
      <c r="FY55" s="227"/>
      <c r="FZ55" s="227"/>
      <c r="GA55" s="227"/>
      <c r="GB55" s="227"/>
      <c r="GC55" s="227"/>
      <c r="GD55" s="227"/>
      <c r="GE55" s="227"/>
      <c r="GF55" s="227"/>
      <c r="GG55" s="227"/>
      <c r="GH55" s="227"/>
      <c r="GI55" s="227"/>
      <c r="GJ55" s="227"/>
      <c r="GK55" s="227"/>
      <c r="GL55" s="227"/>
      <c r="GM55" s="227"/>
      <c r="GN55" s="227"/>
      <c r="GO55" s="227"/>
      <c r="GP55" s="227"/>
      <c r="GQ55" s="227"/>
      <c r="GR55" s="227"/>
      <c r="GS55" s="227"/>
      <c r="GT55" s="227"/>
      <c r="GU55" s="227"/>
      <c r="GV55" s="227"/>
      <c r="GW55" s="227"/>
      <c r="GX55" s="227"/>
      <c r="GY55" s="227"/>
      <c r="GZ55" s="227"/>
      <c r="HA55" s="227"/>
      <c r="HB55" s="227"/>
      <c r="HC55" s="227"/>
      <c r="HD55" s="227"/>
      <c r="HE55" s="227"/>
      <c r="HF55" s="227"/>
      <c r="HG55" s="227"/>
      <c r="HH55" s="227"/>
      <c r="HI55" s="227"/>
      <c r="HJ55" s="227"/>
      <c r="HK55" s="227"/>
      <c r="HL55" s="227"/>
      <c r="HM55" s="227"/>
      <c r="HN55" s="227"/>
      <c r="HO55" s="227"/>
      <c r="HP55" s="227"/>
      <c r="HQ55" s="227"/>
      <c r="HR55" s="227"/>
      <c r="HS55" s="227"/>
      <c r="HT55" s="227"/>
      <c r="HU55" s="227"/>
      <c r="HV55" s="227"/>
      <c r="HW55" s="227"/>
      <c r="HX55" s="227"/>
      <c r="HY55" s="227"/>
      <c r="HZ55" s="227"/>
      <c r="IA55" s="227"/>
      <c r="IB55" s="227"/>
      <c r="IC55" s="227"/>
      <c r="ID55" s="227"/>
      <c r="IE55" s="227"/>
      <c r="IF55" s="227"/>
      <c r="IG55" s="227"/>
      <c r="IH55" s="227"/>
      <c r="II55" s="227"/>
      <c r="IJ55" s="227"/>
      <c r="IK55" s="227"/>
      <c r="IL55" s="227"/>
      <c r="IM55" s="227"/>
      <c r="IN55" s="227"/>
      <c r="IO55" s="227"/>
      <c r="IP55" s="227"/>
      <c r="IQ55" s="227"/>
      <c r="IR55" s="227"/>
      <c r="IS55" s="227"/>
      <c r="IT55" s="227"/>
      <c r="IU55" s="227"/>
      <c r="IV55" s="227"/>
      <c r="IW55" s="227"/>
      <c r="IX55" s="227"/>
      <c r="IY55" s="227"/>
      <c r="IZ55" s="227"/>
      <c r="JA55" s="227"/>
      <c r="JB55" s="227"/>
      <c r="JC55" s="227"/>
      <c r="JD55" s="227"/>
      <c r="JE55" s="227"/>
      <c r="JF55" s="227"/>
      <c r="JG55" s="227"/>
      <c r="JH55" s="227"/>
      <c r="JI55" s="227"/>
      <c r="JJ55" s="227"/>
      <c r="JK55" s="227"/>
      <c r="JL55" s="227"/>
      <c r="JM55" s="227"/>
      <c r="JN55" s="227"/>
      <c r="JO55" s="227"/>
      <c r="JP55" s="227"/>
      <c r="JQ55" s="227"/>
      <c r="JR55" s="227"/>
      <c r="JS55" s="227"/>
      <c r="JT55" s="227"/>
      <c r="JU55" s="227"/>
      <c r="JV55" s="227"/>
      <c r="JW55" s="227"/>
      <c r="JX55" s="227"/>
      <c r="JY55" s="227"/>
      <c r="JZ55" s="227"/>
      <c r="KA55" s="227"/>
      <c r="KB55" s="227"/>
      <c r="KC55" s="227"/>
      <c r="KD55" s="227"/>
      <c r="KE55" s="227"/>
      <c r="KF55" s="227"/>
      <c r="KG55" s="227"/>
      <c r="KH55" s="227"/>
      <c r="KI55" s="227"/>
      <c r="KJ55" s="227"/>
      <c r="KK55" s="227"/>
      <c r="KL55" s="227"/>
      <c r="KM55" s="227"/>
      <c r="KN55" s="227"/>
      <c r="KO55" s="227"/>
      <c r="KP55" s="227"/>
      <c r="KQ55" s="227"/>
      <c r="KR55" s="227"/>
      <c r="KS55" s="227"/>
      <c r="KT55" s="227"/>
      <c r="KU55" s="227"/>
      <c r="KV55" s="227"/>
      <c r="KW55" s="227"/>
      <c r="KX55" s="227"/>
      <c r="KY55" s="227"/>
      <c r="KZ55" s="227"/>
      <c r="LA55" s="227"/>
      <c r="LB55" s="227"/>
      <c r="LC55" s="227"/>
      <c r="LD55" s="227"/>
      <c r="LE55" s="227"/>
      <c r="LF55" s="227"/>
      <c r="LG55" s="227"/>
      <c r="LH55" s="227"/>
      <c r="LI55" s="227"/>
      <c r="LJ55" s="227"/>
      <c r="LK55" s="227"/>
      <c r="LL55" s="227"/>
      <c r="LM55" s="227"/>
      <c r="LN55" s="227"/>
      <c r="LO55" s="227"/>
      <c r="LP55" s="227"/>
      <c r="LQ55" s="227"/>
      <c r="LR55" s="227"/>
      <c r="LS55" s="227"/>
      <c r="LT55" s="227"/>
      <c r="LU55" s="227"/>
      <c r="LV55" s="227"/>
      <c r="LW55" s="227"/>
      <c r="LX55" s="227"/>
      <c r="LY55" s="227"/>
      <c r="LZ55" s="227"/>
      <c r="MA55" s="227"/>
      <c r="MB55" s="227"/>
      <c r="MC55" s="227"/>
      <c r="MD55" s="227"/>
      <c r="ME55" s="227"/>
      <c r="MF55" s="227"/>
      <c r="MG55" s="227"/>
      <c r="MH55" s="227"/>
      <c r="MI55" s="227"/>
      <c r="MJ55" s="227"/>
      <c r="MK55" s="227"/>
      <c r="ML55" s="227"/>
      <c r="MM55" s="227"/>
      <c r="MN55" s="227"/>
      <c r="MO55" s="227"/>
      <c r="MP55" s="227"/>
      <c r="MQ55" s="227"/>
      <c r="MR55" s="227"/>
      <c r="MS55" s="227"/>
      <c r="MT55" s="227"/>
      <c r="MU55" s="227"/>
      <c r="MV55" s="227"/>
      <c r="MW55" s="227"/>
      <c r="MX55" s="227"/>
      <c r="MY55" s="227"/>
      <c r="MZ55" s="227"/>
      <c r="NA55" s="227"/>
      <c r="NB55" s="227"/>
      <c r="NC55" s="227"/>
      <c r="ND55" s="227"/>
      <c r="NE55" s="227"/>
      <c r="NF55" s="227"/>
      <c r="NG55" s="227"/>
      <c r="NH55" s="227"/>
      <c r="NI55" s="227"/>
      <c r="NJ55" s="227"/>
      <c r="NK55" s="227"/>
      <c r="NL55" s="227"/>
      <c r="NM55" s="227"/>
      <c r="NN55" s="227"/>
      <c r="NO55" s="227"/>
      <c r="NP55" s="227"/>
      <c r="NQ55" s="227"/>
      <c r="NR55" s="227"/>
      <c r="NS55" s="227"/>
      <c r="NT55" s="227"/>
      <c r="NU55" s="227"/>
      <c r="NV55" s="227"/>
      <c r="NW55" s="227"/>
      <c r="NX55" s="227"/>
      <c r="NY55" s="227"/>
      <c r="NZ55" s="227"/>
      <c r="OA55" s="227"/>
      <c r="OB55" s="227"/>
      <c r="OC55" s="227"/>
      <c r="OD55" s="227"/>
      <c r="OE55" s="227"/>
      <c r="OF55" s="227"/>
      <c r="OG55" s="227"/>
      <c r="OH55" s="227"/>
      <c r="OI55" s="227"/>
      <c r="OJ55" s="227"/>
      <c r="OK55" s="227"/>
      <c r="OL55" s="227"/>
      <c r="OM55" s="227"/>
      <c r="ON55" s="227"/>
      <c r="OO55" s="227"/>
      <c r="OP55" s="227"/>
      <c r="OQ55" s="227"/>
      <c r="OR55" s="227"/>
      <c r="OS55" s="227"/>
      <c r="OT55" s="227"/>
      <c r="OU55" s="227"/>
      <c r="OV55" s="227"/>
      <c r="OW55" s="227"/>
      <c r="OX55" s="227"/>
      <c r="OY55" s="227"/>
      <c r="OZ55" s="227"/>
      <c r="PA55" s="227"/>
      <c r="PB55" s="227"/>
      <c r="PC55" s="227"/>
      <c r="PD55" s="227"/>
      <c r="PE55" s="227"/>
      <c r="PF55" s="227"/>
      <c r="PG55" s="227"/>
      <c r="PH55" s="227"/>
      <c r="PI55" s="227"/>
      <c r="PJ55" s="227"/>
      <c r="PK55" s="227"/>
      <c r="PL55" s="227"/>
      <c r="PM55" s="227"/>
      <c r="PN55" s="227"/>
      <c r="PO55" s="227"/>
      <c r="PP55" s="227"/>
      <c r="PQ55" s="227"/>
      <c r="PR55" s="227"/>
      <c r="PS55" s="227"/>
      <c r="PT55" s="227"/>
      <c r="PU55" s="227"/>
      <c r="PV55" s="227"/>
      <c r="PW55" s="227"/>
      <c r="PX55" s="227"/>
      <c r="PY55" s="227"/>
      <c r="PZ55" s="227"/>
      <c r="QA55" s="227"/>
      <c r="QB55" s="227"/>
      <c r="QC55" s="227"/>
      <c r="QD55" s="227"/>
      <c r="QE55" s="227"/>
      <c r="QF55" s="227"/>
      <c r="QG55" s="227"/>
      <c r="QH55" s="227"/>
      <c r="QI55" s="227"/>
      <c r="QJ55" s="227"/>
      <c r="QK55" s="227"/>
      <c r="QL55" s="227"/>
      <c r="QM55" s="227"/>
      <c r="QN55" s="227"/>
      <c r="QO55" s="227"/>
      <c r="QP55" s="227"/>
      <c r="QQ55" s="227"/>
      <c r="QR55" s="227"/>
      <c r="QS55" s="227"/>
      <c r="QT55" s="227"/>
      <c r="QU55" s="227"/>
      <c r="QV55" s="227"/>
      <c r="QW55" s="227"/>
      <c r="QX55" s="227"/>
      <c r="QY55" s="227"/>
      <c r="QZ55" s="227"/>
      <c r="RA55" s="227"/>
      <c r="RB55" s="227"/>
      <c r="RC55" s="227"/>
      <c r="RD55" s="227"/>
      <c r="RE55" s="227"/>
      <c r="RF55" s="227"/>
      <c r="RG55" s="227"/>
      <c r="RH55" s="227"/>
      <c r="RI55" s="227"/>
      <c r="RJ55" s="227"/>
      <c r="RK55" s="227"/>
      <c r="RL55" s="227"/>
      <c r="RM55" s="227"/>
      <c r="RN55" s="227"/>
      <c r="RO55" s="227"/>
      <c r="RP55" s="227"/>
      <c r="RQ55" s="227"/>
      <c r="RR55" s="227"/>
      <c r="RS55" s="227"/>
      <c r="RT55" s="227"/>
      <c r="RU55" s="227"/>
      <c r="RV55" s="227"/>
      <c r="RW55" s="227"/>
      <c r="RX55" s="227"/>
      <c r="RY55" s="227"/>
      <c r="RZ55" s="227"/>
      <c r="SA55" s="227"/>
      <c r="SB55" s="227"/>
      <c r="SC55" s="227"/>
      <c r="SD55" s="227"/>
      <c r="SE55" s="227"/>
      <c r="SF55" s="227"/>
      <c r="SG55" s="227"/>
      <c r="SH55" s="227"/>
      <c r="SI55" s="227"/>
      <c r="SJ55" s="227"/>
      <c r="SK55" s="227"/>
      <c r="SL55" s="227"/>
      <c r="SM55" s="227"/>
      <c r="SN55" s="227"/>
      <c r="SO55" s="227"/>
      <c r="SP55" s="227"/>
      <c r="SQ55" s="227"/>
      <c r="SR55" s="227"/>
      <c r="SS55" s="227"/>
      <c r="ST55" s="227"/>
      <c r="SU55" s="227"/>
      <c r="SV55" s="227"/>
      <c r="SW55" s="227"/>
      <c r="SX55" s="227"/>
      <c r="SY55" s="227"/>
      <c r="SZ55" s="227"/>
      <c r="TA55" s="227"/>
      <c r="TB55" s="227"/>
      <c r="TC55" s="227"/>
      <c r="TD55" s="227"/>
      <c r="TE55" s="227"/>
      <c r="TF55" s="227"/>
      <c r="TG55" s="227"/>
      <c r="TH55" s="227"/>
      <c r="TI55" s="227"/>
      <c r="TJ55" s="227"/>
      <c r="TK55" s="227"/>
      <c r="TL55" s="227"/>
      <c r="TM55" s="227"/>
      <c r="TN55" s="227"/>
      <c r="TO55" s="227"/>
      <c r="TP55" s="227"/>
      <c r="TQ55" s="227"/>
      <c r="TR55" s="227"/>
      <c r="TS55" s="227"/>
      <c r="TT55" s="227"/>
      <c r="TU55" s="227"/>
      <c r="TV55" s="227"/>
      <c r="TW55" s="227"/>
      <c r="TX55" s="227"/>
      <c r="TY55" s="227"/>
      <c r="TZ55" s="227"/>
      <c r="UA55" s="227"/>
      <c r="UB55" s="227"/>
      <c r="UC55" s="227"/>
      <c r="UD55" s="227"/>
      <c r="UE55" s="227"/>
      <c r="UF55" s="227"/>
      <c r="UG55" s="227"/>
      <c r="UH55" s="227"/>
      <c r="UI55" s="227"/>
      <c r="UJ55" s="227"/>
      <c r="UK55" s="227"/>
      <c r="UL55" s="227"/>
      <c r="UM55" s="227"/>
      <c r="UN55" s="227"/>
      <c r="UO55" s="227"/>
      <c r="UP55" s="227"/>
      <c r="UQ55" s="227"/>
      <c r="UR55" s="227"/>
      <c r="US55" s="227"/>
      <c r="UT55" s="227"/>
      <c r="UU55" s="227"/>
      <c r="UV55" s="227"/>
      <c r="UW55" s="227"/>
      <c r="UX55" s="227"/>
      <c r="UY55" s="227"/>
      <c r="UZ55" s="227"/>
      <c r="VA55" s="227"/>
      <c r="VB55" s="227"/>
      <c r="VC55" s="227"/>
      <c r="VD55" s="227"/>
      <c r="VE55" s="227"/>
      <c r="VF55" s="227"/>
      <c r="VG55" s="227"/>
      <c r="VH55" s="227"/>
      <c r="VI55" s="227"/>
      <c r="VJ55" s="227"/>
      <c r="VK55" s="227"/>
      <c r="VL55" s="227"/>
      <c r="VM55" s="227"/>
      <c r="VN55" s="227"/>
      <c r="VO55" s="227"/>
      <c r="VP55" s="227"/>
      <c r="VQ55" s="227"/>
      <c r="VR55" s="227"/>
      <c r="VS55" s="227"/>
      <c r="VT55" s="227"/>
      <c r="VU55" s="227"/>
      <c r="VV55" s="227"/>
      <c r="VW55" s="227"/>
      <c r="VX55" s="227"/>
      <c r="VY55" s="227"/>
      <c r="VZ55" s="227"/>
      <c r="WA55" s="227"/>
      <c r="WB55" s="227"/>
      <c r="WC55" s="227"/>
      <c r="WD55" s="227"/>
      <c r="WE55" s="227"/>
      <c r="WF55" s="227"/>
      <c r="WG55" s="227"/>
      <c r="WH55" s="227"/>
      <c r="WI55" s="227"/>
      <c r="WJ55" s="227"/>
      <c r="WK55" s="227"/>
      <c r="WL55" s="227"/>
      <c r="WM55" s="227"/>
      <c r="WN55" s="227"/>
      <c r="WO55" s="227"/>
      <c r="WP55" s="227"/>
      <c r="WQ55" s="227"/>
      <c r="WR55" s="227"/>
      <c r="WS55" s="227"/>
      <c r="WT55" s="227"/>
      <c r="WU55" s="227"/>
      <c r="WV55" s="227"/>
      <c r="WW55" s="227"/>
      <c r="WX55" s="227"/>
      <c r="WY55" s="227"/>
      <c r="WZ55" s="227"/>
      <c r="XA55" s="227"/>
      <c r="XB55" s="227"/>
      <c r="XC55" s="227"/>
      <c r="XD55" s="227"/>
      <c r="XE55" s="227"/>
      <c r="XF55" s="227"/>
      <c r="XG55" s="227"/>
      <c r="XH55" s="227"/>
      <c r="XI55" s="227"/>
      <c r="XJ55" s="227"/>
      <c r="XK55" s="227"/>
      <c r="XL55" s="227"/>
      <c r="XM55" s="227"/>
      <c r="XN55" s="227"/>
      <c r="XO55" s="227"/>
      <c r="XP55" s="227"/>
      <c r="XQ55" s="227"/>
      <c r="XR55" s="227"/>
      <c r="XS55" s="227"/>
      <c r="XT55" s="227"/>
      <c r="XU55" s="227"/>
      <c r="XV55" s="227"/>
      <c r="XW55" s="227"/>
      <c r="XX55" s="227"/>
      <c r="XY55" s="227"/>
      <c r="XZ55" s="227"/>
      <c r="YA55" s="227"/>
      <c r="YB55" s="227"/>
      <c r="YC55" s="227"/>
      <c r="YD55" s="227"/>
      <c r="YE55" s="227"/>
      <c r="YF55" s="227"/>
      <c r="YG55" s="227"/>
      <c r="YH55" s="227"/>
      <c r="YI55" s="227"/>
      <c r="YJ55" s="227"/>
      <c r="YK55" s="227"/>
      <c r="YL55" s="227"/>
      <c r="YM55" s="227"/>
      <c r="YN55" s="227"/>
      <c r="YO55" s="227"/>
      <c r="YP55" s="227"/>
      <c r="YQ55" s="227"/>
      <c r="YR55" s="227"/>
      <c r="YS55" s="227"/>
      <c r="YT55" s="227"/>
      <c r="YU55" s="227"/>
      <c r="YV55" s="227"/>
      <c r="YW55" s="227"/>
      <c r="YX55" s="227"/>
      <c r="YY55" s="227"/>
      <c r="YZ55" s="227"/>
      <c r="ZA55" s="227"/>
      <c r="ZB55" s="227"/>
      <c r="ZC55" s="227"/>
      <c r="ZD55" s="227"/>
      <c r="ZE55" s="227"/>
      <c r="ZF55" s="227"/>
      <c r="ZG55" s="227"/>
      <c r="ZH55" s="227"/>
      <c r="ZI55" s="227"/>
      <c r="ZJ55" s="227"/>
      <c r="ZK55" s="227"/>
      <c r="ZL55" s="227"/>
      <c r="ZM55" s="227"/>
      <c r="ZN55" s="227"/>
      <c r="ZO55" s="227"/>
      <c r="ZP55" s="227"/>
      <c r="ZQ55" s="227"/>
      <c r="ZR55" s="227"/>
      <c r="ZS55" s="227"/>
      <c r="ZT55" s="227"/>
      <c r="ZU55" s="227"/>
      <c r="ZV55" s="227"/>
      <c r="ZW55" s="227"/>
      <c r="ZX55" s="227"/>
      <c r="ZY55" s="227"/>
      <c r="ZZ55" s="227"/>
      <c r="AAA55" s="227"/>
      <c r="AAB55" s="227"/>
      <c r="AAC55" s="227"/>
      <c r="AAD55" s="227"/>
      <c r="AAE55" s="227"/>
      <c r="AAF55" s="227"/>
      <c r="AAG55" s="227"/>
      <c r="AAH55" s="227"/>
      <c r="AAI55" s="227"/>
      <c r="AAJ55" s="227"/>
      <c r="AAK55" s="227"/>
      <c r="AAL55" s="227"/>
      <c r="AAM55" s="227"/>
      <c r="AAN55" s="227"/>
      <c r="AAO55" s="227"/>
      <c r="AAP55" s="227"/>
      <c r="AAQ55" s="227"/>
      <c r="AAR55" s="227"/>
      <c r="AAS55" s="227"/>
      <c r="AAT55" s="227"/>
      <c r="AAU55" s="227"/>
      <c r="AAV55" s="227"/>
      <c r="AAW55" s="227"/>
      <c r="AAX55" s="227"/>
      <c r="AAY55" s="227"/>
      <c r="AAZ55" s="227"/>
      <c r="ABA55" s="227"/>
      <c r="ABB55" s="227"/>
      <c r="ABC55" s="227"/>
      <c r="ABD55" s="227"/>
      <c r="ABE55" s="227"/>
      <c r="ABF55" s="227"/>
      <c r="ABG55" s="227"/>
      <c r="ABH55" s="227"/>
      <c r="ABI55" s="227"/>
      <c r="ABJ55" s="227"/>
      <c r="ABK55" s="227"/>
      <c r="ABL55" s="227"/>
      <c r="ABM55" s="227"/>
      <c r="ABN55" s="227"/>
      <c r="ABO55" s="227"/>
      <c r="ABP55" s="227"/>
      <c r="ABQ55" s="227"/>
      <c r="ABR55" s="227"/>
      <c r="ABS55" s="227"/>
      <c r="ABT55" s="227"/>
      <c r="ABU55" s="227"/>
      <c r="ABV55" s="227"/>
      <c r="ABW55" s="227"/>
      <c r="ABX55" s="227"/>
      <c r="ABY55" s="227"/>
      <c r="ABZ55" s="227"/>
      <c r="ACA55" s="227"/>
      <c r="ACB55" s="227"/>
      <c r="ACC55" s="227"/>
      <c r="ACD55" s="227"/>
      <c r="ACE55" s="227"/>
      <c r="ACF55" s="227"/>
      <c r="ACG55" s="227"/>
      <c r="ACH55" s="227"/>
      <c r="ACI55" s="227"/>
      <c r="ACJ55" s="227"/>
      <c r="ACK55" s="227"/>
      <c r="ACL55" s="227"/>
      <c r="ACM55" s="227"/>
      <c r="ACN55" s="227"/>
      <c r="ACO55" s="227"/>
      <c r="ACP55" s="227"/>
      <c r="ACQ55" s="227"/>
      <c r="ACR55" s="227"/>
      <c r="ACS55" s="227"/>
      <c r="ACT55" s="227"/>
      <c r="ACU55" s="227"/>
      <c r="ACV55" s="227"/>
      <c r="ACW55" s="227"/>
      <c r="ACX55" s="227"/>
      <c r="ACY55" s="227"/>
      <c r="ACZ55" s="227"/>
      <c r="ADA55" s="227"/>
      <c r="ADB55" s="227"/>
      <c r="ADC55" s="227"/>
      <c r="ADD55" s="227"/>
      <c r="ADE55" s="227"/>
      <c r="ADF55" s="227"/>
      <c r="ADG55" s="227"/>
      <c r="ADH55" s="227"/>
      <c r="ADI55" s="227"/>
      <c r="ADJ55" s="227"/>
      <c r="ADK55" s="227"/>
      <c r="ADL55" s="227"/>
      <c r="ADM55" s="227"/>
      <c r="ADN55" s="227"/>
      <c r="ADO55" s="227"/>
      <c r="ADP55" s="227"/>
      <c r="ADQ55" s="227"/>
      <c r="ADR55" s="227"/>
      <c r="ADS55" s="227"/>
      <c r="ADT55" s="227"/>
      <c r="ADU55" s="227"/>
      <c r="ADV55" s="227"/>
      <c r="ADW55" s="227"/>
      <c r="ADX55" s="227"/>
      <c r="ADY55" s="227"/>
      <c r="ADZ55" s="227"/>
      <c r="AEA55" s="227"/>
      <c r="AEB55" s="227"/>
      <c r="AEC55" s="227"/>
      <c r="AED55" s="227"/>
      <c r="AEE55" s="227"/>
      <c r="AEF55" s="227"/>
      <c r="AEG55" s="227"/>
      <c r="AEH55" s="227"/>
      <c r="AEI55" s="227"/>
      <c r="AEJ55" s="227"/>
      <c r="AEK55" s="227"/>
      <c r="AEL55" s="227"/>
      <c r="AEM55" s="227"/>
      <c r="AEN55" s="227"/>
      <c r="AEO55" s="227"/>
      <c r="AEP55" s="227"/>
      <c r="AEQ55" s="227"/>
      <c r="AER55" s="227"/>
      <c r="AES55" s="227"/>
      <c r="AET55" s="227"/>
      <c r="AEU55" s="227"/>
      <c r="AEV55" s="227"/>
      <c r="AEW55" s="227"/>
      <c r="AEX55" s="227"/>
      <c r="AEY55" s="227"/>
      <c r="AEZ55" s="227"/>
      <c r="AFA55" s="227"/>
      <c r="AFB55" s="227"/>
      <c r="AFC55" s="227"/>
      <c r="AFD55" s="227"/>
      <c r="AFE55" s="227"/>
      <c r="AFF55" s="227"/>
      <c r="AFG55" s="227"/>
      <c r="AFH55" s="227"/>
      <c r="AFI55" s="227"/>
      <c r="AFJ55" s="227"/>
      <c r="AFK55" s="227"/>
      <c r="AFL55" s="227"/>
      <c r="AFM55" s="227"/>
      <c r="AFN55" s="227"/>
      <c r="AFO55" s="227"/>
      <c r="AFP55" s="227"/>
      <c r="AFQ55" s="227"/>
      <c r="AFR55" s="227"/>
      <c r="AFS55" s="227"/>
      <c r="AFT55" s="227"/>
      <c r="AFU55" s="227"/>
      <c r="AFV55" s="227"/>
      <c r="AFW55" s="227"/>
      <c r="AFX55" s="227"/>
      <c r="AFY55" s="227"/>
      <c r="AFZ55" s="227"/>
      <c r="AGA55" s="227"/>
      <c r="AGB55" s="227"/>
      <c r="AGC55" s="227"/>
      <c r="AGD55" s="227"/>
      <c r="AGE55" s="227"/>
      <c r="AGF55" s="227"/>
      <c r="AGG55" s="227"/>
      <c r="AGH55" s="227"/>
      <c r="AGI55" s="227"/>
      <c r="AGJ55" s="227"/>
      <c r="AGK55" s="227"/>
      <c r="AGL55" s="227"/>
      <c r="AGM55" s="227"/>
      <c r="AGN55" s="227"/>
      <c r="AGO55" s="227"/>
      <c r="AGP55" s="227"/>
      <c r="AGQ55" s="227"/>
      <c r="AGR55" s="227"/>
      <c r="AGS55" s="227"/>
      <c r="AGT55" s="227"/>
      <c r="AGU55" s="227"/>
      <c r="AGV55" s="227"/>
      <c r="AGW55" s="227"/>
      <c r="AGX55" s="227"/>
      <c r="AGY55" s="227"/>
      <c r="AGZ55" s="227"/>
      <c r="AHA55" s="227"/>
      <c r="AHB55" s="227"/>
      <c r="AHC55" s="227"/>
      <c r="AHD55" s="227"/>
      <c r="AHE55" s="227"/>
      <c r="AHF55" s="227"/>
      <c r="AHG55" s="227"/>
      <c r="AHH55" s="227"/>
      <c r="AHI55" s="227"/>
      <c r="AHJ55" s="227"/>
      <c r="AHK55" s="227"/>
      <c r="AHL55" s="227"/>
      <c r="AHM55" s="227"/>
      <c r="AHN55" s="227"/>
      <c r="AHO55" s="227"/>
      <c r="AHP55" s="227"/>
      <c r="AHQ55" s="227"/>
      <c r="AHR55" s="227"/>
      <c r="AHS55" s="227"/>
      <c r="AHT55" s="227"/>
      <c r="AHU55" s="227"/>
      <c r="AHV55" s="227"/>
      <c r="AHW55" s="227"/>
      <c r="AHX55" s="227"/>
      <c r="AHY55" s="227"/>
      <c r="AHZ55" s="227"/>
      <c r="AIA55" s="227"/>
      <c r="AIB55" s="227"/>
      <c r="AIC55" s="227"/>
      <c r="AID55" s="227"/>
      <c r="AIE55" s="227"/>
      <c r="AIF55" s="227"/>
      <c r="AIG55" s="227"/>
      <c r="AIH55" s="227"/>
      <c r="AII55" s="227"/>
      <c r="AIJ55" s="227"/>
      <c r="AIK55" s="227"/>
      <c r="AIL55" s="227"/>
      <c r="AIM55" s="227"/>
      <c r="AIN55" s="227"/>
      <c r="AIO55" s="227"/>
      <c r="AIP55" s="227"/>
      <c r="AIQ55" s="227"/>
      <c r="AIR55" s="227"/>
      <c r="AIS55" s="227"/>
      <c r="AIT55" s="227"/>
      <c r="AIU55" s="227"/>
      <c r="AIV55" s="227"/>
      <c r="AIW55" s="227"/>
      <c r="AIX55" s="227"/>
      <c r="AIY55" s="227"/>
      <c r="AIZ55" s="227"/>
      <c r="AJA55" s="227"/>
      <c r="AJB55" s="227"/>
      <c r="AJC55" s="227"/>
      <c r="AJD55" s="227"/>
      <c r="AJE55" s="227"/>
      <c r="AJF55" s="227"/>
      <c r="AJG55" s="227"/>
      <c r="AJH55" s="227"/>
      <c r="AJI55" s="227"/>
      <c r="AJJ55" s="227"/>
      <c r="AJK55" s="227"/>
      <c r="AJL55" s="227"/>
      <c r="AJM55" s="227"/>
      <c r="AJN55" s="227"/>
      <c r="AJO55" s="227"/>
      <c r="AJP55" s="227"/>
      <c r="AJQ55" s="227"/>
      <c r="AJR55" s="227"/>
      <c r="AJS55" s="227"/>
      <c r="AJT55" s="227"/>
      <c r="AJU55" s="227"/>
      <c r="AJV55" s="227"/>
      <c r="AJW55" s="227"/>
      <c r="AJX55" s="227"/>
      <c r="AJY55" s="227"/>
      <c r="AJZ55" s="227"/>
      <c r="AKA55" s="227"/>
      <c r="AKB55" s="227"/>
      <c r="AKC55" s="227"/>
      <c r="AKD55" s="227"/>
      <c r="AKE55" s="227"/>
      <c r="AKF55" s="227"/>
      <c r="AKG55" s="227"/>
      <c r="AKH55" s="227"/>
      <c r="AKI55" s="227"/>
      <c r="AKJ55" s="227"/>
      <c r="AKK55" s="227"/>
      <c r="AKL55" s="227"/>
      <c r="AKM55" s="227"/>
      <c r="AKN55" s="227"/>
      <c r="AKO55" s="227"/>
      <c r="AKP55" s="227"/>
      <c r="AKQ55" s="227"/>
      <c r="AKR55" s="227"/>
      <c r="AKS55" s="227"/>
      <c r="AKT55" s="227"/>
      <c r="AKU55" s="227"/>
      <c r="AKV55" s="227"/>
      <c r="AKW55" s="227"/>
      <c r="AKX55" s="227"/>
      <c r="AKY55" s="227"/>
      <c r="AKZ55" s="227"/>
      <c r="ALA55" s="227"/>
      <c r="ALB55" s="227"/>
      <c r="ALC55" s="227"/>
      <c r="ALD55" s="227"/>
      <c r="ALE55" s="227"/>
      <c r="ALF55" s="227"/>
      <c r="ALG55" s="227"/>
      <c r="ALH55" s="227"/>
      <c r="ALI55" s="227"/>
      <c r="ALJ55" s="227"/>
      <c r="ALK55" s="227"/>
      <c r="ALL55" s="227"/>
      <c r="ALM55" s="227"/>
      <c r="ALN55" s="227"/>
      <c r="ALO55" s="227"/>
      <c r="ALP55" s="227"/>
      <c r="ALQ55" s="227"/>
      <c r="ALR55" s="227"/>
      <c r="ALS55" s="227"/>
      <c r="ALT55" s="227"/>
      <c r="ALU55" s="227"/>
      <c r="ALV55" s="227"/>
      <c r="ALW55" s="227"/>
      <c r="ALX55" s="227"/>
      <c r="ALY55" s="227"/>
      <c r="ALZ55" s="227"/>
      <c r="AMA55" s="227"/>
      <c r="AMB55" s="227"/>
      <c r="AMC55" s="227"/>
      <c r="AMD55" s="227"/>
      <c r="AME55" s="227"/>
      <c r="AMF55" s="227"/>
      <c r="AMG55" s="227"/>
      <c r="AMH55" s="227"/>
      <c r="AMI55" s="227"/>
      <c r="AMJ55" s="227"/>
      <c r="AMK55" s="227"/>
      <c r="AML55" s="227"/>
      <c r="AMM55" s="227"/>
      <c r="AMN55" s="227"/>
      <c r="AMO55" s="227"/>
      <c r="AMP55" s="227"/>
      <c r="AMQ55" s="227"/>
      <c r="AMR55" s="227"/>
      <c r="AMS55" s="227"/>
      <c r="AMT55" s="227"/>
      <c r="AMU55" s="227"/>
      <c r="AMV55" s="227"/>
      <c r="AMW55" s="227"/>
      <c r="AMX55" s="227"/>
      <c r="AMY55" s="227"/>
      <c r="AMZ55" s="227"/>
      <c r="ANA55" s="227"/>
      <c r="ANB55" s="227"/>
      <c r="ANC55" s="227"/>
      <c r="AND55" s="227"/>
      <c r="ANE55" s="227"/>
      <c r="ANF55" s="227"/>
      <c r="ANG55" s="227"/>
      <c r="ANH55" s="227"/>
      <c r="ANI55" s="227"/>
      <c r="ANJ55" s="227"/>
      <c r="ANK55" s="227"/>
      <c r="ANL55" s="227"/>
      <c r="ANM55" s="227"/>
      <c r="ANN55" s="227"/>
      <c r="ANO55" s="227"/>
      <c r="ANP55" s="227"/>
      <c r="ANQ55" s="227"/>
      <c r="ANR55" s="227"/>
      <c r="ANS55" s="227"/>
      <c r="ANT55" s="227"/>
      <c r="ANU55" s="227"/>
      <c r="ANV55" s="227"/>
      <c r="ANW55" s="227"/>
      <c r="ANX55" s="227"/>
      <c r="ANY55" s="227"/>
      <c r="ANZ55" s="227"/>
      <c r="AOA55" s="227"/>
      <c r="AOB55" s="227"/>
      <c r="AOC55" s="227"/>
      <c r="AOD55" s="227"/>
      <c r="AOE55" s="227"/>
      <c r="AOF55" s="227"/>
      <c r="AOG55" s="227"/>
      <c r="AOH55" s="227"/>
      <c r="AOI55" s="227"/>
      <c r="AOJ55" s="227"/>
      <c r="AOK55" s="227"/>
      <c r="AOL55" s="227"/>
      <c r="AOM55" s="227"/>
      <c r="AON55" s="227"/>
      <c r="AOO55" s="227"/>
      <c r="AOP55" s="227"/>
      <c r="AOQ55" s="227"/>
      <c r="AOR55" s="227"/>
      <c r="AOS55" s="227"/>
      <c r="AOT55" s="227"/>
      <c r="AOU55" s="227"/>
      <c r="AOV55" s="227"/>
      <c r="AOW55" s="227"/>
      <c r="AOX55" s="227"/>
      <c r="AOY55" s="227"/>
      <c r="AOZ55" s="227"/>
      <c r="APA55" s="227"/>
      <c r="APB55" s="227"/>
      <c r="APC55" s="227"/>
      <c r="APD55" s="227"/>
      <c r="APE55" s="227"/>
      <c r="APF55" s="227"/>
      <c r="APG55" s="227"/>
      <c r="APH55" s="227"/>
      <c r="API55" s="227"/>
      <c r="APJ55" s="227"/>
      <c r="APK55" s="227"/>
      <c r="APL55" s="227"/>
      <c r="APM55" s="227"/>
      <c r="APN55" s="227"/>
      <c r="APO55" s="227"/>
      <c r="APP55" s="227"/>
      <c r="APQ55" s="227"/>
      <c r="APR55" s="227"/>
      <c r="APS55" s="227"/>
      <c r="APT55" s="227"/>
      <c r="APU55" s="227"/>
      <c r="APV55" s="227"/>
      <c r="APW55" s="227"/>
      <c r="APX55" s="227"/>
      <c r="APY55" s="227"/>
      <c r="APZ55" s="227"/>
      <c r="AQA55" s="227"/>
      <c r="AQB55" s="227"/>
      <c r="AQC55" s="227"/>
      <c r="AQD55" s="227"/>
      <c r="AQE55" s="227"/>
      <c r="AQF55" s="227"/>
      <c r="AQG55" s="227"/>
      <c r="AQH55" s="227"/>
      <c r="AQI55" s="227"/>
      <c r="AQJ55" s="227"/>
      <c r="AQK55" s="227"/>
      <c r="AQL55" s="227"/>
      <c r="AQM55" s="227"/>
      <c r="AQN55" s="227"/>
      <c r="AQO55" s="227"/>
      <c r="AQP55" s="227"/>
      <c r="AQQ55" s="227"/>
      <c r="AQR55" s="227"/>
      <c r="AQS55" s="227"/>
      <c r="AQT55" s="227"/>
      <c r="AQU55" s="227"/>
      <c r="AQV55" s="227"/>
      <c r="AQW55" s="227"/>
      <c r="AQX55" s="227"/>
      <c r="AQY55" s="227"/>
      <c r="AQZ55" s="227"/>
      <c r="ARA55" s="227"/>
      <c r="ARB55" s="227"/>
      <c r="ARC55" s="227"/>
      <c r="ARD55" s="227"/>
      <c r="ARE55" s="227"/>
      <c r="ARF55" s="227"/>
      <c r="ARG55" s="227"/>
      <c r="ARH55" s="227"/>
      <c r="ARI55" s="227"/>
      <c r="ARJ55" s="227"/>
      <c r="ARK55" s="227"/>
      <c r="ARL55" s="227"/>
      <c r="ARM55" s="227"/>
      <c r="ARN55" s="227"/>
      <c r="ARO55" s="227"/>
      <c r="ARP55" s="227"/>
      <c r="ARQ55" s="227"/>
      <c r="ARR55" s="227"/>
      <c r="ARS55" s="227"/>
      <c r="ART55" s="227"/>
      <c r="ARU55" s="227"/>
      <c r="ARV55" s="227"/>
      <c r="ARW55" s="227"/>
      <c r="ARX55" s="227"/>
      <c r="ARY55" s="227"/>
      <c r="ARZ55" s="227"/>
      <c r="ASA55" s="227"/>
      <c r="ASB55" s="227"/>
      <c r="ASC55" s="227"/>
      <c r="ASD55" s="227"/>
      <c r="ASE55" s="227"/>
      <c r="ASF55" s="227"/>
      <c r="ASG55" s="227"/>
      <c r="ASH55" s="227"/>
      <c r="ASI55" s="227"/>
      <c r="ASJ55" s="227"/>
      <c r="ASK55" s="227"/>
      <c r="ASL55" s="227"/>
      <c r="ASM55" s="227"/>
      <c r="ASN55" s="227"/>
      <c r="ASO55" s="227"/>
      <c r="ASP55" s="227"/>
      <c r="ASQ55" s="227"/>
      <c r="ASR55" s="227"/>
      <c r="ASS55" s="227"/>
      <c r="AST55" s="227"/>
      <c r="ASU55" s="227"/>
      <c r="ASV55" s="227"/>
      <c r="ASW55" s="227"/>
      <c r="ASX55" s="227"/>
      <c r="ASY55" s="227"/>
      <c r="ASZ55" s="227"/>
      <c r="ATA55" s="227"/>
      <c r="ATB55" s="227"/>
      <c r="ATC55" s="227"/>
      <c r="ATD55" s="227"/>
      <c r="ATE55" s="227"/>
      <c r="ATF55" s="227"/>
      <c r="ATG55" s="227"/>
      <c r="ATH55" s="227"/>
      <c r="ATI55" s="227"/>
      <c r="ATJ55" s="227"/>
      <c r="ATK55" s="227"/>
      <c r="ATL55" s="227"/>
      <c r="ATM55" s="227"/>
      <c r="ATN55" s="227"/>
      <c r="ATO55" s="227"/>
      <c r="ATP55" s="227"/>
      <c r="ATQ55" s="227"/>
      <c r="ATR55" s="227"/>
      <c r="ATS55" s="227"/>
      <c r="ATT55" s="227"/>
      <c r="ATU55" s="227"/>
      <c r="ATV55" s="227"/>
      <c r="ATW55" s="227"/>
      <c r="ATX55" s="227"/>
      <c r="ATY55" s="227"/>
      <c r="ATZ55" s="227"/>
      <c r="AUA55" s="227"/>
      <c r="AUB55" s="227"/>
      <c r="AUC55" s="227"/>
      <c r="AUD55" s="227"/>
      <c r="AUE55" s="227"/>
      <c r="AUF55" s="227"/>
      <c r="AUG55" s="227"/>
      <c r="AUH55" s="227"/>
      <c r="AUI55" s="227"/>
      <c r="AUJ55" s="227"/>
      <c r="AUK55" s="227"/>
      <c r="AUL55" s="227"/>
      <c r="AUM55" s="227"/>
      <c r="AUN55" s="227"/>
      <c r="AUO55" s="227"/>
      <c r="AUP55" s="227"/>
      <c r="AUQ55" s="227"/>
      <c r="AUR55" s="227"/>
      <c r="AUS55" s="227"/>
      <c r="AUT55" s="227"/>
      <c r="AUU55" s="227"/>
      <c r="AUV55" s="227"/>
      <c r="AUW55" s="227"/>
      <c r="AUX55" s="227"/>
      <c r="AUY55" s="227"/>
      <c r="AUZ55" s="227"/>
      <c r="AVA55" s="227"/>
      <c r="AVB55" s="227"/>
      <c r="AVC55" s="227"/>
      <c r="AVD55" s="227"/>
      <c r="AVE55" s="227"/>
      <c r="AVF55" s="227"/>
      <c r="AVG55" s="227"/>
      <c r="AVH55" s="227"/>
      <c r="AVI55" s="227"/>
      <c r="AVJ55" s="227"/>
      <c r="AVK55" s="227"/>
      <c r="AVL55" s="227"/>
      <c r="AVM55" s="227"/>
      <c r="AVN55" s="227"/>
      <c r="AVO55" s="227"/>
      <c r="AVP55" s="227"/>
      <c r="AVQ55" s="227"/>
      <c r="AVR55" s="227"/>
      <c r="AVS55" s="227"/>
      <c r="AVT55" s="227"/>
      <c r="AVU55" s="227"/>
      <c r="AVV55" s="227"/>
      <c r="AVW55" s="227"/>
      <c r="AVX55" s="227"/>
      <c r="AVY55" s="227"/>
      <c r="AVZ55" s="227"/>
      <c r="AWA55" s="227"/>
      <c r="AWB55" s="227"/>
      <c r="AWC55" s="227"/>
      <c r="AWD55" s="227"/>
      <c r="AWE55" s="227"/>
      <c r="AWF55" s="227"/>
      <c r="AWG55" s="227"/>
      <c r="AWH55" s="227"/>
      <c r="AWI55" s="227"/>
      <c r="AWJ55" s="227"/>
      <c r="AWK55" s="227"/>
      <c r="AWL55" s="227"/>
      <c r="AWM55" s="227"/>
      <c r="AWN55" s="227"/>
      <c r="AWO55" s="227"/>
      <c r="AWP55" s="227"/>
      <c r="AWQ55" s="227"/>
      <c r="AWR55" s="227"/>
      <c r="AWS55" s="227"/>
      <c r="AWT55" s="227"/>
      <c r="AWU55" s="227"/>
      <c r="AWV55" s="227"/>
      <c r="AWW55" s="227"/>
      <c r="AWX55" s="227"/>
      <c r="AWY55" s="227"/>
      <c r="AWZ55" s="227"/>
      <c r="AXA55" s="227"/>
      <c r="AXB55" s="227"/>
      <c r="AXC55" s="227"/>
      <c r="AXD55" s="227"/>
      <c r="AXE55" s="227"/>
      <c r="AXF55" s="227"/>
      <c r="AXG55" s="227"/>
      <c r="AXH55" s="227"/>
      <c r="AXI55" s="227"/>
      <c r="AXJ55" s="227"/>
      <c r="AXK55" s="227"/>
      <c r="AXL55" s="227"/>
      <c r="AXM55" s="227"/>
      <c r="AXN55" s="227"/>
      <c r="AXO55" s="227"/>
      <c r="AXP55" s="227"/>
      <c r="AXQ55" s="227"/>
      <c r="AXR55" s="227"/>
      <c r="AXS55" s="227"/>
      <c r="AXT55" s="227"/>
      <c r="AXU55" s="227"/>
      <c r="AXV55" s="227"/>
      <c r="AXW55" s="227"/>
      <c r="AXX55" s="227"/>
      <c r="AXY55" s="227"/>
      <c r="AXZ55" s="227"/>
      <c r="AYA55" s="227"/>
      <c r="AYB55" s="227"/>
      <c r="AYC55" s="227"/>
      <c r="AYD55" s="227"/>
      <c r="AYE55" s="227"/>
      <c r="AYF55" s="227"/>
      <c r="AYG55" s="227"/>
      <c r="AYH55" s="227"/>
      <c r="AYI55" s="227"/>
      <c r="AYJ55" s="227"/>
      <c r="AYK55" s="227"/>
      <c r="AYL55" s="227"/>
      <c r="AYM55" s="227"/>
      <c r="AYN55" s="227"/>
      <c r="AYO55" s="227"/>
      <c r="AYP55" s="227"/>
      <c r="AYQ55" s="227"/>
      <c r="AYR55" s="227"/>
      <c r="AYS55" s="227"/>
      <c r="AYT55" s="227"/>
      <c r="AYU55" s="227"/>
      <c r="AYV55" s="227"/>
      <c r="AYW55" s="227"/>
      <c r="AYX55" s="227"/>
      <c r="AYY55" s="227"/>
      <c r="AYZ55" s="227"/>
      <c r="AZA55" s="227"/>
      <c r="AZB55" s="227"/>
      <c r="AZC55" s="227"/>
      <c r="AZD55" s="227"/>
      <c r="AZE55" s="227"/>
      <c r="AZF55" s="227"/>
      <c r="AZG55" s="227"/>
      <c r="AZH55" s="227"/>
      <c r="AZI55" s="227"/>
      <c r="AZJ55" s="227"/>
      <c r="AZK55" s="227"/>
      <c r="AZL55" s="227"/>
      <c r="AZM55" s="227"/>
      <c r="AZN55" s="227"/>
      <c r="AZO55" s="227"/>
      <c r="AZP55" s="227"/>
      <c r="AZQ55" s="227"/>
      <c r="AZR55" s="227"/>
      <c r="AZS55" s="227"/>
      <c r="AZT55" s="227"/>
      <c r="AZU55" s="227"/>
      <c r="AZV55" s="227"/>
      <c r="AZW55" s="227"/>
      <c r="AZX55" s="227"/>
      <c r="AZY55" s="227"/>
      <c r="AZZ55" s="227"/>
      <c r="BAA55" s="227"/>
      <c r="BAB55" s="227"/>
      <c r="BAC55" s="227"/>
      <c r="BAD55" s="227"/>
      <c r="BAE55" s="227"/>
      <c r="BAF55" s="227"/>
      <c r="BAG55" s="227"/>
      <c r="BAH55" s="227"/>
      <c r="BAI55" s="227"/>
      <c r="BAJ55" s="227"/>
      <c r="BAK55" s="227"/>
      <c r="BAL55" s="227"/>
      <c r="BAM55" s="227"/>
      <c r="BAN55" s="227"/>
      <c r="BAO55" s="227"/>
      <c r="BAP55" s="227"/>
      <c r="BAQ55" s="227"/>
      <c r="BAR55" s="227"/>
      <c r="BAS55" s="227"/>
      <c r="BAT55" s="227"/>
      <c r="BAU55" s="227"/>
      <c r="BAV55" s="227"/>
      <c r="BAW55" s="227"/>
      <c r="BAX55" s="227"/>
      <c r="BAY55" s="227"/>
      <c r="BAZ55" s="227"/>
      <c r="BBA55" s="227"/>
      <c r="BBB55" s="227"/>
      <c r="BBC55" s="227"/>
      <c r="BBD55" s="227"/>
      <c r="BBE55" s="227"/>
      <c r="BBF55" s="227"/>
      <c r="BBG55" s="227"/>
      <c r="BBH55" s="227"/>
      <c r="BBI55" s="227"/>
      <c r="BBJ55" s="227"/>
      <c r="BBK55" s="227"/>
      <c r="BBL55" s="227"/>
      <c r="BBM55" s="227"/>
      <c r="BBN55" s="227"/>
      <c r="BBO55" s="227"/>
      <c r="BBP55" s="227"/>
      <c r="BBQ55" s="227"/>
      <c r="BBR55" s="227"/>
      <c r="BBS55" s="227"/>
      <c r="BBT55" s="227"/>
      <c r="BBU55" s="227"/>
      <c r="BBV55" s="227"/>
      <c r="BBW55" s="227"/>
      <c r="BBX55" s="227"/>
      <c r="BBY55" s="227"/>
      <c r="BBZ55" s="227"/>
      <c r="BCA55" s="227"/>
      <c r="BCB55" s="227"/>
      <c r="BCC55" s="227"/>
      <c r="BCD55" s="227"/>
      <c r="BCE55" s="227"/>
      <c r="BCF55" s="227"/>
      <c r="BCG55" s="227"/>
      <c r="BCH55" s="227"/>
      <c r="BCI55" s="227"/>
      <c r="BCJ55" s="227"/>
      <c r="BCK55" s="227"/>
      <c r="BCL55" s="227"/>
      <c r="BCM55" s="227"/>
      <c r="BCN55" s="227"/>
      <c r="BCO55" s="227"/>
      <c r="BCP55" s="227"/>
      <c r="BCQ55" s="227"/>
      <c r="BCR55" s="227"/>
      <c r="BCS55" s="227"/>
      <c r="BCT55" s="227"/>
      <c r="BCU55" s="227"/>
      <c r="BCV55" s="227"/>
      <c r="BCW55" s="227"/>
      <c r="BCX55" s="227"/>
      <c r="BCY55" s="227"/>
      <c r="BCZ55" s="227"/>
      <c r="BDA55" s="227"/>
      <c r="BDB55" s="227"/>
      <c r="BDC55" s="227"/>
      <c r="BDD55" s="227"/>
      <c r="BDE55" s="227"/>
      <c r="BDF55" s="227"/>
      <c r="BDG55" s="227"/>
      <c r="BDH55" s="227"/>
      <c r="BDI55" s="227"/>
      <c r="BDJ55" s="227"/>
      <c r="BDK55" s="227"/>
      <c r="BDL55" s="227"/>
      <c r="BDM55" s="227"/>
      <c r="BDN55" s="227"/>
      <c r="BDO55" s="227"/>
      <c r="BDP55" s="227"/>
      <c r="BDQ55" s="227"/>
      <c r="BDR55" s="227"/>
      <c r="BDS55" s="227"/>
      <c r="BDT55" s="227"/>
      <c r="BDU55" s="227"/>
      <c r="BDV55" s="227"/>
      <c r="BDW55" s="227"/>
      <c r="BDX55" s="227"/>
      <c r="BDY55" s="227"/>
      <c r="BDZ55" s="227"/>
      <c r="BEA55" s="227"/>
      <c r="BEB55" s="227"/>
      <c r="BEC55" s="227"/>
      <c r="BED55" s="227"/>
      <c r="BEE55" s="227"/>
      <c r="BEF55" s="227"/>
      <c r="BEG55" s="227"/>
      <c r="BEH55" s="227"/>
      <c r="BEI55" s="227"/>
      <c r="BEJ55" s="227"/>
      <c r="BEK55" s="227"/>
      <c r="BEL55" s="227"/>
      <c r="BEM55" s="227"/>
      <c r="BEN55" s="227"/>
      <c r="BEO55" s="227"/>
      <c r="BEP55" s="227"/>
      <c r="BEQ55" s="227"/>
      <c r="BER55" s="227"/>
      <c r="BES55" s="227"/>
      <c r="BET55" s="227"/>
      <c r="BEU55" s="227"/>
      <c r="BEV55" s="227"/>
      <c r="BEW55" s="227"/>
      <c r="BEX55" s="227"/>
      <c r="BEY55" s="227"/>
      <c r="BEZ55" s="227"/>
      <c r="BFA55" s="227"/>
      <c r="BFB55" s="227"/>
      <c r="BFC55" s="227"/>
      <c r="BFD55" s="227"/>
      <c r="BFE55" s="227"/>
      <c r="BFF55" s="227"/>
      <c r="BFG55" s="227"/>
      <c r="BFH55" s="227"/>
      <c r="BFI55" s="227"/>
      <c r="BFJ55" s="227"/>
      <c r="BFK55" s="227"/>
      <c r="BFL55" s="227"/>
      <c r="BFM55" s="227"/>
      <c r="BFN55" s="227"/>
      <c r="BFO55" s="227"/>
      <c r="BFP55" s="227"/>
      <c r="BFQ55" s="227"/>
      <c r="BFR55" s="227"/>
      <c r="BFS55" s="227"/>
      <c r="BFT55" s="227"/>
      <c r="BFU55" s="227"/>
      <c r="BFV55" s="227"/>
      <c r="BFW55" s="227"/>
      <c r="BFX55" s="227"/>
      <c r="BFY55" s="227"/>
      <c r="BFZ55" s="227"/>
      <c r="BGA55" s="227"/>
      <c r="BGB55" s="227"/>
      <c r="BGC55" s="227"/>
      <c r="BGD55" s="227"/>
      <c r="BGE55" s="227"/>
      <c r="BGF55" s="227"/>
      <c r="BGG55" s="227"/>
      <c r="BGH55" s="227"/>
      <c r="BGI55" s="227"/>
      <c r="BGJ55" s="227"/>
      <c r="BGK55" s="227"/>
      <c r="BGL55" s="227"/>
      <c r="BGM55" s="227"/>
      <c r="BGN55" s="227"/>
      <c r="BGO55" s="227"/>
      <c r="BGP55" s="227"/>
      <c r="BGQ55" s="227"/>
      <c r="BGR55" s="227"/>
      <c r="BGS55" s="227"/>
      <c r="BGT55" s="227"/>
      <c r="BGU55" s="227"/>
      <c r="BGV55" s="227"/>
      <c r="BGW55" s="227"/>
      <c r="BGX55" s="227"/>
      <c r="BGY55" s="227"/>
      <c r="BGZ55" s="227"/>
      <c r="BHA55" s="227"/>
      <c r="BHB55" s="227"/>
      <c r="BHC55" s="227"/>
      <c r="BHD55" s="227"/>
      <c r="BHE55" s="227"/>
      <c r="BHF55" s="227"/>
      <c r="BHG55" s="227"/>
      <c r="BHH55" s="227"/>
      <c r="BHI55" s="227"/>
      <c r="BHJ55" s="227"/>
      <c r="BHK55" s="227"/>
      <c r="BHL55" s="227"/>
      <c r="BHM55" s="227"/>
      <c r="BHN55" s="227"/>
      <c r="BHO55" s="227"/>
      <c r="BHP55" s="227"/>
      <c r="BHQ55" s="227"/>
      <c r="BHR55" s="227"/>
      <c r="BHS55" s="227"/>
      <c r="BHT55" s="227"/>
      <c r="BHU55" s="227"/>
      <c r="BHV55" s="227"/>
      <c r="BHW55" s="227"/>
      <c r="BHX55" s="227"/>
      <c r="BHY55" s="227"/>
      <c r="BHZ55" s="227"/>
      <c r="BIA55" s="227"/>
      <c r="BIB55" s="227"/>
      <c r="BIC55" s="227"/>
      <c r="BID55" s="227"/>
      <c r="BIE55" s="227"/>
      <c r="BIF55" s="227"/>
      <c r="BIG55" s="227"/>
      <c r="BIH55" s="227"/>
      <c r="BII55" s="227"/>
      <c r="BIJ55" s="227"/>
      <c r="BIK55" s="227"/>
      <c r="BIL55" s="227"/>
      <c r="BIM55" s="227"/>
      <c r="BIN55" s="227"/>
      <c r="BIO55" s="227"/>
      <c r="BIP55" s="227"/>
      <c r="BIQ55" s="227"/>
      <c r="BIR55" s="227"/>
      <c r="BIS55" s="227"/>
      <c r="BIT55" s="227"/>
      <c r="BIU55" s="227"/>
      <c r="BIV55" s="227"/>
      <c r="BIW55" s="227"/>
      <c r="BIX55" s="227"/>
      <c r="BIY55" s="227"/>
      <c r="BIZ55" s="227"/>
      <c r="BJA55" s="227"/>
      <c r="BJB55" s="227"/>
      <c r="BJC55" s="227"/>
      <c r="BJD55" s="227"/>
      <c r="BJE55" s="227"/>
      <c r="BJF55" s="227"/>
      <c r="BJG55" s="227"/>
      <c r="BJH55" s="227"/>
      <c r="BJI55" s="227"/>
      <c r="BJJ55" s="227"/>
      <c r="BJK55" s="227"/>
      <c r="BJL55" s="227"/>
      <c r="BJM55" s="227"/>
      <c r="BJN55" s="227"/>
      <c r="BJO55" s="227"/>
      <c r="BJP55" s="227"/>
      <c r="BJQ55" s="227"/>
      <c r="BJR55" s="227"/>
      <c r="BJS55" s="227"/>
      <c r="BJT55" s="227"/>
      <c r="BJU55" s="227"/>
      <c r="BJV55" s="227"/>
      <c r="BJW55" s="227"/>
      <c r="BJX55" s="227"/>
      <c r="BJY55" s="227"/>
      <c r="BJZ55" s="227"/>
      <c r="BKA55" s="227"/>
      <c r="BKB55" s="227"/>
      <c r="BKC55" s="227"/>
      <c r="BKD55" s="227"/>
      <c r="BKE55" s="227"/>
      <c r="BKF55" s="227"/>
      <c r="BKG55" s="227"/>
      <c r="BKH55" s="227"/>
      <c r="BKI55" s="227"/>
      <c r="BKJ55" s="227"/>
      <c r="BKK55" s="227"/>
      <c r="BKL55" s="227"/>
      <c r="BKM55" s="227"/>
      <c r="BKN55" s="227"/>
      <c r="BKO55" s="227"/>
      <c r="BKP55" s="227"/>
      <c r="BKQ55" s="227"/>
      <c r="BKR55" s="227"/>
      <c r="BKS55" s="227"/>
      <c r="BKT55" s="227"/>
      <c r="BKU55" s="227"/>
      <c r="BKV55" s="227"/>
      <c r="BKW55" s="227"/>
      <c r="BKX55" s="227"/>
      <c r="BKY55" s="227"/>
      <c r="BKZ55" s="227"/>
      <c r="BLA55" s="227"/>
      <c r="BLB55" s="227"/>
      <c r="BLC55" s="227"/>
      <c r="BLD55" s="227"/>
      <c r="BLE55" s="227"/>
      <c r="BLF55" s="227"/>
      <c r="BLG55" s="227"/>
      <c r="BLH55" s="227"/>
      <c r="BLI55" s="227"/>
      <c r="BLJ55" s="227"/>
      <c r="BLK55" s="227"/>
      <c r="BLL55" s="227"/>
      <c r="BLM55" s="227"/>
      <c r="BLN55" s="227"/>
      <c r="BLO55" s="227"/>
      <c r="BLP55" s="227"/>
      <c r="BLQ55" s="227"/>
      <c r="BLR55" s="227"/>
      <c r="BLS55" s="227"/>
      <c r="BLT55" s="227"/>
      <c r="BLU55" s="227"/>
      <c r="BLV55" s="227"/>
      <c r="BLW55" s="227"/>
      <c r="BLX55" s="227"/>
      <c r="BLY55" s="227"/>
      <c r="BLZ55" s="227"/>
      <c r="BMA55" s="227"/>
      <c r="BMB55" s="227"/>
      <c r="BMC55" s="227"/>
      <c r="BMD55" s="227"/>
      <c r="BME55" s="227"/>
      <c r="BMF55" s="227"/>
      <c r="BMG55" s="227"/>
      <c r="BMH55" s="227"/>
      <c r="BMI55" s="227"/>
      <c r="BMJ55" s="227"/>
      <c r="BMK55" s="227"/>
      <c r="BML55" s="227"/>
      <c r="BMM55" s="227"/>
      <c r="BMN55" s="227"/>
      <c r="BMO55" s="227"/>
      <c r="BMP55" s="227"/>
      <c r="BMQ55" s="227"/>
      <c r="BMR55" s="227"/>
      <c r="BMS55" s="227"/>
      <c r="BMT55" s="227"/>
      <c r="BMU55" s="227"/>
      <c r="BMV55" s="227"/>
      <c r="BMW55" s="227"/>
      <c r="BMX55" s="227"/>
      <c r="BMY55" s="227"/>
      <c r="BMZ55" s="227"/>
      <c r="BNA55" s="227"/>
      <c r="BNB55" s="227"/>
      <c r="BNC55" s="227"/>
      <c r="BND55" s="227"/>
      <c r="BNE55" s="227"/>
      <c r="BNF55" s="227"/>
      <c r="BNG55" s="227"/>
      <c r="BNH55" s="227"/>
      <c r="BNI55" s="227"/>
      <c r="BNJ55" s="227"/>
      <c r="BNK55" s="227"/>
      <c r="BNL55" s="227"/>
      <c r="BNM55" s="227"/>
      <c r="BNN55" s="227"/>
      <c r="BNO55" s="227"/>
      <c r="BNP55" s="227"/>
      <c r="BNQ55" s="227"/>
      <c r="BNR55" s="227"/>
      <c r="BNS55" s="227"/>
      <c r="BNT55" s="227"/>
      <c r="BNU55" s="227"/>
      <c r="BNV55" s="227"/>
      <c r="BNW55" s="227"/>
      <c r="BNX55" s="227"/>
      <c r="BNY55" s="227"/>
      <c r="BNZ55" s="227"/>
      <c r="BOA55" s="227"/>
      <c r="BOB55" s="227"/>
      <c r="BOC55" s="227"/>
      <c r="BOD55" s="227"/>
      <c r="BOE55" s="227"/>
      <c r="BOF55" s="227"/>
      <c r="BOG55" s="227"/>
      <c r="BOH55" s="227"/>
      <c r="BOI55" s="227"/>
      <c r="BOJ55" s="227"/>
      <c r="BOK55" s="227"/>
      <c r="BOL55" s="227"/>
      <c r="BOM55" s="227"/>
      <c r="BON55" s="227"/>
      <c r="BOO55" s="227"/>
      <c r="BOP55" s="227"/>
      <c r="BOQ55" s="227"/>
      <c r="BOR55" s="227"/>
      <c r="BOS55" s="227"/>
      <c r="BOT55" s="227"/>
      <c r="BOU55" s="227"/>
      <c r="BOV55" s="227"/>
      <c r="BOW55" s="227"/>
      <c r="BOX55" s="227"/>
      <c r="BOY55" s="227"/>
      <c r="BOZ55" s="227"/>
      <c r="BPA55" s="227"/>
      <c r="BPB55" s="227"/>
      <c r="BPC55" s="227"/>
      <c r="BPD55" s="227"/>
      <c r="BPE55" s="227"/>
      <c r="BPF55" s="227"/>
      <c r="BPG55" s="227"/>
      <c r="BPH55" s="227"/>
      <c r="BPI55" s="227"/>
      <c r="BPJ55" s="227"/>
      <c r="BPK55" s="227"/>
      <c r="BPL55" s="227"/>
      <c r="BPM55" s="227"/>
      <c r="BPN55" s="227"/>
      <c r="BPO55" s="227"/>
      <c r="BPP55" s="227"/>
      <c r="BPQ55" s="227"/>
      <c r="BPR55" s="227"/>
      <c r="BPS55" s="227"/>
      <c r="BPT55" s="227"/>
      <c r="BPU55" s="227"/>
      <c r="BPV55" s="227"/>
      <c r="BPW55" s="227"/>
      <c r="BPX55" s="227"/>
      <c r="BPY55" s="227"/>
      <c r="BPZ55" s="227"/>
      <c r="BQA55" s="227"/>
      <c r="BQB55" s="227"/>
      <c r="BQC55" s="227"/>
      <c r="BQD55" s="227"/>
      <c r="BQE55" s="227"/>
      <c r="BQF55" s="227"/>
      <c r="BQG55" s="227"/>
      <c r="BQH55" s="227"/>
      <c r="BQI55" s="227"/>
      <c r="BQJ55" s="227"/>
      <c r="BQK55" s="227"/>
      <c r="BQL55" s="227"/>
      <c r="BQM55" s="227"/>
      <c r="BQN55" s="227"/>
      <c r="BQO55" s="227"/>
      <c r="BQP55" s="227"/>
      <c r="BQQ55" s="227"/>
      <c r="BQR55" s="227"/>
      <c r="BQS55" s="227"/>
      <c r="BQT55" s="227"/>
      <c r="BQU55" s="227"/>
      <c r="BQV55" s="227"/>
      <c r="BQW55" s="227"/>
      <c r="BQX55" s="227"/>
      <c r="BQY55" s="227"/>
      <c r="BQZ55" s="227"/>
      <c r="BRA55" s="227"/>
      <c r="BRB55" s="227"/>
      <c r="BRC55" s="227"/>
      <c r="BRD55" s="227"/>
      <c r="BRE55" s="227"/>
      <c r="BRF55" s="227"/>
      <c r="BRG55" s="227"/>
      <c r="BRH55" s="227"/>
      <c r="BRI55" s="227"/>
      <c r="BRJ55" s="227"/>
      <c r="BRK55" s="227"/>
      <c r="BRL55" s="227"/>
      <c r="BRM55" s="227"/>
      <c r="BRN55" s="227"/>
      <c r="BRO55" s="227"/>
      <c r="BRP55" s="227"/>
      <c r="BRQ55" s="227"/>
      <c r="BRR55" s="227"/>
      <c r="BRS55" s="227"/>
      <c r="BRT55" s="227"/>
      <c r="BRU55" s="227"/>
      <c r="BRV55" s="227"/>
      <c r="BRW55" s="227"/>
      <c r="BRX55" s="227"/>
      <c r="BRY55" s="227"/>
      <c r="BRZ55" s="227"/>
      <c r="BSA55" s="227"/>
      <c r="BSB55" s="227"/>
      <c r="BSC55" s="227"/>
      <c r="BSD55" s="227"/>
      <c r="BSE55" s="227"/>
      <c r="BSF55" s="227"/>
      <c r="BSG55" s="227"/>
      <c r="BSH55" s="227"/>
      <c r="BSI55" s="227"/>
      <c r="BSJ55" s="227"/>
      <c r="BSK55" s="227"/>
      <c r="BSL55" s="227"/>
      <c r="BSM55" s="227"/>
      <c r="BSN55" s="227"/>
      <c r="BSO55" s="227"/>
      <c r="BSP55" s="227"/>
      <c r="BSQ55" s="227"/>
      <c r="BSR55" s="227"/>
      <c r="BSS55" s="227"/>
      <c r="BST55" s="227"/>
      <c r="BSU55" s="227"/>
      <c r="BSV55" s="227"/>
      <c r="BSW55" s="227"/>
      <c r="BSX55" s="227"/>
      <c r="BSY55" s="227"/>
      <c r="BSZ55" s="227"/>
      <c r="BTA55" s="227"/>
      <c r="BTB55" s="227"/>
      <c r="BTC55" s="227"/>
      <c r="BTD55" s="227"/>
      <c r="BTE55" s="227"/>
      <c r="BTF55" s="227"/>
      <c r="BTG55" s="227"/>
      <c r="BTH55" s="227"/>
      <c r="BTI55" s="227"/>
      <c r="BTJ55" s="227"/>
      <c r="BTK55" s="227"/>
      <c r="BTL55" s="227"/>
      <c r="BTM55" s="227"/>
      <c r="BTN55" s="227"/>
      <c r="BTO55" s="227"/>
      <c r="BTP55" s="227"/>
      <c r="BTQ55" s="227"/>
      <c r="BTR55" s="227"/>
      <c r="BTS55" s="227"/>
      <c r="BTT55" s="227"/>
      <c r="BTU55" s="227"/>
      <c r="BTV55" s="227"/>
      <c r="BTW55" s="227"/>
      <c r="BTX55" s="227"/>
      <c r="BTY55" s="227"/>
      <c r="BTZ55" s="227"/>
      <c r="BUA55" s="227"/>
      <c r="BUB55" s="227"/>
      <c r="BUC55" s="227"/>
      <c r="BUD55" s="227"/>
      <c r="BUE55" s="227"/>
      <c r="BUF55" s="227"/>
      <c r="BUG55" s="227"/>
      <c r="BUH55" s="227"/>
      <c r="BUI55" s="227"/>
      <c r="BUJ55" s="227"/>
      <c r="BUK55" s="227"/>
      <c r="BUL55" s="227"/>
      <c r="BUM55" s="227"/>
      <c r="BUN55" s="227"/>
      <c r="BUO55" s="227"/>
      <c r="BUP55" s="227"/>
      <c r="BUQ55" s="227"/>
      <c r="BUR55" s="227"/>
      <c r="BUS55" s="227"/>
      <c r="BUT55" s="227"/>
      <c r="BUU55" s="227"/>
      <c r="BUV55" s="227"/>
      <c r="BUW55" s="227"/>
      <c r="BUX55" s="227"/>
      <c r="BUY55" s="227"/>
      <c r="BUZ55" s="227"/>
      <c r="BVA55" s="227"/>
      <c r="BVB55" s="227"/>
      <c r="BVC55" s="227"/>
      <c r="BVD55" s="227"/>
      <c r="BVE55" s="227"/>
      <c r="BVF55" s="227"/>
      <c r="BVG55" s="227"/>
      <c r="BVH55" s="227"/>
      <c r="BVI55" s="227"/>
      <c r="BVJ55" s="227"/>
      <c r="BVK55" s="227"/>
      <c r="BVL55" s="227"/>
      <c r="BVM55" s="227"/>
      <c r="BVN55" s="227"/>
      <c r="BVO55" s="227"/>
      <c r="BVP55" s="227"/>
      <c r="BVQ55" s="227"/>
      <c r="BVR55" s="227"/>
      <c r="BVS55" s="227"/>
      <c r="BVT55" s="227"/>
      <c r="BVU55" s="227"/>
      <c r="BVV55" s="227"/>
      <c r="BVW55" s="227"/>
      <c r="BVX55" s="227"/>
      <c r="BVY55" s="227"/>
      <c r="BVZ55" s="227"/>
      <c r="BWA55" s="227"/>
      <c r="BWB55" s="227"/>
      <c r="BWC55" s="227"/>
      <c r="BWD55" s="227"/>
      <c r="BWE55" s="227"/>
      <c r="BWF55" s="227"/>
      <c r="BWG55" s="227"/>
      <c r="BWH55" s="227"/>
      <c r="BWI55" s="227"/>
      <c r="BWJ55" s="227"/>
      <c r="BWK55" s="227"/>
      <c r="BWL55" s="227"/>
      <c r="BWM55" s="227"/>
      <c r="BWN55" s="227"/>
      <c r="BWO55" s="227"/>
      <c r="BWP55" s="227"/>
      <c r="BWQ55" s="227"/>
      <c r="BWR55" s="227"/>
      <c r="BWS55" s="227"/>
      <c r="BWT55" s="227"/>
      <c r="BWU55" s="227"/>
      <c r="BWV55" s="227"/>
      <c r="BWW55" s="227"/>
      <c r="BWX55" s="227"/>
      <c r="BWY55" s="227"/>
      <c r="BWZ55" s="227"/>
      <c r="BXA55" s="227"/>
      <c r="BXB55" s="227"/>
      <c r="BXC55" s="227"/>
      <c r="BXD55" s="227"/>
      <c r="BXE55" s="227"/>
      <c r="BXF55" s="227"/>
      <c r="BXG55" s="227"/>
      <c r="BXH55" s="227"/>
      <c r="BXI55" s="227"/>
      <c r="BXJ55" s="227"/>
      <c r="BXK55" s="227"/>
      <c r="BXL55" s="227"/>
      <c r="BXM55" s="227"/>
      <c r="BXN55" s="227"/>
      <c r="BXO55" s="227"/>
      <c r="BXP55" s="227"/>
      <c r="BXQ55" s="227"/>
      <c r="BXR55" s="227"/>
      <c r="BXS55" s="227"/>
      <c r="BXT55" s="227"/>
      <c r="BXU55" s="227"/>
      <c r="BXV55" s="227"/>
      <c r="BXW55" s="227"/>
      <c r="BXX55" s="227"/>
      <c r="BXY55" s="227"/>
      <c r="BXZ55" s="227"/>
      <c r="BYA55" s="227"/>
      <c r="BYB55" s="227"/>
      <c r="BYC55" s="227"/>
      <c r="BYD55" s="227"/>
      <c r="BYE55" s="227"/>
      <c r="BYF55" s="227"/>
      <c r="BYG55" s="227"/>
      <c r="BYH55" s="227"/>
      <c r="BYI55" s="227"/>
      <c r="BYJ55" s="227"/>
      <c r="BYK55" s="227"/>
      <c r="BYL55" s="227"/>
      <c r="BYM55" s="227"/>
      <c r="BYN55" s="227"/>
      <c r="BYO55" s="227"/>
      <c r="BYP55" s="227"/>
      <c r="BYQ55" s="227"/>
      <c r="BYR55" s="227"/>
      <c r="BYS55" s="227"/>
      <c r="BYT55" s="227"/>
      <c r="BYU55" s="227"/>
      <c r="BYV55" s="227"/>
      <c r="BYW55" s="227"/>
      <c r="BYX55" s="227"/>
      <c r="BYY55" s="227"/>
      <c r="BYZ55" s="227"/>
      <c r="BZA55" s="227"/>
      <c r="BZB55" s="227"/>
      <c r="BZC55" s="227"/>
      <c r="BZD55" s="227"/>
      <c r="BZE55" s="227"/>
      <c r="BZF55" s="227"/>
      <c r="BZG55" s="227"/>
      <c r="BZH55" s="227"/>
      <c r="BZI55" s="227"/>
      <c r="BZJ55" s="227"/>
      <c r="BZK55" s="227"/>
      <c r="BZL55" s="227"/>
      <c r="BZM55" s="227"/>
      <c r="BZN55" s="227"/>
      <c r="BZO55" s="227"/>
      <c r="BZP55" s="227"/>
      <c r="BZQ55" s="227"/>
      <c r="BZR55" s="227"/>
      <c r="BZS55" s="227"/>
      <c r="BZT55" s="227"/>
      <c r="BZU55" s="227"/>
      <c r="BZV55" s="227"/>
      <c r="BZW55" s="227"/>
      <c r="BZX55" s="227"/>
      <c r="BZY55" s="227"/>
      <c r="BZZ55" s="227"/>
      <c r="CAA55" s="227"/>
      <c r="CAB55" s="227"/>
      <c r="CAC55" s="227"/>
      <c r="CAD55" s="227"/>
      <c r="CAE55" s="227"/>
      <c r="CAF55" s="227"/>
      <c r="CAG55" s="227"/>
      <c r="CAH55" s="227"/>
      <c r="CAI55" s="227"/>
      <c r="CAJ55" s="227"/>
      <c r="CAK55" s="227"/>
      <c r="CAL55" s="227"/>
      <c r="CAM55" s="227"/>
      <c r="CAN55" s="227"/>
      <c r="CAO55" s="227"/>
      <c r="CAP55" s="227"/>
      <c r="CAQ55" s="227"/>
      <c r="CAR55" s="227"/>
      <c r="CAS55" s="227"/>
      <c r="CAT55" s="227"/>
      <c r="CAU55" s="227"/>
      <c r="CAV55" s="227"/>
      <c r="CAW55" s="227"/>
      <c r="CAX55" s="227"/>
      <c r="CAY55" s="227"/>
      <c r="CAZ55" s="227"/>
      <c r="CBA55" s="227"/>
      <c r="CBB55" s="227"/>
      <c r="CBC55" s="227"/>
      <c r="CBD55" s="227"/>
      <c r="CBE55" s="227"/>
      <c r="CBF55" s="227"/>
      <c r="CBG55" s="227"/>
      <c r="CBH55" s="227"/>
      <c r="CBI55" s="227"/>
      <c r="CBJ55" s="227"/>
      <c r="CBK55" s="227"/>
      <c r="CBL55" s="227"/>
      <c r="CBM55" s="227"/>
      <c r="CBN55" s="227"/>
      <c r="CBO55" s="227"/>
      <c r="CBP55" s="227"/>
      <c r="CBQ55" s="227"/>
      <c r="CBR55" s="227"/>
      <c r="CBS55" s="227"/>
      <c r="CBT55" s="227"/>
      <c r="CBU55" s="227"/>
      <c r="CBV55" s="227"/>
      <c r="CBW55" s="227"/>
      <c r="CBX55" s="227"/>
      <c r="CBY55" s="227"/>
      <c r="CBZ55" s="227"/>
      <c r="CCA55" s="227"/>
      <c r="CCB55" s="227"/>
      <c r="CCC55" s="227"/>
      <c r="CCD55" s="227"/>
      <c r="CCE55" s="227"/>
      <c r="CCF55" s="227"/>
      <c r="CCG55" s="227"/>
      <c r="CCH55" s="227"/>
      <c r="CCI55" s="227"/>
      <c r="CCJ55" s="227"/>
      <c r="CCK55" s="227"/>
      <c r="CCL55" s="227"/>
      <c r="CCM55" s="227"/>
      <c r="CCN55" s="227"/>
      <c r="CCO55" s="227"/>
      <c r="CCP55" s="227"/>
      <c r="CCQ55" s="227"/>
      <c r="CCR55" s="227"/>
      <c r="CCS55" s="227"/>
      <c r="CCT55" s="227"/>
      <c r="CCU55" s="227"/>
      <c r="CCV55" s="227"/>
      <c r="CCW55" s="227"/>
      <c r="CCX55" s="227"/>
      <c r="CCY55" s="227"/>
      <c r="CCZ55" s="227"/>
      <c r="CDA55" s="227"/>
      <c r="CDB55" s="227"/>
      <c r="CDC55" s="227"/>
      <c r="CDD55" s="227"/>
      <c r="CDE55" s="227"/>
      <c r="CDF55" s="227"/>
      <c r="CDG55" s="227"/>
      <c r="CDH55" s="227"/>
      <c r="CDI55" s="227"/>
      <c r="CDJ55" s="227"/>
      <c r="CDK55" s="227"/>
      <c r="CDL55" s="227"/>
      <c r="CDM55" s="227"/>
      <c r="CDN55" s="227"/>
      <c r="CDO55" s="227"/>
      <c r="CDP55" s="227"/>
      <c r="CDQ55" s="227"/>
      <c r="CDR55" s="227"/>
      <c r="CDS55" s="227"/>
      <c r="CDT55" s="227"/>
      <c r="CDU55" s="227"/>
      <c r="CDV55" s="227"/>
      <c r="CDW55" s="227"/>
      <c r="CDX55" s="227"/>
      <c r="CDY55" s="227"/>
      <c r="CDZ55" s="227"/>
      <c r="CEA55" s="227"/>
      <c r="CEB55" s="227"/>
      <c r="CEC55" s="227"/>
      <c r="CED55" s="227"/>
      <c r="CEE55" s="227"/>
      <c r="CEF55" s="227"/>
      <c r="CEG55" s="227"/>
      <c r="CEH55" s="227"/>
      <c r="CEI55" s="227"/>
      <c r="CEJ55" s="227"/>
      <c r="CEK55" s="227"/>
      <c r="CEL55" s="227"/>
      <c r="CEM55" s="227"/>
      <c r="CEN55" s="227"/>
      <c r="CEO55" s="227"/>
      <c r="CEP55" s="227"/>
      <c r="CEQ55" s="227"/>
      <c r="CER55" s="227"/>
      <c r="CES55" s="227"/>
      <c r="CET55" s="227"/>
      <c r="CEU55" s="227"/>
      <c r="CEV55" s="227"/>
      <c r="CEW55" s="227"/>
      <c r="CEX55" s="227"/>
      <c r="CEY55" s="227"/>
      <c r="CEZ55" s="227"/>
      <c r="CFA55" s="227"/>
      <c r="CFB55" s="227"/>
      <c r="CFC55" s="227"/>
      <c r="CFD55" s="227"/>
      <c r="CFE55" s="227"/>
      <c r="CFF55" s="227"/>
      <c r="CFG55" s="227"/>
      <c r="CFH55" s="227"/>
      <c r="CFI55" s="227"/>
      <c r="CFJ55" s="227"/>
      <c r="CFK55" s="227"/>
      <c r="CFL55" s="227"/>
      <c r="CFM55" s="227"/>
      <c r="CFN55" s="227"/>
      <c r="CFO55" s="227"/>
      <c r="CFP55" s="227"/>
      <c r="CFQ55" s="227"/>
      <c r="CFR55" s="227"/>
      <c r="CFS55" s="227"/>
      <c r="CFT55" s="227"/>
      <c r="CFU55" s="227"/>
      <c r="CFV55" s="227"/>
      <c r="CFW55" s="227"/>
      <c r="CFX55" s="227"/>
      <c r="CFY55" s="227"/>
      <c r="CFZ55" s="227"/>
      <c r="CGA55" s="227"/>
      <c r="CGB55" s="227"/>
      <c r="CGC55" s="227"/>
      <c r="CGD55" s="227"/>
      <c r="CGE55" s="227"/>
      <c r="CGF55" s="227"/>
      <c r="CGG55" s="227"/>
      <c r="CGH55" s="227"/>
      <c r="CGI55" s="227"/>
      <c r="CGJ55" s="227"/>
      <c r="CGK55" s="227"/>
      <c r="CGL55" s="227"/>
      <c r="CGM55" s="227"/>
      <c r="CGN55" s="227"/>
      <c r="CGO55" s="227"/>
      <c r="CGP55" s="227"/>
      <c r="CGQ55" s="227"/>
      <c r="CGR55" s="227"/>
      <c r="CGS55" s="227"/>
      <c r="CGT55" s="227"/>
      <c r="CGU55" s="227"/>
      <c r="CGV55" s="227"/>
      <c r="CGW55" s="227"/>
      <c r="CGX55" s="227"/>
      <c r="CGY55" s="227"/>
      <c r="CGZ55" s="227"/>
      <c r="CHA55" s="227"/>
      <c r="CHB55" s="227"/>
      <c r="CHC55" s="227"/>
      <c r="CHD55" s="227"/>
      <c r="CHE55" s="227"/>
      <c r="CHF55" s="227"/>
      <c r="CHG55" s="227"/>
      <c r="CHH55" s="227"/>
      <c r="CHI55" s="227"/>
      <c r="CHJ55" s="227"/>
      <c r="CHK55" s="227"/>
      <c r="CHL55" s="227"/>
      <c r="CHM55" s="227"/>
      <c r="CHN55" s="227"/>
      <c r="CHO55" s="227"/>
      <c r="CHP55" s="227"/>
      <c r="CHQ55" s="227"/>
      <c r="CHR55" s="227"/>
      <c r="CHS55" s="227"/>
      <c r="CHT55" s="227"/>
      <c r="CHU55" s="227"/>
      <c r="CHV55" s="227"/>
      <c r="CHW55" s="227"/>
      <c r="CHX55" s="227"/>
      <c r="CHY55" s="227"/>
      <c r="CHZ55" s="227"/>
      <c r="CIA55" s="227"/>
      <c r="CIB55" s="227"/>
      <c r="CIC55" s="227"/>
      <c r="CID55" s="227"/>
      <c r="CIE55" s="227"/>
      <c r="CIF55" s="227"/>
      <c r="CIG55" s="227"/>
      <c r="CIH55" s="227"/>
      <c r="CII55" s="227"/>
      <c r="CIJ55" s="227"/>
      <c r="CIK55" s="227"/>
      <c r="CIL55" s="227"/>
      <c r="CIM55" s="227"/>
      <c r="CIN55" s="227"/>
      <c r="CIO55" s="227"/>
      <c r="CIP55" s="227"/>
      <c r="CIQ55" s="227"/>
      <c r="CIR55" s="227"/>
      <c r="CIS55" s="227"/>
      <c r="CIT55" s="227"/>
      <c r="CIU55" s="227"/>
      <c r="CIV55" s="227"/>
      <c r="CIW55" s="227"/>
      <c r="CIX55" s="227"/>
      <c r="CIY55" s="227"/>
      <c r="CIZ55" s="227"/>
      <c r="CJA55" s="227"/>
      <c r="CJB55" s="227"/>
      <c r="CJC55" s="227"/>
      <c r="CJD55" s="227"/>
      <c r="CJE55" s="227"/>
      <c r="CJF55" s="227"/>
      <c r="CJG55" s="227"/>
      <c r="CJH55" s="227"/>
      <c r="CJI55" s="227"/>
      <c r="CJJ55" s="227"/>
      <c r="CJK55" s="227"/>
      <c r="CJL55" s="227"/>
      <c r="CJM55" s="227"/>
      <c r="CJN55" s="227"/>
      <c r="CJO55" s="227"/>
      <c r="CJP55" s="227"/>
      <c r="CJQ55" s="227"/>
      <c r="CJR55" s="227"/>
      <c r="CJS55" s="227"/>
      <c r="CJT55" s="227"/>
      <c r="CJU55" s="227"/>
      <c r="CJV55" s="227"/>
      <c r="CJW55" s="227"/>
      <c r="CJX55" s="227"/>
      <c r="CJY55" s="227"/>
      <c r="CJZ55" s="227"/>
      <c r="CKA55" s="227"/>
      <c r="CKB55" s="227"/>
      <c r="CKC55" s="227"/>
      <c r="CKD55" s="227"/>
      <c r="CKE55" s="227"/>
      <c r="CKF55" s="227"/>
      <c r="CKG55" s="227"/>
      <c r="CKH55" s="227"/>
      <c r="CKI55" s="227"/>
      <c r="CKJ55" s="227"/>
      <c r="CKK55" s="227"/>
      <c r="CKL55" s="227"/>
      <c r="CKM55" s="227"/>
      <c r="CKN55" s="227"/>
      <c r="CKO55" s="227"/>
      <c r="CKP55" s="227"/>
      <c r="CKQ55" s="227"/>
      <c r="CKR55" s="227"/>
      <c r="CKS55" s="227"/>
      <c r="CKT55" s="227"/>
      <c r="CKU55" s="227"/>
      <c r="CKV55" s="227"/>
      <c r="CKW55" s="227"/>
      <c r="CKX55" s="227"/>
      <c r="CKY55" s="227"/>
      <c r="CKZ55" s="227"/>
      <c r="CLA55" s="227"/>
      <c r="CLB55" s="227"/>
      <c r="CLC55" s="227"/>
      <c r="CLD55" s="227"/>
      <c r="CLE55" s="227"/>
      <c r="CLF55" s="227"/>
      <c r="CLG55" s="227"/>
      <c r="CLH55" s="227"/>
      <c r="CLI55" s="227"/>
      <c r="CLJ55" s="227"/>
      <c r="CLK55" s="227"/>
      <c r="CLL55" s="227"/>
      <c r="CLM55" s="227"/>
      <c r="CLN55" s="227"/>
      <c r="CLO55" s="227"/>
      <c r="CLP55" s="227"/>
      <c r="CLQ55" s="227"/>
      <c r="CLR55" s="227"/>
      <c r="CLS55" s="227"/>
      <c r="CLT55" s="227"/>
      <c r="CLU55" s="227"/>
      <c r="CLV55" s="227"/>
      <c r="CLW55" s="227"/>
      <c r="CLX55" s="227"/>
      <c r="CLY55" s="227"/>
      <c r="CLZ55" s="227"/>
      <c r="CMA55" s="227"/>
      <c r="CMB55" s="227"/>
      <c r="CMC55" s="227"/>
      <c r="CMD55" s="227"/>
      <c r="CME55" s="227"/>
      <c r="CMF55" s="227"/>
      <c r="CMG55" s="227"/>
      <c r="CMH55" s="227"/>
      <c r="CMI55" s="227"/>
      <c r="CMJ55" s="227"/>
      <c r="CMK55" s="227"/>
      <c r="CML55" s="227"/>
      <c r="CMM55" s="227"/>
      <c r="CMN55" s="227"/>
      <c r="CMO55" s="227"/>
      <c r="CMP55" s="227"/>
      <c r="CMQ55" s="227"/>
      <c r="CMR55" s="227"/>
      <c r="CMS55" s="227"/>
      <c r="CMT55" s="227"/>
      <c r="CMU55" s="227"/>
      <c r="CMV55" s="227"/>
      <c r="CMW55" s="227"/>
      <c r="CMX55" s="227"/>
      <c r="CMY55" s="227"/>
      <c r="CMZ55" s="227"/>
      <c r="CNA55" s="227"/>
      <c r="CNB55" s="227"/>
      <c r="CNC55" s="227"/>
      <c r="CND55" s="227"/>
      <c r="CNE55" s="227"/>
      <c r="CNF55" s="227"/>
      <c r="CNG55" s="227"/>
      <c r="CNH55" s="227"/>
      <c r="CNI55" s="227"/>
      <c r="CNJ55" s="227"/>
      <c r="CNK55" s="227"/>
      <c r="CNL55" s="227"/>
      <c r="CNM55" s="227"/>
      <c r="CNN55" s="227"/>
      <c r="CNO55" s="227"/>
      <c r="CNP55" s="227"/>
      <c r="CNQ55" s="227"/>
      <c r="CNR55" s="227"/>
      <c r="CNS55" s="227"/>
      <c r="CNT55" s="227"/>
      <c r="CNU55" s="227"/>
      <c r="CNV55" s="227"/>
      <c r="CNW55" s="227"/>
      <c r="CNX55" s="227"/>
      <c r="CNY55" s="227"/>
      <c r="CNZ55" s="227"/>
      <c r="COA55" s="227"/>
      <c r="COB55" s="227"/>
      <c r="COC55" s="227"/>
      <c r="COD55" s="227"/>
      <c r="COE55" s="227"/>
      <c r="COF55" s="227"/>
      <c r="COG55" s="227"/>
      <c r="COH55" s="227"/>
      <c r="COI55" s="227"/>
      <c r="COJ55" s="227"/>
      <c r="COK55" s="227"/>
      <c r="COL55" s="227"/>
      <c r="COM55" s="227"/>
      <c r="CON55" s="227"/>
      <c r="COO55" s="227"/>
      <c r="COP55" s="227"/>
      <c r="COQ55" s="227"/>
      <c r="COR55" s="227"/>
      <c r="COS55" s="227"/>
      <c r="COT55" s="227"/>
      <c r="COU55" s="227"/>
      <c r="COV55" s="227"/>
      <c r="COW55" s="227"/>
      <c r="COX55" s="227"/>
      <c r="COY55" s="227"/>
      <c r="COZ55" s="227"/>
      <c r="CPA55" s="227"/>
      <c r="CPB55" s="227"/>
      <c r="CPC55" s="227"/>
      <c r="CPD55" s="227"/>
      <c r="CPE55" s="227"/>
      <c r="CPF55" s="227"/>
      <c r="CPG55" s="227"/>
      <c r="CPH55" s="227"/>
      <c r="CPI55" s="227"/>
      <c r="CPJ55" s="227"/>
      <c r="CPK55" s="227"/>
      <c r="CPL55" s="227"/>
      <c r="CPM55" s="227"/>
      <c r="CPN55" s="227"/>
      <c r="CPO55" s="227"/>
      <c r="CPP55" s="227"/>
      <c r="CPQ55" s="227"/>
      <c r="CPR55" s="227"/>
      <c r="CPS55" s="227"/>
      <c r="CPT55" s="227"/>
      <c r="CPU55" s="227"/>
      <c r="CPV55" s="227"/>
      <c r="CPW55" s="227"/>
      <c r="CPX55" s="227"/>
      <c r="CPY55" s="227"/>
      <c r="CPZ55" s="227"/>
      <c r="CQA55" s="227"/>
      <c r="CQB55" s="227"/>
      <c r="CQC55" s="227"/>
      <c r="CQD55" s="227"/>
      <c r="CQE55" s="227"/>
      <c r="CQF55" s="227"/>
      <c r="CQG55" s="227"/>
      <c r="CQH55" s="227"/>
      <c r="CQI55" s="227"/>
      <c r="CQJ55" s="227"/>
      <c r="CQK55" s="227"/>
      <c r="CQL55" s="227"/>
      <c r="CQM55" s="227"/>
      <c r="CQN55" s="227"/>
      <c r="CQO55" s="227"/>
      <c r="CQP55" s="227"/>
      <c r="CQQ55" s="227"/>
      <c r="CQR55" s="227"/>
      <c r="CQS55" s="227"/>
      <c r="CQT55" s="227"/>
      <c r="CQU55" s="227"/>
      <c r="CQV55" s="227"/>
      <c r="CQW55" s="227"/>
      <c r="CQX55" s="227"/>
      <c r="CQY55" s="227"/>
      <c r="CQZ55" s="227"/>
      <c r="CRA55" s="227"/>
      <c r="CRB55" s="227"/>
      <c r="CRC55" s="227"/>
      <c r="CRD55" s="227"/>
      <c r="CRE55" s="227"/>
      <c r="CRF55" s="227"/>
      <c r="CRG55" s="227"/>
      <c r="CRH55" s="227"/>
      <c r="CRI55" s="227"/>
      <c r="CRJ55" s="227"/>
      <c r="CRK55" s="227"/>
      <c r="CRL55" s="227"/>
      <c r="CRM55" s="227"/>
      <c r="CRN55" s="227"/>
      <c r="CRO55" s="227"/>
      <c r="CRP55" s="227"/>
      <c r="CRQ55" s="227"/>
      <c r="CRR55" s="227"/>
      <c r="CRS55" s="227"/>
      <c r="CRT55" s="227"/>
      <c r="CRU55" s="227"/>
      <c r="CRV55" s="227"/>
      <c r="CRW55" s="227"/>
      <c r="CRX55" s="227"/>
      <c r="CRY55" s="227"/>
      <c r="CRZ55" s="227"/>
      <c r="CSA55" s="227"/>
      <c r="CSB55" s="227"/>
      <c r="CSC55" s="227"/>
      <c r="CSD55" s="227"/>
      <c r="CSE55" s="227"/>
      <c r="CSF55" s="227"/>
      <c r="CSG55" s="227"/>
      <c r="CSH55" s="227"/>
      <c r="CSI55" s="227"/>
      <c r="CSJ55" s="227"/>
      <c r="CSK55" s="227"/>
      <c r="CSL55" s="227"/>
      <c r="CSM55" s="227"/>
      <c r="CSN55" s="227"/>
      <c r="CSO55" s="227"/>
      <c r="CSP55" s="227"/>
      <c r="CSQ55" s="227"/>
      <c r="CSR55" s="227"/>
      <c r="CSS55" s="227"/>
      <c r="CST55" s="227"/>
      <c r="CSU55" s="227"/>
      <c r="CSV55" s="227"/>
      <c r="CSW55" s="227"/>
      <c r="CSX55" s="227"/>
      <c r="CSY55" s="227"/>
      <c r="CSZ55" s="227"/>
      <c r="CTA55" s="227"/>
      <c r="CTB55" s="227"/>
      <c r="CTC55" s="227"/>
      <c r="CTD55" s="227"/>
      <c r="CTE55" s="227"/>
      <c r="CTF55" s="227"/>
      <c r="CTG55" s="227"/>
      <c r="CTH55" s="227"/>
      <c r="CTI55" s="227"/>
      <c r="CTJ55" s="227"/>
      <c r="CTK55" s="227"/>
      <c r="CTL55" s="227"/>
      <c r="CTM55" s="227"/>
      <c r="CTN55" s="227"/>
      <c r="CTO55" s="227"/>
      <c r="CTP55" s="227"/>
      <c r="CTQ55" s="227"/>
      <c r="CTR55" s="227"/>
      <c r="CTS55" s="227"/>
      <c r="CTT55" s="227"/>
      <c r="CTU55" s="227"/>
      <c r="CTV55" s="227"/>
      <c r="CTW55" s="227"/>
      <c r="CTX55" s="227"/>
      <c r="CTY55" s="227"/>
      <c r="CTZ55" s="227"/>
      <c r="CUA55" s="227"/>
      <c r="CUB55" s="227"/>
      <c r="CUC55" s="227"/>
      <c r="CUD55" s="227"/>
      <c r="CUE55" s="227"/>
      <c r="CUF55" s="227"/>
      <c r="CUG55" s="227"/>
      <c r="CUH55" s="227"/>
      <c r="CUI55" s="227"/>
      <c r="CUJ55" s="227"/>
      <c r="CUK55" s="227"/>
      <c r="CUL55" s="227"/>
      <c r="CUM55" s="227"/>
      <c r="CUN55" s="227"/>
      <c r="CUO55" s="227"/>
      <c r="CUP55" s="227"/>
      <c r="CUQ55" s="227"/>
      <c r="CUR55" s="227"/>
      <c r="CUS55" s="227"/>
      <c r="CUT55" s="227"/>
      <c r="CUU55" s="227"/>
      <c r="CUV55" s="227"/>
      <c r="CUW55" s="227"/>
      <c r="CUX55" s="227"/>
      <c r="CUY55" s="227"/>
      <c r="CUZ55" s="227"/>
      <c r="CVA55" s="227"/>
      <c r="CVB55" s="227"/>
      <c r="CVC55" s="227"/>
      <c r="CVD55" s="227"/>
      <c r="CVE55" s="227"/>
      <c r="CVF55" s="227"/>
      <c r="CVG55" s="227"/>
      <c r="CVH55" s="227"/>
      <c r="CVI55" s="227"/>
      <c r="CVJ55" s="227"/>
      <c r="CVK55" s="227"/>
      <c r="CVL55" s="227"/>
      <c r="CVM55" s="227"/>
      <c r="CVN55" s="227"/>
      <c r="CVO55" s="227"/>
      <c r="CVP55" s="227"/>
      <c r="CVQ55" s="227"/>
      <c r="CVR55" s="227"/>
      <c r="CVS55" s="227"/>
      <c r="CVT55" s="227"/>
      <c r="CVU55" s="227"/>
      <c r="CVV55" s="227"/>
      <c r="CVW55" s="227"/>
      <c r="CVX55" s="227"/>
      <c r="CVY55" s="227"/>
      <c r="CVZ55" s="227"/>
      <c r="CWA55" s="227"/>
      <c r="CWB55" s="227"/>
      <c r="CWC55" s="227"/>
      <c r="CWD55" s="227"/>
      <c r="CWE55" s="227"/>
      <c r="CWF55" s="227"/>
      <c r="CWG55" s="227"/>
      <c r="CWH55" s="227"/>
      <c r="CWI55" s="227"/>
      <c r="CWJ55" s="227"/>
      <c r="CWK55" s="227"/>
      <c r="CWL55" s="227"/>
      <c r="CWM55" s="227"/>
      <c r="CWN55" s="227"/>
      <c r="CWO55" s="227"/>
      <c r="CWP55" s="227"/>
      <c r="CWQ55" s="227"/>
      <c r="CWR55" s="227"/>
      <c r="CWS55" s="227"/>
      <c r="CWT55" s="227"/>
      <c r="CWU55" s="227"/>
      <c r="CWV55" s="227"/>
      <c r="CWW55" s="227"/>
      <c r="CWX55" s="227"/>
      <c r="CWY55" s="227"/>
      <c r="CWZ55" s="227"/>
      <c r="CXA55" s="227"/>
      <c r="CXB55" s="227"/>
      <c r="CXC55" s="227"/>
      <c r="CXD55" s="227"/>
      <c r="CXE55" s="227"/>
      <c r="CXF55" s="227"/>
      <c r="CXG55" s="227"/>
      <c r="CXH55" s="227"/>
      <c r="CXI55" s="227"/>
      <c r="CXJ55" s="227"/>
      <c r="CXK55" s="227"/>
      <c r="CXL55" s="227"/>
      <c r="CXM55" s="227"/>
      <c r="CXN55" s="227"/>
      <c r="CXO55" s="227"/>
      <c r="CXP55" s="227"/>
      <c r="CXQ55" s="227"/>
      <c r="CXR55" s="227"/>
      <c r="CXS55" s="227"/>
      <c r="CXT55" s="227"/>
      <c r="CXU55" s="227"/>
      <c r="CXV55" s="227"/>
      <c r="CXW55" s="227"/>
      <c r="CXX55" s="227"/>
      <c r="CXY55" s="227"/>
      <c r="CXZ55" s="227"/>
      <c r="CYA55" s="227"/>
      <c r="CYB55" s="227"/>
      <c r="CYC55" s="227"/>
      <c r="CYD55" s="227"/>
      <c r="CYE55" s="227"/>
      <c r="CYF55" s="227"/>
      <c r="CYG55" s="227"/>
      <c r="CYH55" s="227"/>
      <c r="CYI55" s="227"/>
      <c r="CYJ55" s="227"/>
      <c r="CYK55" s="227"/>
      <c r="CYL55" s="227"/>
      <c r="CYM55" s="227"/>
      <c r="CYN55" s="227"/>
      <c r="CYO55" s="227"/>
      <c r="CYP55" s="227"/>
      <c r="CYQ55" s="227"/>
      <c r="CYR55" s="227"/>
      <c r="CYS55" s="227"/>
      <c r="CYT55" s="227"/>
      <c r="CYU55" s="227"/>
      <c r="CYV55" s="227"/>
      <c r="CYW55" s="227"/>
      <c r="CYX55" s="227"/>
      <c r="CYY55" s="227"/>
      <c r="CYZ55" s="227"/>
      <c r="CZA55" s="227"/>
      <c r="CZB55" s="227"/>
      <c r="CZC55" s="227"/>
      <c r="CZD55" s="227"/>
      <c r="CZE55" s="227"/>
      <c r="CZF55" s="227"/>
      <c r="CZG55" s="227"/>
      <c r="CZH55" s="227"/>
      <c r="CZI55" s="227"/>
      <c r="CZJ55" s="227"/>
      <c r="CZK55" s="227"/>
      <c r="CZL55" s="227"/>
      <c r="CZM55" s="227"/>
      <c r="CZN55" s="227"/>
      <c r="CZO55" s="227"/>
      <c r="CZP55" s="227"/>
      <c r="CZQ55" s="227"/>
      <c r="CZR55" s="227"/>
      <c r="CZS55" s="227"/>
      <c r="CZT55" s="227"/>
      <c r="CZU55" s="227"/>
      <c r="CZV55" s="227"/>
      <c r="CZW55" s="227"/>
      <c r="CZX55" s="227"/>
      <c r="CZY55" s="227"/>
      <c r="CZZ55" s="227"/>
      <c r="DAA55" s="227"/>
      <c r="DAB55" s="227"/>
      <c r="DAC55" s="227"/>
      <c r="DAD55" s="227"/>
      <c r="DAE55" s="227"/>
      <c r="DAF55" s="227"/>
      <c r="DAG55" s="227"/>
      <c r="DAH55" s="227"/>
      <c r="DAI55" s="227"/>
      <c r="DAJ55" s="227"/>
      <c r="DAK55" s="227"/>
      <c r="DAL55" s="227"/>
      <c r="DAM55" s="227"/>
      <c r="DAN55" s="227"/>
      <c r="DAO55" s="227"/>
      <c r="DAP55" s="227"/>
      <c r="DAQ55" s="227"/>
      <c r="DAR55" s="227"/>
      <c r="DAS55" s="227"/>
      <c r="DAT55" s="227"/>
      <c r="DAU55" s="227"/>
      <c r="DAV55" s="227"/>
      <c r="DAW55" s="227"/>
      <c r="DAX55" s="227"/>
      <c r="DAY55" s="227"/>
      <c r="DAZ55" s="227"/>
      <c r="DBA55" s="227"/>
      <c r="DBB55" s="227"/>
      <c r="DBC55" s="227"/>
      <c r="DBD55" s="227"/>
      <c r="DBE55" s="227"/>
      <c r="DBF55" s="227"/>
      <c r="DBG55" s="227"/>
      <c r="DBH55" s="227"/>
      <c r="DBI55" s="227"/>
      <c r="DBJ55" s="227"/>
      <c r="DBK55" s="227"/>
      <c r="DBL55" s="227"/>
      <c r="DBM55" s="227"/>
      <c r="DBN55" s="227"/>
      <c r="DBO55" s="227"/>
      <c r="DBP55" s="227"/>
      <c r="DBQ55" s="227"/>
      <c r="DBR55" s="227"/>
      <c r="DBS55" s="227"/>
      <c r="DBT55" s="227"/>
      <c r="DBU55" s="227"/>
      <c r="DBV55" s="227"/>
      <c r="DBW55" s="227"/>
      <c r="DBX55" s="227"/>
      <c r="DBY55" s="227"/>
      <c r="DBZ55" s="227"/>
      <c r="DCA55" s="227"/>
      <c r="DCB55" s="227"/>
      <c r="DCC55" s="227"/>
      <c r="DCD55" s="227"/>
      <c r="DCE55" s="227"/>
      <c r="DCF55" s="227"/>
      <c r="DCG55" s="227"/>
      <c r="DCH55" s="227"/>
      <c r="DCI55" s="227"/>
      <c r="DCJ55" s="227"/>
      <c r="DCK55" s="227"/>
      <c r="DCL55" s="227"/>
      <c r="DCM55" s="227"/>
      <c r="DCN55" s="227"/>
      <c r="DCO55" s="227"/>
      <c r="DCP55" s="227"/>
      <c r="DCQ55" s="227"/>
      <c r="DCR55" s="227"/>
      <c r="DCS55" s="227"/>
      <c r="DCT55" s="227"/>
      <c r="DCU55" s="227"/>
      <c r="DCV55" s="227"/>
      <c r="DCW55" s="227"/>
      <c r="DCX55" s="227"/>
      <c r="DCY55" s="227"/>
      <c r="DCZ55" s="227"/>
      <c r="DDA55" s="227"/>
      <c r="DDB55" s="227"/>
      <c r="DDC55" s="227"/>
      <c r="DDD55" s="227"/>
      <c r="DDE55" s="227"/>
      <c r="DDF55" s="227"/>
      <c r="DDG55" s="227"/>
      <c r="DDH55" s="227"/>
      <c r="DDI55" s="227"/>
      <c r="DDJ55" s="227"/>
      <c r="DDK55" s="227"/>
      <c r="DDL55" s="227"/>
      <c r="DDM55" s="227"/>
      <c r="DDN55" s="227"/>
      <c r="DDO55" s="227"/>
      <c r="DDP55" s="227"/>
      <c r="DDQ55" s="227"/>
      <c r="DDR55" s="227"/>
      <c r="DDS55" s="227"/>
      <c r="DDT55" s="227"/>
      <c r="DDU55" s="227"/>
      <c r="DDV55" s="227"/>
      <c r="DDW55" s="227"/>
      <c r="DDX55" s="227"/>
      <c r="DDY55" s="227"/>
      <c r="DDZ55" s="227"/>
      <c r="DEA55" s="227"/>
      <c r="DEB55" s="227"/>
      <c r="DEC55" s="227"/>
      <c r="DED55" s="227"/>
      <c r="DEE55" s="227"/>
      <c r="DEF55" s="227"/>
      <c r="DEG55" s="227"/>
      <c r="DEH55" s="227"/>
      <c r="DEI55" s="227"/>
      <c r="DEJ55" s="227"/>
      <c r="DEK55" s="227"/>
      <c r="DEL55" s="227"/>
      <c r="DEM55" s="227"/>
      <c r="DEN55" s="227"/>
      <c r="DEO55" s="227"/>
      <c r="DEP55" s="227"/>
      <c r="DEQ55" s="227"/>
      <c r="DER55" s="227"/>
      <c r="DES55" s="227"/>
      <c r="DET55" s="227"/>
      <c r="DEU55" s="227"/>
      <c r="DEV55" s="227"/>
      <c r="DEW55" s="227"/>
      <c r="DEX55" s="227"/>
      <c r="DEY55" s="227"/>
      <c r="DEZ55" s="227"/>
      <c r="DFA55" s="227"/>
      <c r="DFB55" s="227"/>
      <c r="DFC55" s="227"/>
      <c r="DFD55" s="227"/>
      <c r="DFE55" s="227"/>
      <c r="DFF55" s="227"/>
      <c r="DFG55" s="227"/>
      <c r="DFH55" s="227"/>
      <c r="DFI55" s="227"/>
      <c r="DFJ55" s="227"/>
      <c r="DFK55" s="227"/>
      <c r="DFL55" s="227"/>
      <c r="DFM55" s="227"/>
      <c r="DFN55" s="227"/>
      <c r="DFO55" s="227"/>
      <c r="DFP55" s="227"/>
      <c r="DFQ55" s="227"/>
      <c r="DFR55" s="227"/>
      <c r="DFS55" s="227"/>
      <c r="DFT55" s="227"/>
      <c r="DFU55" s="227"/>
      <c r="DFV55" s="227"/>
      <c r="DFW55" s="227"/>
      <c r="DFX55" s="227"/>
      <c r="DFY55" s="227"/>
      <c r="DFZ55" s="227"/>
      <c r="DGA55" s="227"/>
      <c r="DGB55" s="227"/>
      <c r="DGC55" s="227"/>
      <c r="DGD55" s="227"/>
      <c r="DGE55" s="227"/>
      <c r="DGF55" s="227"/>
      <c r="DGG55" s="227"/>
      <c r="DGH55" s="227"/>
      <c r="DGI55" s="227"/>
      <c r="DGJ55" s="227"/>
      <c r="DGK55" s="227"/>
      <c r="DGL55" s="227"/>
      <c r="DGM55" s="227"/>
      <c r="DGN55" s="227"/>
      <c r="DGO55" s="227"/>
      <c r="DGP55" s="227"/>
      <c r="DGQ55" s="227"/>
      <c r="DGR55" s="227"/>
      <c r="DGS55" s="227"/>
      <c r="DGT55" s="227"/>
      <c r="DGU55" s="227"/>
      <c r="DGV55" s="227"/>
      <c r="DGW55" s="227"/>
      <c r="DGX55" s="227"/>
      <c r="DGY55" s="227"/>
      <c r="DGZ55" s="227"/>
      <c r="DHA55" s="227"/>
      <c r="DHB55" s="227"/>
      <c r="DHC55" s="227"/>
      <c r="DHD55" s="227"/>
      <c r="DHE55" s="227"/>
      <c r="DHF55" s="227"/>
      <c r="DHG55" s="227"/>
      <c r="DHH55" s="227"/>
      <c r="DHI55" s="227"/>
      <c r="DHJ55" s="227"/>
      <c r="DHK55" s="227"/>
      <c r="DHL55" s="227"/>
      <c r="DHM55" s="227"/>
      <c r="DHN55" s="227"/>
      <c r="DHO55" s="227"/>
      <c r="DHP55" s="227"/>
      <c r="DHQ55" s="227"/>
      <c r="DHR55" s="227"/>
      <c r="DHS55" s="227"/>
      <c r="DHT55" s="227"/>
      <c r="DHU55" s="227"/>
      <c r="DHV55" s="227"/>
      <c r="DHW55" s="227"/>
      <c r="DHX55" s="227"/>
      <c r="DHY55" s="227"/>
      <c r="DHZ55" s="227"/>
      <c r="DIA55" s="227"/>
      <c r="DIB55" s="227"/>
      <c r="DIC55" s="227"/>
      <c r="DID55" s="227"/>
      <c r="DIE55" s="227"/>
      <c r="DIF55" s="227"/>
      <c r="DIG55" s="227"/>
      <c r="DIH55" s="227"/>
      <c r="DII55" s="227"/>
      <c r="DIJ55" s="227"/>
      <c r="DIK55" s="227"/>
      <c r="DIL55" s="227"/>
      <c r="DIM55" s="227"/>
      <c r="DIN55" s="227"/>
      <c r="DIO55" s="227"/>
      <c r="DIP55" s="227"/>
      <c r="DIQ55" s="227"/>
      <c r="DIR55" s="227"/>
      <c r="DIS55" s="227"/>
      <c r="DIT55" s="227"/>
      <c r="DIU55" s="227"/>
      <c r="DIV55" s="227"/>
      <c r="DIW55" s="227"/>
      <c r="DIX55" s="227"/>
      <c r="DIY55" s="227"/>
      <c r="DIZ55" s="227"/>
      <c r="DJA55" s="227"/>
      <c r="DJB55" s="227"/>
      <c r="DJC55" s="227"/>
      <c r="DJD55" s="227"/>
      <c r="DJE55" s="227"/>
      <c r="DJF55" s="227"/>
      <c r="DJG55" s="227"/>
      <c r="DJH55" s="227"/>
      <c r="DJI55" s="227"/>
      <c r="DJJ55" s="227"/>
      <c r="DJK55" s="227"/>
      <c r="DJL55" s="227"/>
      <c r="DJM55" s="227"/>
      <c r="DJN55" s="227"/>
      <c r="DJO55" s="227"/>
      <c r="DJP55" s="227"/>
      <c r="DJQ55" s="227"/>
      <c r="DJR55" s="227"/>
      <c r="DJS55" s="227"/>
      <c r="DJT55" s="227"/>
      <c r="DJU55" s="227"/>
      <c r="DJV55" s="227"/>
      <c r="DJW55" s="227"/>
      <c r="DJX55" s="227"/>
      <c r="DJY55" s="227"/>
      <c r="DJZ55" s="227"/>
      <c r="DKA55" s="227"/>
      <c r="DKB55" s="227"/>
      <c r="DKC55" s="227"/>
      <c r="DKD55" s="227"/>
      <c r="DKE55" s="227"/>
      <c r="DKF55" s="227"/>
      <c r="DKG55" s="227"/>
      <c r="DKH55" s="227"/>
      <c r="DKI55" s="227"/>
      <c r="DKJ55" s="227"/>
      <c r="DKK55" s="227"/>
      <c r="DKL55" s="227"/>
      <c r="DKM55" s="227"/>
      <c r="DKN55" s="227"/>
      <c r="DKO55" s="227"/>
      <c r="DKP55" s="227"/>
      <c r="DKQ55" s="227"/>
      <c r="DKR55" s="227"/>
      <c r="DKS55" s="227"/>
      <c r="DKT55" s="227"/>
      <c r="DKU55" s="227"/>
      <c r="DKV55" s="227"/>
      <c r="DKW55" s="227"/>
      <c r="DKX55" s="227"/>
      <c r="DKY55" s="227"/>
      <c r="DKZ55" s="227"/>
      <c r="DLA55" s="227"/>
      <c r="DLB55" s="227"/>
      <c r="DLC55" s="227"/>
      <c r="DLD55" s="227"/>
      <c r="DLE55" s="227"/>
      <c r="DLF55" s="227"/>
      <c r="DLG55" s="227"/>
      <c r="DLH55" s="227"/>
      <c r="DLI55" s="227"/>
      <c r="DLJ55" s="227"/>
      <c r="DLK55" s="227"/>
      <c r="DLL55" s="227"/>
      <c r="DLM55" s="227"/>
      <c r="DLN55" s="227"/>
      <c r="DLO55" s="227"/>
      <c r="DLP55" s="227"/>
      <c r="DLQ55" s="227"/>
      <c r="DLR55" s="227"/>
      <c r="DLS55" s="227"/>
      <c r="DLT55" s="227"/>
      <c r="DLU55" s="227"/>
      <c r="DLV55" s="227"/>
      <c r="DLW55" s="227"/>
      <c r="DLX55" s="227"/>
      <c r="DLY55" s="227"/>
      <c r="DLZ55" s="227"/>
      <c r="DMA55" s="227"/>
      <c r="DMB55" s="227"/>
      <c r="DMC55" s="227"/>
      <c r="DMD55" s="227"/>
      <c r="DME55" s="227"/>
      <c r="DMF55" s="227"/>
      <c r="DMG55" s="227"/>
      <c r="DMH55" s="227"/>
      <c r="DMI55" s="227"/>
      <c r="DMJ55" s="227"/>
      <c r="DMK55" s="227"/>
      <c r="DML55" s="227"/>
      <c r="DMM55" s="227"/>
      <c r="DMN55" s="227"/>
      <c r="DMO55" s="227"/>
      <c r="DMP55" s="227"/>
      <c r="DMQ55" s="227"/>
      <c r="DMR55" s="227"/>
      <c r="DMS55" s="227"/>
      <c r="DMT55" s="227"/>
      <c r="DMU55" s="227"/>
      <c r="DMV55" s="227"/>
      <c r="DMW55" s="227"/>
      <c r="DMX55" s="227"/>
      <c r="DMY55" s="227"/>
      <c r="DMZ55" s="227"/>
      <c r="DNA55" s="227"/>
      <c r="DNB55" s="227"/>
      <c r="DNC55" s="227"/>
      <c r="DND55" s="227"/>
      <c r="DNE55" s="227"/>
      <c r="DNF55" s="227"/>
      <c r="DNG55" s="227"/>
      <c r="DNH55" s="227"/>
      <c r="DNI55" s="227"/>
      <c r="DNJ55" s="227"/>
      <c r="DNK55" s="227"/>
      <c r="DNL55" s="227"/>
      <c r="DNM55" s="227"/>
      <c r="DNN55" s="227"/>
      <c r="DNO55" s="227"/>
      <c r="DNP55" s="227"/>
      <c r="DNQ55" s="227"/>
      <c r="DNR55" s="227"/>
      <c r="DNS55" s="227"/>
      <c r="DNT55" s="227"/>
      <c r="DNU55" s="227"/>
      <c r="DNV55" s="227"/>
      <c r="DNW55" s="227"/>
      <c r="DNX55" s="227"/>
      <c r="DNY55" s="227"/>
      <c r="DNZ55" s="227"/>
      <c r="DOA55" s="227"/>
      <c r="DOB55" s="227"/>
      <c r="DOC55" s="227"/>
      <c r="DOD55" s="227"/>
      <c r="DOE55" s="227"/>
      <c r="DOF55" s="227"/>
      <c r="DOG55" s="227"/>
      <c r="DOH55" s="227"/>
      <c r="DOI55" s="227"/>
      <c r="DOJ55" s="227"/>
      <c r="DOK55" s="227"/>
      <c r="DOL55" s="227"/>
      <c r="DOM55" s="227"/>
      <c r="DON55" s="227"/>
      <c r="DOO55" s="227"/>
      <c r="DOP55" s="227"/>
      <c r="DOQ55" s="227"/>
      <c r="DOR55" s="227"/>
      <c r="DOS55" s="227"/>
      <c r="DOT55" s="227"/>
      <c r="DOU55" s="227"/>
      <c r="DOV55" s="227"/>
      <c r="DOW55" s="227"/>
      <c r="DOX55" s="227"/>
      <c r="DOY55" s="227"/>
      <c r="DOZ55" s="227"/>
      <c r="DPA55" s="227"/>
      <c r="DPB55" s="227"/>
      <c r="DPC55" s="227"/>
      <c r="DPD55" s="227"/>
      <c r="DPE55" s="227"/>
      <c r="DPF55" s="227"/>
      <c r="DPG55" s="227"/>
      <c r="DPH55" s="227"/>
      <c r="DPI55" s="227"/>
      <c r="DPJ55" s="227"/>
      <c r="DPK55" s="227"/>
      <c r="DPL55" s="227"/>
      <c r="DPM55" s="227"/>
      <c r="DPN55" s="227"/>
      <c r="DPO55" s="227"/>
      <c r="DPP55" s="227"/>
      <c r="DPQ55" s="227"/>
      <c r="DPR55" s="227"/>
      <c r="DPS55" s="227"/>
      <c r="DPT55" s="227"/>
      <c r="DPU55" s="227"/>
      <c r="DPV55" s="227"/>
      <c r="DPW55" s="227"/>
      <c r="DPX55" s="227"/>
      <c r="DPY55" s="227"/>
      <c r="DPZ55" s="227"/>
      <c r="DQA55" s="227"/>
      <c r="DQB55" s="227"/>
      <c r="DQC55" s="227"/>
      <c r="DQD55" s="227"/>
      <c r="DQE55" s="227"/>
      <c r="DQF55" s="227"/>
      <c r="DQG55" s="227"/>
      <c r="DQH55" s="227"/>
      <c r="DQI55" s="227"/>
      <c r="DQJ55" s="227"/>
      <c r="DQK55" s="227"/>
      <c r="DQL55" s="227"/>
      <c r="DQM55" s="227"/>
      <c r="DQN55" s="227"/>
      <c r="DQO55" s="227"/>
      <c r="DQP55" s="227"/>
      <c r="DQQ55" s="227"/>
      <c r="DQR55" s="227"/>
      <c r="DQS55" s="227"/>
      <c r="DQT55" s="227"/>
      <c r="DQU55" s="227"/>
      <c r="DQV55" s="227"/>
      <c r="DQW55" s="227"/>
      <c r="DQX55" s="227"/>
      <c r="DQY55" s="227"/>
      <c r="DQZ55" s="227"/>
      <c r="DRA55" s="227"/>
      <c r="DRB55" s="227"/>
      <c r="DRC55" s="227"/>
      <c r="DRD55" s="227"/>
      <c r="DRE55" s="227"/>
      <c r="DRF55" s="227"/>
      <c r="DRG55" s="227"/>
      <c r="DRH55" s="227"/>
      <c r="DRI55" s="227"/>
      <c r="DRJ55" s="227"/>
      <c r="DRK55" s="227"/>
      <c r="DRL55" s="227"/>
      <c r="DRM55" s="227"/>
      <c r="DRN55" s="227"/>
      <c r="DRO55" s="227"/>
      <c r="DRP55" s="227"/>
      <c r="DRQ55" s="227"/>
      <c r="DRR55" s="227"/>
      <c r="DRS55" s="227"/>
      <c r="DRT55" s="227"/>
      <c r="DRU55" s="227"/>
      <c r="DRV55" s="227"/>
      <c r="DRW55" s="227"/>
      <c r="DRX55" s="227"/>
      <c r="DRY55" s="227"/>
      <c r="DRZ55" s="227"/>
      <c r="DSA55" s="227"/>
      <c r="DSB55" s="227"/>
      <c r="DSC55" s="227"/>
      <c r="DSD55" s="227"/>
      <c r="DSE55" s="227"/>
      <c r="DSF55" s="227"/>
      <c r="DSG55" s="227"/>
      <c r="DSH55" s="227"/>
      <c r="DSI55" s="227"/>
      <c r="DSJ55" s="227"/>
      <c r="DSK55" s="227"/>
      <c r="DSL55" s="227"/>
      <c r="DSM55" s="227"/>
      <c r="DSN55" s="227"/>
      <c r="DSO55" s="227"/>
      <c r="DSP55" s="227"/>
      <c r="DSQ55" s="227"/>
      <c r="DSR55" s="227"/>
      <c r="DSS55" s="227"/>
      <c r="DST55" s="227"/>
      <c r="DSU55" s="227"/>
      <c r="DSV55" s="227"/>
      <c r="DSW55" s="227"/>
      <c r="DSX55" s="227"/>
      <c r="DSY55" s="227"/>
      <c r="DSZ55" s="227"/>
      <c r="DTA55" s="227"/>
      <c r="DTB55" s="227"/>
      <c r="DTC55" s="227"/>
      <c r="DTD55" s="227"/>
      <c r="DTE55" s="227"/>
      <c r="DTF55" s="227"/>
      <c r="DTG55" s="227"/>
      <c r="DTH55" s="227"/>
      <c r="DTI55" s="227"/>
      <c r="DTJ55" s="227"/>
      <c r="DTK55" s="227"/>
      <c r="DTL55" s="227"/>
      <c r="DTM55" s="227"/>
      <c r="DTN55" s="227"/>
      <c r="DTO55" s="227"/>
      <c r="DTP55" s="227"/>
      <c r="DTQ55" s="227"/>
      <c r="DTR55" s="227"/>
      <c r="DTS55" s="227"/>
      <c r="DTT55" s="227"/>
      <c r="DTU55" s="227"/>
      <c r="DTV55" s="227"/>
      <c r="DTW55" s="227"/>
      <c r="DTX55" s="227"/>
      <c r="DTY55" s="227"/>
      <c r="DTZ55" s="227"/>
      <c r="DUA55" s="227"/>
      <c r="DUB55" s="227"/>
      <c r="DUC55" s="227"/>
      <c r="DUD55" s="227"/>
      <c r="DUE55" s="227"/>
      <c r="DUF55" s="227"/>
      <c r="DUG55" s="227"/>
      <c r="DUH55" s="227"/>
      <c r="DUI55" s="227"/>
      <c r="DUJ55" s="227"/>
      <c r="DUK55" s="227"/>
      <c r="DUL55" s="227"/>
      <c r="DUM55" s="227"/>
      <c r="DUN55" s="227"/>
      <c r="DUO55" s="227"/>
      <c r="DUP55" s="227"/>
      <c r="DUQ55" s="227"/>
      <c r="DUR55" s="227"/>
      <c r="DUS55" s="227"/>
      <c r="DUT55" s="227"/>
      <c r="DUU55" s="227"/>
      <c r="DUV55" s="227"/>
      <c r="DUW55" s="227"/>
      <c r="DUX55" s="227"/>
      <c r="DUY55" s="227"/>
      <c r="DUZ55" s="227"/>
      <c r="DVA55" s="227"/>
      <c r="DVB55" s="227"/>
      <c r="DVC55" s="227"/>
      <c r="DVD55" s="227"/>
      <c r="DVE55" s="227"/>
      <c r="DVF55" s="227"/>
      <c r="DVG55" s="227"/>
      <c r="DVH55" s="227"/>
      <c r="DVI55" s="227"/>
      <c r="DVJ55" s="227"/>
      <c r="DVK55" s="227"/>
      <c r="DVL55" s="227"/>
      <c r="DVM55" s="227"/>
      <c r="DVN55" s="227"/>
      <c r="DVO55" s="227"/>
      <c r="DVP55" s="227"/>
      <c r="DVQ55" s="227"/>
      <c r="DVR55" s="227"/>
      <c r="DVS55" s="227"/>
      <c r="DVT55" s="227"/>
      <c r="DVU55" s="227"/>
      <c r="DVV55" s="227"/>
      <c r="DVW55" s="227"/>
      <c r="DVX55" s="227"/>
      <c r="DVY55" s="227"/>
      <c r="DVZ55" s="227"/>
      <c r="DWA55" s="227"/>
      <c r="DWB55" s="227"/>
      <c r="DWC55" s="227"/>
      <c r="DWD55" s="227"/>
      <c r="DWE55" s="227"/>
      <c r="DWF55" s="227"/>
      <c r="DWG55" s="227"/>
      <c r="DWH55" s="227"/>
      <c r="DWI55" s="227"/>
      <c r="DWJ55" s="227"/>
      <c r="DWK55" s="227"/>
      <c r="DWL55" s="227"/>
      <c r="DWM55" s="227"/>
      <c r="DWN55" s="227"/>
      <c r="DWO55" s="227"/>
      <c r="DWP55" s="227"/>
      <c r="DWQ55" s="227"/>
      <c r="DWR55" s="227"/>
      <c r="DWS55" s="227"/>
      <c r="DWT55" s="227"/>
      <c r="DWU55" s="227"/>
      <c r="DWV55" s="227"/>
      <c r="DWW55" s="227"/>
      <c r="DWX55" s="227"/>
      <c r="DWY55" s="227"/>
      <c r="DWZ55" s="227"/>
      <c r="DXA55" s="227"/>
      <c r="DXB55" s="227"/>
      <c r="DXC55" s="227"/>
      <c r="DXD55" s="227"/>
      <c r="DXE55" s="227"/>
      <c r="DXF55" s="227"/>
      <c r="DXG55" s="227"/>
      <c r="DXH55" s="227"/>
      <c r="DXI55" s="227"/>
      <c r="DXJ55" s="227"/>
      <c r="DXK55" s="227"/>
      <c r="DXL55" s="227"/>
      <c r="DXM55" s="227"/>
      <c r="DXN55" s="227"/>
      <c r="DXO55" s="227"/>
      <c r="DXP55" s="227"/>
      <c r="DXQ55" s="227"/>
      <c r="DXR55" s="227"/>
      <c r="DXS55" s="227"/>
      <c r="DXT55" s="227"/>
      <c r="DXU55" s="227"/>
      <c r="DXV55" s="227"/>
      <c r="DXW55" s="227"/>
      <c r="DXX55" s="227"/>
      <c r="DXY55" s="227"/>
      <c r="DXZ55" s="227"/>
      <c r="DYA55" s="227"/>
      <c r="DYB55" s="227"/>
      <c r="DYC55" s="227"/>
      <c r="DYD55" s="227"/>
      <c r="DYE55" s="227"/>
      <c r="DYF55" s="227"/>
      <c r="DYG55" s="227"/>
      <c r="DYH55" s="227"/>
      <c r="DYI55" s="227"/>
      <c r="DYJ55" s="227"/>
      <c r="DYK55" s="227"/>
      <c r="DYL55" s="227"/>
      <c r="DYM55" s="227"/>
      <c r="DYN55" s="227"/>
      <c r="DYO55" s="227"/>
      <c r="DYP55" s="227"/>
      <c r="DYQ55" s="227"/>
      <c r="DYR55" s="227"/>
      <c r="DYS55" s="227"/>
      <c r="DYT55" s="227"/>
      <c r="DYU55" s="227"/>
      <c r="DYV55" s="227"/>
      <c r="DYW55" s="227"/>
      <c r="DYX55" s="227"/>
      <c r="DYY55" s="227"/>
      <c r="DYZ55" s="227"/>
      <c r="DZA55" s="227"/>
      <c r="DZB55" s="227"/>
      <c r="DZC55" s="227"/>
      <c r="DZD55" s="227"/>
      <c r="DZE55" s="227"/>
      <c r="DZF55" s="227"/>
      <c r="DZG55" s="227"/>
      <c r="DZH55" s="227"/>
      <c r="DZI55" s="227"/>
      <c r="DZJ55" s="227"/>
      <c r="DZK55" s="227"/>
      <c r="DZL55" s="227"/>
      <c r="DZM55" s="227"/>
      <c r="DZN55" s="227"/>
      <c r="DZO55" s="227"/>
      <c r="DZP55" s="227"/>
      <c r="DZQ55" s="227"/>
      <c r="DZR55" s="227"/>
      <c r="DZS55" s="227"/>
      <c r="DZT55" s="227"/>
      <c r="DZU55" s="227"/>
      <c r="DZV55" s="227"/>
      <c r="DZW55" s="227"/>
      <c r="DZX55" s="227"/>
      <c r="DZY55" s="227"/>
      <c r="DZZ55" s="227"/>
      <c r="EAA55" s="227"/>
      <c r="EAB55" s="227"/>
      <c r="EAC55" s="227"/>
      <c r="EAD55" s="227"/>
      <c r="EAE55" s="227"/>
      <c r="EAF55" s="227"/>
      <c r="EAG55" s="227"/>
      <c r="EAH55" s="227"/>
      <c r="EAI55" s="227"/>
      <c r="EAJ55" s="227"/>
      <c r="EAK55" s="227"/>
      <c r="EAL55" s="227"/>
      <c r="EAM55" s="227"/>
      <c r="EAN55" s="227"/>
      <c r="EAO55" s="227"/>
      <c r="EAP55" s="227"/>
      <c r="EAQ55" s="227"/>
      <c r="EAR55" s="227"/>
      <c r="EAS55" s="227"/>
      <c r="EAT55" s="227"/>
      <c r="EAU55" s="227"/>
      <c r="EAV55" s="227"/>
      <c r="EAW55" s="227"/>
      <c r="EAX55" s="227"/>
      <c r="EAY55" s="227"/>
      <c r="EAZ55" s="227"/>
      <c r="EBA55" s="227"/>
      <c r="EBB55" s="227"/>
      <c r="EBC55" s="227"/>
      <c r="EBD55" s="227"/>
      <c r="EBE55" s="227"/>
      <c r="EBF55" s="227"/>
      <c r="EBG55" s="227"/>
      <c r="EBH55" s="227"/>
      <c r="EBI55" s="227"/>
      <c r="EBJ55" s="227"/>
      <c r="EBK55" s="227"/>
      <c r="EBL55" s="227"/>
      <c r="EBM55" s="227"/>
      <c r="EBN55" s="227"/>
      <c r="EBO55" s="227"/>
      <c r="EBP55" s="227"/>
      <c r="EBQ55" s="227"/>
      <c r="EBR55" s="227"/>
      <c r="EBS55" s="227"/>
      <c r="EBT55" s="227"/>
      <c r="EBU55" s="227"/>
      <c r="EBV55" s="227"/>
      <c r="EBW55" s="227"/>
      <c r="EBX55" s="227"/>
      <c r="EBY55" s="227"/>
      <c r="EBZ55" s="227"/>
      <c r="ECA55" s="227"/>
      <c r="ECB55" s="227"/>
      <c r="ECC55" s="227"/>
      <c r="ECD55" s="227"/>
      <c r="ECE55" s="227"/>
      <c r="ECF55" s="227"/>
      <c r="ECG55" s="227"/>
      <c r="ECH55" s="227"/>
      <c r="ECI55" s="227"/>
      <c r="ECJ55" s="227"/>
      <c r="ECK55" s="227"/>
      <c r="ECL55" s="227"/>
      <c r="ECM55" s="227"/>
      <c r="ECN55" s="227"/>
      <c r="ECO55" s="227"/>
      <c r="ECP55" s="227"/>
      <c r="ECQ55" s="227"/>
      <c r="ECR55" s="227"/>
      <c r="ECS55" s="227"/>
      <c r="ECT55" s="227"/>
      <c r="ECU55" s="227"/>
      <c r="ECV55" s="227"/>
      <c r="ECW55" s="227"/>
      <c r="ECX55" s="227"/>
      <c r="ECY55" s="227"/>
      <c r="ECZ55" s="227"/>
      <c r="EDA55" s="227"/>
      <c r="EDB55" s="227"/>
      <c r="EDC55" s="227"/>
      <c r="EDD55" s="227"/>
      <c r="EDE55" s="227"/>
      <c r="EDF55" s="227"/>
      <c r="EDG55" s="227"/>
      <c r="EDH55" s="227"/>
      <c r="EDI55" s="227"/>
      <c r="EDJ55" s="227"/>
      <c r="EDK55" s="227"/>
      <c r="EDL55" s="227"/>
      <c r="EDM55" s="227"/>
      <c r="EDN55" s="227"/>
      <c r="EDO55" s="227"/>
      <c r="EDP55" s="227"/>
      <c r="EDQ55" s="227"/>
      <c r="EDR55" s="227"/>
      <c r="EDS55" s="227"/>
      <c r="EDT55" s="227"/>
      <c r="EDU55" s="227"/>
      <c r="EDV55" s="227"/>
      <c r="EDW55" s="227"/>
      <c r="EDX55" s="227"/>
      <c r="EDY55" s="227"/>
      <c r="EDZ55" s="227"/>
      <c r="EEA55" s="227"/>
      <c r="EEB55" s="227"/>
      <c r="EEC55" s="227"/>
      <c r="EED55" s="227"/>
      <c r="EEE55" s="227"/>
      <c r="EEF55" s="227"/>
      <c r="EEG55" s="227"/>
      <c r="EEH55" s="227"/>
      <c r="EEI55" s="227"/>
      <c r="EEJ55" s="227"/>
      <c r="EEK55" s="227"/>
      <c r="EEL55" s="227"/>
      <c r="EEM55" s="227"/>
      <c r="EEN55" s="227"/>
      <c r="EEO55" s="227"/>
      <c r="EEP55" s="227"/>
      <c r="EEQ55" s="227"/>
      <c r="EER55" s="227"/>
      <c r="EES55" s="227"/>
      <c r="EET55" s="227"/>
      <c r="EEU55" s="227"/>
      <c r="EEV55" s="227"/>
      <c r="EEW55" s="227"/>
      <c r="EEX55" s="227"/>
      <c r="EEY55" s="227"/>
      <c r="EEZ55" s="227"/>
      <c r="EFA55" s="227"/>
      <c r="EFB55" s="227"/>
      <c r="EFC55" s="227"/>
      <c r="EFD55" s="227"/>
      <c r="EFE55" s="227"/>
      <c r="EFF55" s="227"/>
      <c r="EFG55" s="227"/>
      <c r="EFH55" s="227"/>
      <c r="EFI55" s="227"/>
      <c r="EFJ55" s="227"/>
      <c r="EFK55" s="227"/>
      <c r="EFL55" s="227"/>
      <c r="EFM55" s="227"/>
      <c r="EFN55" s="227"/>
      <c r="EFO55" s="227"/>
      <c r="EFP55" s="227"/>
      <c r="EFQ55" s="227"/>
      <c r="EFR55" s="227"/>
      <c r="EFS55" s="227"/>
      <c r="EFT55" s="227"/>
      <c r="EFU55" s="227"/>
      <c r="EFV55" s="227"/>
      <c r="EFW55" s="227"/>
      <c r="EFX55" s="227"/>
      <c r="EFY55" s="227"/>
      <c r="EFZ55" s="227"/>
      <c r="EGA55" s="227"/>
      <c r="EGB55" s="227"/>
      <c r="EGC55" s="227"/>
      <c r="EGD55" s="227"/>
      <c r="EGE55" s="227"/>
      <c r="EGF55" s="227"/>
      <c r="EGG55" s="227"/>
      <c r="EGH55" s="227"/>
      <c r="EGI55" s="227"/>
      <c r="EGJ55" s="227"/>
      <c r="EGK55" s="227"/>
      <c r="EGL55" s="227"/>
      <c r="EGM55" s="227"/>
      <c r="EGN55" s="227"/>
      <c r="EGO55" s="227"/>
      <c r="EGP55" s="227"/>
      <c r="EGQ55" s="227"/>
      <c r="EGR55" s="227"/>
      <c r="EGS55" s="227"/>
      <c r="EGT55" s="227"/>
      <c r="EGU55" s="227"/>
      <c r="EGV55" s="227"/>
      <c r="EGW55" s="227"/>
      <c r="EGX55" s="227"/>
      <c r="EGY55" s="227"/>
      <c r="EGZ55" s="227"/>
      <c r="EHA55" s="227"/>
      <c r="EHB55" s="227"/>
      <c r="EHC55" s="227"/>
      <c r="EHD55" s="227"/>
      <c r="EHE55" s="227"/>
      <c r="EHF55" s="227"/>
      <c r="EHG55" s="227"/>
      <c r="EHH55" s="227"/>
      <c r="EHI55" s="227"/>
      <c r="EHJ55" s="227"/>
      <c r="EHK55" s="227"/>
      <c r="EHL55" s="227"/>
      <c r="EHM55" s="227"/>
      <c r="EHN55" s="227"/>
      <c r="EHO55" s="227"/>
      <c r="EHP55" s="227"/>
      <c r="EHQ55" s="227"/>
      <c r="EHR55" s="227"/>
      <c r="EHS55" s="227"/>
      <c r="EHT55" s="227"/>
      <c r="EHU55" s="227"/>
      <c r="EHV55" s="227"/>
      <c r="EHW55" s="227"/>
      <c r="EHX55" s="227"/>
      <c r="EHY55" s="227"/>
      <c r="EHZ55" s="227"/>
      <c r="EIA55" s="227"/>
      <c r="EIB55" s="227"/>
      <c r="EIC55" s="227"/>
      <c r="EID55" s="227"/>
      <c r="EIE55" s="227"/>
      <c r="EIF55" s="227"/>
      <c r="EIG55" s="227"/>
      <c r="EIH55" s="227"/>
      <c r="EII55" s="227"/>
      <c r="EIJ55" s="227"/>
      <c r="EIK55" s="227"/>
      <c r="EIL55" s="227"/>
      <c r="EIM55" s="227"/>
      <c r="EIN55" s="227"/>
      <c r="EIO55" s="227"/>
      <c r="EIP55" s="227"/>
      <c r="EIQ55" s="227"/>
      <c r="EIR55" s="227"/>
      <c r="EIS55" s="227"/>
      <c r="EIT55" s="227"/>
      <c r="EIU55" s="227"/>
      <c r="EIV55" s="227"/>
      <c r="EIW55" s="227"/>
      <c r="EIX55" s="227"/>
      <c r="EIY55" s="227"/>
      <c r="EIZ55" s="227"/>
      <c r="EJA55" s="227"/>
      <c r="EJB55" s="227"/>
      <c r="EJC55" s="227"/>
      <c r="EJD55" s="227"/>
      <c r="EJE55" s="227"/>
      <c r="EJF55" s="227"/>
      <c r="EJG55" s="227"/>
      <c r="EJH55" s="227"/>
      <c r="EJI55" s="227"/>
      <c r="EJJ55" s="227"/>
      <c r="EJK55" s="227"/>
      <c r="EJL55" s="227"/>
      <c r="EJM55" s="227"/>
      <c r="EJN55" s="227"/>
      <c r="EJO55" s="227"/>
      <c r="EJP55" s="227"/>
      <c r="EJQ55" s="227"/>
      <c r="EJR55" s="227"/>
      <c r="EJS55" s="227"/>
      <c r="EJT55" s="227"/>
      <c r="EJU55" s="227"/>
      <c r="EJV55" s="227"/>
      <c r="EJW55" s="227"/>
      <c r="EJX55" s="227"/>
      <c r="EJY55" s="227"/>
      <c r="EJZ55" s="227"/>
      <c r="EKA55" s="227"/>
      <c r="EKB55" s="227"/>
      <c r="EKC55" s="227"/>
      <c r="EKD55" s="227"/>
      <c r="EKE55" s="227"/>
      <c r="EKF55" s="227"/>
      <c r="EKG55" s="227"/>
      <c r="EKH55" s="227"/>
      <c r="EKI55" s="227"/>
      <c r="EKJ55" s="227"/>
      <c r="EKK55" s="227"/>
      <c r="EKL55" s="227"/>
      <c r="EKM55" s="227"/>
      <c r="EKN55" s="227"/>
      <c r="EKO55" s="227"/>
      <c r="EKP55" s="227"/>
      <c r="EKQ55" s="227"/>
      <c r="EKR55" s="227"/>
      <c r="EKS55" s="227"/>
      <c r="EKT55" s="227"/>
      <c r="EKU55" s="227"/>
      <c r="EKV55" s="227"/>
      <c r="EKW55" s="227"/>
      <c r="EKX55" s="227"/>
      <c r="EKY55" s="227"/>
      <c r="EKZ55" s="227"/>
      <c r="ELA55" s="227"/>
      <c r="ELB55" s="227"/>
      <c r="ELC55" s="227"/>
      <c r="ELD55" s="227"/>
      <c r="ELE55" s="227"/>
      <c r="ELF55" s="227"/>
      <c r="ELG55" s="227"/>
      <c r="ELH55" s="227"/>
      <c r="ELI55" s="227"/>
      <c r="ELJ55" s="227"/>
      <c r="ELK55" s="227"/>
      <c r="ELL55" s="227"/>
      <c r="ELM55" s="227"/>
      <c r="ELN55" s="227"/>
      <c r="ELO55" s="227"/>
      <c r="ELP55" s="227"/>
      <c r="ELQ55" s="227"/>
      <c r="ELR55" s="227"/>
      <c r="ELS55" s="227"/>
      <c r="ELT55" s="227"/>
      <c r="ELU55" s="227"/>
      <c r="ELV55" s="227"/>
      <c r="ELW55" s="227"/>
      <c r="ELX55" s="227"/>
      <c r="ELY55" s="227"/>
      <c r="ELZ55" s="227"/>
      <c r="EMA55" s="227"/>
      <c r="EMB55" s="227"/>
      <c r="EMC55" s="227"/>
      <c r="EMD55" s="227"/>
      <c r="EME55" s="227"/>
      <c r="EMF55" s="227"/>
      <c r="EMG55" s="227"/>
      <c r="EMH55" s="227"/>
      <c r="EMI55" s="227"/>
      <c r="EMJ55" s="227"/>
      <c r="EMK55" s="227"/>
      <c r="EML55" s="227"/>
      <c r="EMM55" s="227"/>
      <c r="EMN55" s="227"/>
      <c r="EMO55" s="227"/>
      <c r="EMP55" s="227"/>
      <c r="EMQ55" s="227"/>
      <c r="EMR55" s="227"/>
      <c r="EMS55" s="227"/>
      <c r="EMT55" s="227"/>
      <c r="EMU55" s="227"/>
      <c r="EMV55" s="227"/>
      <c r="EMW55" s="227"/>
      <c r="EMX55" s="227"/>
      <c r="EMY55" s="227"/>
      <c r="EMZ55" s="227"/>
      <c r="ENA55" s="227"/>
      <c r="ENB55" s="227"/>
      <c r="ENC55" s="227"/>
      <c r="END55" s="227"/>
      <c r="ENE55" s="227"/>
      <c r="ENF55" s="227"/>
      <c r="ENG55" s="227"/>
      <c r="ENH55" s="227"/>
      <c r="ENI55" s="227"/>
      <c r="ENJ55" s="227"/>
      <c r="ENK55" s="227"/>
      <c r="ENL55" s="227"/>
      <c r="ENM55" s="227"/>
      <c r="ENN55" s="227"/>
      <c r="ENO55" s="227"/>
      <c r="ENP55" s="227"/>
      <c r="ENQ55" s="227"/>
      <c r="ENR55" s="227"/>
      <c r="ENS55" s="227"/>
      <c r="ENT55" s="227"/>
      <c r="ENU55" s="227"/>
      <c r="ENV55" s="227"/>
      <c r="ENW55" s="227"/>
      <c r="ENX55" s="227"/>
      <c r="ENY55" s="227"/>
      <c r="ENZ55" s="227"/>
      <c r="EOA55" s="227"/>
      <c r="EOB55" s="227"/>
      <c r="EOC55" s="227"/>
      <c r="EOD55" s="227"/>
      <c r="EOE55" s="227"/>
      <c r="EOF55" s="227"/>
      <c r="EOG55" s="227"/>
      <c r="EOH55" s="227"/>
      <c r="EOI55" s="227"/>
      <c r="EOJ55" s="227"/>
      <c r="EOK55" s="227"/>
      <c r="EOL55" s="227"/>
      <c r="EOM55" s="227"/>
      <c r="EON55" s="227"/>
      <c r="EOO55" s="227"/>
      <c r="EOP55" s="227"/>
      <c r="EOQ55" s="227"/>
      <c r="EOR55" s="227"/>
      <c r="EOS55" s="227"/>
      <c r="EOT55" s="227"/>
      <c r="EOU55" s="227"/>
      <c r="EOV55" s="227"/>
      <c r="EOW55" s="227"/>
      <c r="EOX55" s="227"/>
      <c r="EOY55" s="227"/>
      <c r="EOZ55" s="227"/>
      <c r="EPA55" s="227"/>
      <c r="EPB55" s="227"/>
      <c r="EPC55" s="227"/>
      <c r="EPD55" s="227"/>
      <c r="EPE55" s="227"/>
      <c r="EPF55" s="227"/>
      <c r="EPG55" s="227"/>
      <c r="EPH55" s="227"/>
      <c r="EPI55" s="227"/>
      <c r="EPJ55" s="227"/>
      <c r="EPK55" s="227"/>
      <c r="EPL55" s="227"/>
      <c r="EPM55" s="227"/>
      <c r="EPN55" s="227"/>
      <c r="EPO55" s="227"/>
      <c r="EPP55" s="227"/>
      <c r="EPQ55" s="227"/>
      <c r="EPR55" s="227"/>
      <c r="EPS55" s="227"/>
      <c r="EPT55" s="227"/>
      <c r="EPU55" s="227"/>
      <c r="EPV55" s="227"/>
      <c r="EPW55" s="227"/>
      <c r="EPX55" s="227"/>
      <c r="EPY55" s="227"/>
      <c r="EPZ55" s="227"/>
      <c r="EQA55" s="227"/>
      <c r="EQB55" s="227"/>
      <c r="EQC55" s="227"/>
      <c r="EQD55" s="227"/>
      <c r="EQE55" s="227"/>
      <c r="EQF55" s="227"/>
      <c r="EQG55" s="227"/>
      <c r="EQH55" s="227"/>
      <c r="EQI55" s="227"/>
      <c r="EQJ55" s="227"/>
      <c r="EQK55" s="227"/>
      <c r="EQL55" s="227"/>
      <c r="EQM55" s="227"/>
      <c r="EQN55" s="227"/>
      <c r="EQO55" s="227"/>
      <c r="EQP55" s="227"/>
      <c r="EQQ55" s="227"/>
      <c r="EQR55" s="227"/>
      <c r="EQS55" s="227"/>
      <c r="EQT55" s="227"/>
      <c r="EQU55" s="227"/>
      <c r="EQV55" s="227"/>
      <c r="EQW55" s="227"/>
      <c r="EQX55" s="227"/>
      <c r="EQY55" s="227"/>
      <c r="EQZ55" s="227"/>
      <c r="ERA55" s="227"/>
      <c r="ERB55" s="227"/>
      <c r="ERC55" s="227"/>
      <c r="ERD55" s="227"/>
      <c r="ERE55" s="227"/>
      <c r="ERF55" s="227"/>
      <c r="ERG55" s="227"/>
      <c r="ERH55" s="227"/>
      <c r="ERI55" s="227"/>
      <c r="ERJ55" s="227"/>
      <c r="ERK55" s="227"/>
      <c r="ERL55" s="227"/>
      <c r="ERM55" s="227"/>
      <c r="ERN55" s="227"/>
      <c r="ERO55" s="227"/>
      <c r="ERP55" s="227"/>
      <c r="ERQ55" s="227"/>
      <c r="ERR55" s="227"/>
      <c r="ERS55" s="227"/>
      <c r="ERT55" s="227"/>
      <c r="ERU55" s="227"/>
      <c r="ERV55" s="227"/>
      <c r="ERW55" s="227"/>
      <c r="ERX55" s="227"/>
      <c r="ERY55" s="227"/>
      <c r="ERZ55" s="227"/>
      <c r="ESA55" s="227"/>
      <c r="ESB55" s="227"/>
      <c r="ESC55" s="227"/>
      <c r="ESD55" s="227"/>
      <c r="ESE55" s="227"/>
      <c r="ESF55" s="227"/>
      <c r="ESG55" s="227"/>
      <c r="ESH55" s="227"/>
      <c r="ESI55" s="227"/>
      <c r="ESJ55" s="227"/>
      <c r="ESK55" s="227"/>
      <c r="ESL55" s="227"/>
      <c r="ESM55" s="227"/>
      <c r="ESN55" s="227"/>
      <c r="ESO55" s="227"/>
      <c r="ESP55" s="227"/>
      <c r="ESQ55" s="227"/>
      <c r="ESR55" s="227"/>
      <c r="ESS55" s="227"/>
      <c r="EST55" s="227"/>
      <c r="ESU55" s="227"/>
      <c r="ESV55" s="227"/>
      <c r="ESW55" s="227"/>
      <c r="ESX55" s="227"/>
      <c r="ESY55" s="227"/>
      <c r="ESZ55" s="227"/>
      <c r="ETA55" s="227"/>
      <c r="ETB55" s="227"/>
      <c r="ETC55" s="227"/>
      <c r="ETD55" s="227"/>
      <c r="ETE55" s="227"/>
      <c r="ETF55" s="227"/>
      <c r="ETG55" s="227"/>
      <c r="ETH55" s="227"/>
      <c r="ETI55" s="227"/>
      <c r="ETJ55" s="227"/>
      <c r="ETK55" s="227"/>
      <c r="ETL55" s="227"/>
      <c r="ETM55" s="227"/>
      <c r="ETN55" s="227"/>
      <c r="ETO55" s="227"/>
      <c r="ETP55" s="227"/>
      <c r="ETQ55" s="227"/>
      <c r="ETR55" s="227"/>
      <c r="ETS55" s="227"/>
      <c r="ETT55" s="227"/>
      <c r="ETU55" s="227"/>
      <c r="ETV55" s="227"/>
      <c r="ETW55" s="227"/>
      <c r="ETX55" s="227"/>
      <c r="ETY55" s="227"/>
      <c r="ETZ55" s="227"/>
      <c r="EUA55" s="227"/>
      <c r="EUB55" s="227"/>
      <c r="EUC55" s="227"/>
      <c r="EUD55" s="227"/>
      <c r="EUE55" s="227"/>
      <c r="EUF55" s="227"/>
      <c r="EUG55" s="227"/>
      <c r="EUH55" s="227"/>
      <c r="EUI55" s="227"/>
      <c r="EUJ55" s="227"/>
      <c r="EUK55" s="227"/>
      <c r="EUL55" s="227"/>
      <c r="EUM55" s="227"/>
      <c r="EUN55" s="227"/>
      <c r="EUO55" s="227"/>
      <c r="EUP55" s="227"/>
      <c r="EUQ55" s="227"/>
      <c r="EUR55" s="227"/>
      <c r="EUS55" s="227"/>
      <c r="EUT55" s="227"/>
      <c r="EUU55" s="227"/>
      <c r="EUV55" s="227"/>
      <c r="EUW55" s="227"/>
      <c r="EUX55" s="227"/>
      <c r="EUY55" s="227"/>
      <c r="EUZ55" s="227"/>
      <c r="EVA55" s="227"/>
      <c r="EVB55" s="227"/>
      <c r="EVC55" s="227"/>
      <c r="EVD55" s="227"/>
      <c r="EVE55" s="227"/>
      <c r="EVF55" s="227"/>
      <c r="EVG55" s="227"/>
      <c r="EVH55" s="227"/>
      <c r="EVI55" s="227"/>
      <c r="EVJ55" s="227"/>
      <c r="EVK55" s="227"/>
      <c r="EVL55" s="227"/>
      <c r="EVM55" s="227"/>
      <c r="EVN55" s="227"/>
      <c r="EVO55" s="227"/>
      <c r="EVP55" s="227"/>
      <c r="EVQ55" s="227"/>
      <c r="EVR55" s="227"/>
      <c r="EVS55" s="227"/>
      <c r="EVT55" s="227"/>
      <c r="EVU55" s="227"/>
      <c r="EVV55" s="227"/>
      <c r="EVW55" s="227"/>
      <c r="EVX55" s="227"/>
      <c r="EVY55" s="227"/>
      <c r="EVZ55" s="227"/>
      <c r="EWA55" s="227"/>
      <c r="EWB55" s="227"/>
      <c r="EWC55" s="227"/>
      <c r="EWD55" s="227"/>
      <c r="EWE55" s="227"/>
      <c r="EWF55" s="227"/>
      <c r="EWG55" s="227"/>
      <c r="EWH55" s="227"/>
      <c r="EWI55" s="227"/>
      <c r="EWJ55" s="227"/>
      <c r="EWK55" s="227"/>
      <c r="EWL55" s="227"/>
      <c r="EWM55" s="227"/>
      <c r="EWN55" s="227"/>
      <c r="EWO55" s="227"/>
      <c r="EWP55" s="227"/>
      <c r="EWQ55" s="227"/>
      <c r="EWR55" s="227"/>
      <c r="EWS55" s="227"/>
      <c r="EWT55" s="227"/>
      <c r="EWU55" s="227"/>
      <c r="EWV55" s="227"/>
      <c r="EWW55" s="227"/>
      <c r="EWX55" s="227"/>
      <c r="EWY55" s="227"/>
      <c r="EWZ55" s="227"/>
      <c r="EXA55" s="227"/>
      <c r="EXB55" s="227"/>
      <c r="EXC55" s="227"/>
      <c r="EXD55" s="227"/>
      <c r="EXE55" s="227"/>
      <c r="EXF55" s="227"/>
      <c r="EXG55" s="227"/>
      <c r="EXH55" s="227"/>
      <c r="EXI55" s="227"/>
      <c r="EXJ55" s="227"/>
      <c r="EXK55" s="227"/>
      <c r="EXL55" s="227"/>
      <c r="EXM55" s="227"/>
      <c r="EXN55" s="227"/>
      <c r="EXO55" s="227"/>
      <c r="EXP55" s="227"/>
      <c r="EXQ55" s="227"/>
      <c r="EXR55" s="227"/>
      <c r="EXS55" s="227"/>
      <c r="EXT55" s="227"/>
      <c r="EXU55" s="227"/>
      <c r="EXV55" s="227"/>
      <c r="EXW55" s="227"/>
      <c r="EXX55" s="227"/>
      <c r="EXY55" s="227"/>
      <c r="EXZ55" s="227"/>
      <c r="EYA55" s="227"/>
      <c r="EYB55" s="227"/>
      <c r="EYC55" s="227"/>
      <c r="EYD55" s="227"/>
      <c r="EYE55" s="227"/>
      <c r="EYF55" s="227"/>
      <c r="EYG55" s="227"/>
      <c r="EYH55" s="227"/>
      <c r="EYI55" s="227"/>
      <c r="EYJ55" s="227"/>
      <c r="EYK55" s="227"/>
      <c r="EYL55" s="227"/>
      <c r="EYM55" s="227"/>
      <c r="EYN55" s="227"/>
      <c r="EYO55" s="227"/>
      <c r="EYP55" s="227"/>
      <c r="EYQ55" s="227"/>
      <c r="EYR55" s="227"/>
      <c r="EYS55" s="227"/>
      <c r="EYT55" s="227"/>
      <c r="EYU55" s="227"/>
      <c r="EYV55" s="227"/>
      <c r="EYW55" s="227"/>
      <c r="EYX55" s="227"/>
      <c r="EYY55" s="227"/>
      <c r="EYZ55" s="227"/>
      <c r="EZA55" s="227"/>
      <c r="EZB55" s="227"/>
      <c r="EZC55" s="227"/>
      <c r="EZD55" s="227"/>
      <c r="EZE55" s="227"/>
      <c r="EZF55" s="227"/>
      <c r="EZG55" s="227"/>
      <c r="EZH55" s="227"/>
      <c r="EZI55" s="227"/>
      <c r="EZJ55" s="227"/>
      <c r="EZK55" s="227"/>
      <c r="EZL55" s="227"/>
      <c r="EZM55" s="227"/>
      <c r="EZN55" s="227"/>
      <c r="EZO55" s="227"/>
      <c r="EZP55" s="227"/>
      <c r="EZQ55" s="227"/>
      <c r="EZR55" s="227"/>
      <c r="EZS55" s="227"/>
      <c r="EZT55" s="227"/>
      <c r="EZU55" s="227"/>
      <c r="EZV55" s="227"/>
      <c r="EZW55" s="227"/>
      <c r="EZX55" s="227"/>
      <c r="EZY55" s="227"/>
      <c r="EZZ55" s="227"/>
      <c r="FAA55" s="227"/>
      <c r="FAB55" s="227"/>
      <c r="FAC55" s="227"/>
      <c r="FAD55" s="227"/>
      <c r="FAE55" s="227"/>
      <c r="FAF55" s="227"/>
      <c r="FAG55" s="227"/>
      <c r="FAH55" s="227"/>
      <c r="FAI55" s="227"/>
      <c r="FAJ55" s="227"/>
      <c r="FAK55" s="227"/>
      <c r="FAL55" s="227"/>
      <c r="FAM55" s="227"/>
      <c r="FAN55" s="227"/>
      <c r="FAO55" s="227"/>
      <c r="FAP55" s="227"/>
      <c r="FAQ55" s="227"/>
      <c r="FAR55" s="227"/>
      <c r="FAS55" s="227"/>
      <c r="FAT55" s="227"/>
      <c r="FAU55" s="227"/>
      <c r="FAV55" s="227"/>
      <c r="FAW55" s="227"/>
      <c r="FAX55" s="227"/>
      <c r="FAY55" s="227"/>
      <c r="FAZ55" s="227"/>
      <c r="FBA55" s="227"/>
      <c r="FBB55" s="227"/>
      <c r="FBC55" s="227"/>
      <c r="FBD55" s="227"/>
      <c r="FBE55" s="227"/>
      <c r="FBF55" s="227"/>
      <c r="FBG55" s="227"/>
      <c r="FBH55" s="227"/>
      <c r="FBI55" s="227"/>
      <c r="FBJ55" s="227"/>
      <c r="FBK55" s="227"/>
      <c r="FBL55" s="227"/>
      <c r="FBM55" s="227"/>
      <c r="FBN55" s="227"/>
      <c r="FBO55" s="227"/>
      <c r="FBP55" s="227"/>
      <c r="FBQ55" s="227"/>
      <c r="FBR55" s="227"/>
      <c r="FBS55" s="227"/>
      <c r="FBT55" s="227"/>
      <c r="FBU55" s="227"/>
      <c r="FBV55" s="227"/>
      <c r="FBW55" s="227"/>
      <c r="FBX55" s="227"/>
      <c r="FBY55" s="227"/>
      <c r="FBZ55" s="227"/>
      <c r="FCA55" s="227"/>
      <c r="FCB55" s="227"/>
      <c r="FCC55" s="227"/>
      <c r="FCD55" s="227"/>
      <c r="FCE55" s="227"/>
      <c r="FCF55" s="227"/>
      <c r="FCG55" s="227"/>
      <c r="FCH55" s="227"/>
      <c r="FCI55" s="227"/>
      <c r="FCJ55" s="227"/>
      <c r="FCK55" s="227"/>
      <c r="FCL55" s="227"/>
      <c r="FCM55" s="227"/>
      <c r="FCN55" s="227"/>
      <c r="FCO55" s="227"/>
      <c r="FCP55" s="227"/>
      <c r="FCQ55" s="227"/>
      <c r="FCR55" s="227"/>
      <c r="FCS55" s="227"/>
      <c r="FCT55" s="227"/>
      <c r="FCU55" s="227"/>
      <c r="FCV55" s="227"/>
      <c r="FCW55" s="227"/>
      <c r="FCX55" s="227"/>
      <c r="FCY55" s="227"/>
      <c r="FCZ55" s="227"/>
      <c r="FDA55" s="227"/>
      <c r="FDB55" s="227"/>
      <c r="FDC55" s="227"/>
      <c r="FDD55" s="227"/>
      <c r="FDE55" s="227"/>
      <c r="FDF55" s="227"/>
      <c r="FDG55" s="227"/>
      <c r="FDH55" s="227"/>
      <c r="FDI55" s="227"/>
      <c r="FDJ55" s="227"/>
      <c r="FDK55" s="227"/>
      <c r="FDL55" s="227"/>
      <c r="FDM55" s="227"/>
      <c r="FDN55" s="227"/>
      <c r="FDO55" s="227"/>
      <c r="FDP55" s="227"/>
      <c r="FDQ55" s="227"/>
      <c r="FDR55" s="227"/>
      <c r="FDS55" s="227"/>
      <c r="FDT55" s="227"/>
      <c r="FDU55" s="227"/>
      <c r="FDV55" s="227"/>
      <c r="FDW55" s="227"/>
      <c r="FDX55" s="227"/>
      <c r="FDY55" s="227"/>
      <c r="FDZ55" s="227"/>
      <c r="FEA55" s="227"/>
      <c r="FEB55" s="227"/>
      <c r="FEC55" s="227"/>
      <c r="FED55" s="227"/>
      <c r="FEE55" s="227"/>
      <c r="FEF55" s="227"/>
      <c r="FEG55" s="227"/>
      <c r="FEH55" s="227"/>
      <c r="FEI55" s="227"/>
      <c r="FEJ55" s="227"/>
      <c r="FEK55" s="227"/>
      <c r="FEL55" s="227"/>
      <c r="FEM55" s="227"/>
      <c r="FEN55" s="227"/>
      <c r="FEO55" s="227"/>
      <c r="FEP55" s="227"/>
      <c r="FEQ55" s="227"/>
      <c r="FER55" s="227"/>
      <c r="FES55" s="227"/>
      <c r="FET55" s="227"/>
      <c r="FEU55" s="227"/>
      <c r="FEV55" s="227"/>
      <c r="FEW55" s="227"/>
      <c r="FEX55" s="227"/>
      <c r="FEY55" s="227"/>
      <c r="FEZ55" s="227"/>
      <c r="FFA55" s="227"/>
      <c r="FFB55" s="227"/>
      <c r="FFC55" s="227"/>
      <c r="FFD55" s="227"/>
      <c r="FFE55" s="227"/>
      <c r="FFF55" s="227"/>
      <c r="FFG55" s="227"/>
      <c r="FFH55" s="227"/>
      <c r="FFI55" s="227"/>
      <c r="FFJ55" s="227"/>
      <c r="FFK55" s="227"/>
      <c r="FFL55" s="227"/>
      <c r="FFM55" s="227"/>
      <c r="FFN55" s="227"/>
      <c r="FFO55" s="227"/>
      <c r="FFP55" s="227"/>
      <c r="FFQ55" s="227"/>
      <c r="FFR55" s="227"/>
      <c r="FFS55" s="227"/>
      <c r="FFT55" s="227"/>
      <c r="FFU55" s="227"/>
      <c r="FFV55" s="227"/>
      <c r="FFW55" s="227"/>
      <c r="FFX55" s="227"/>
      <c r="FFY55" s="227"/>
      <c r="FFZ55" s="227"/>
      <c r="FGA55" s="227"/>
      <c r="FGB55" s="227"/>
      <c r="FGC55" s="227"/>
      <c r="FGD55" s="227"/>
      <c r="FGE55" s="227"/>
      <c r="FGF55" s="227"/>
      <c r="FGG55" s="227"/>
      <c r="FGH55" s="227"/>
      <c r="FGI55" s="227"/>
      <c r="FGJ55" s="227"/>
      <c r="FGK55" s="227"/>
      <c r="FGL55" s="227"/>
      <c r="FGM55" s="227"/>
      <c r="FGN55" s="227"/>
      <c r="FGO55" s="227"/>
      <c r="FGP55" s="227"/>
      <c r="FGQ55" s="227"/>
      <c r="FGR55" s="227"/>
      <c r="FGS55" s="227"/>
      <c r="FGT55" s="227"/>
      <c r="FGU55" s="227"/>
      <c r="FGV55" s="227"/>
      <c r="FGW55" s="227"/>
      <c r="FGX55" s="227"/>
      <c r="FGY55" s="227"/>
      <c r="FGZ55" s="227"/>
      <c r="FHA55" s="227"/>
      <c r="FHB55" s="227"/>
      <c r="FHC55" s="227"/>
      <c r="FHD55" s="227"/>
      <c r="FHE55" s="227"/>
      <c r="FHF55" s="227"/>
      <c r="FHG55" s="227"/>
      <c r="FHH55" s="227"/>
      <c r="FHI55" s="227"/>
      <c r="FHJ55" s="227"/>
      <c r="FHK55" s="227"/>
      <c r="FHL55" s="227"/>
      <c r="FHM55" s="227"/>
      <c r="FHN55" s="227"/>
      <c r="FHO55" s="227"/>
      <c r="FHP55" s="227"/>
      <c r="FHQ55" s="227"/>
      <c r="FHR55" s="227"/>
      <c r="FHS55" s="227"/>
      <c r="FHT55" s="227"/>
      <c r="FHU55" s="227"/>
      <c r="FHV55" s="227"/>
      <c r="FHW55" s="227"/>
      <c r="FHX55" s="227"/>
      <c r="FHY55" s="227"/>
      <c r="FHZ55" s="227"/>
      <c r="FIA55" s="227"/>
      <c r="FIB55" s="227"/>
      <c r="FIC55" s="227"/>
      <c r="FID55" s="227"/>
      <c r="FIE55" s="227"/>
      <c r="FIF55" s="227"/>
      <c r="FIG55" s="227"/>
      <c r="FIH55" s="227"/>
      <c r="FII55" s="227"/>
      <c r="FIJ55" s="227"/>
      <c r="FIK55" s="227"/>
      <c r="FIL55" s="227"/>
      <c r="FIM55" s="227"/>
      <c r="FIN55" s="227"/>
      <c r="FIO55" s="227"/>
      <c r="FIP55" s="227"/>
      <c r="FIQ55" s="227"/>
      <c r="FIR55" s="227"/>
      <c r="FIS55" s="227"/>
      <c r="FIT55" s="227"/>
      <c r="FIU55" s="227"/>
      <c r="FIV55" s="227"/>
      <c r="FIW55" s="227"/>
      <c r="FIX55" s="227"/>
      <c r="FIY55" s="227"/>
      <c r="FIZ55" s="227"/>
      <c r="FJA55" s="227"/>
      <c r="FJB55" s="227"/>
      <c r="FJC55" s="227"/>
      <c r="FJD55" s="227"/>
      <c r="FJE55" s="227"/>
      <c r="FJF55" s="227"/>
      <c r="FJG55" s="227"/>
      <c r="FJH55" s="227"/>
      <c r="FJI55" s="227"/>
      <c r="FJJ55" s="227"/>
      <c r="FJK55" s="227"/>
      <c r="FJL55" s="227"/>
      <c r="FJM55" s="227"/>
      <c r="FJN55" s="227"/>
      <c r="FJO55" s="227"/>
      <c r="FJP55" s="227"/>
      <c r="FJQ55" s="227"/>
      <c r="FJR55" s="227"/>
      <c r="FJS55" s="227"/>
      <c r="FJT55" s="227"/>
      <c r="FJU55" s="227"/>
      <c r="FJV55" s="227"/>
      <c r="FJW55" s="227"/>
      <c r="FJX55" s="227"/>
      <c r="FJY55" s="227"/>
      <c r="FJZ55" s="227"/>
      <c r="FKA55" s="227"/>
      <c r="FKB55" s="227"/>
      <c r="FKC55" s="227"/>
      <c r="FKD55" s="227"/>
      <c r="FKE55" s="227"/>
      <c r="FKF55" s="227"/>
      <c r="FKG55" s="227"/>
      <c r="FKH55" s="227"/>
      <c r="FKI55" s="227"/>
      <c r="FKJ55" s="227"/>
      <c r="FKK55" s="227"/>
      <c r="FKL55" s="227"/>
      <c r="FKM55" s="227"/>
      <c r="FKN55" s="227"/>
      <c r="FKO55" s="227"/>
      <c r="FKP55" s="227"/>
      <c r="FKQ55" s="227"/>
      <c r="FKR55" s="227"/>
      <c r="FKS55" s="227"/>
      <c r="FKT55" s="227"/>
      <c r="FKU55" s="227"/>
      <c r="FKV55" s="227"/>
      <c r="FKW55" s="227"/>
      <c r="FKX55" s="227"/>
      <c r="FKY55" s="227"/>
      <c r="FKZ55" s="227"/>
      <c r="FLA55" s="227"/>
      <c r="FLB55" s="227"/>
      <c r="FLC55" s="227"/>
      <c r="FLD55" s="227"/>
      <c r="FLE55" s="227"/>
      <c r="FLF55" s="227"/>
      <c r="FLG55" s="227"/>
      <c r="FLH55" s="227"/>
      <c r="FLI55" s="227"/>
      <c r="FLJ55" s="227"/>
      <c r="FLK55" s="227"/>
      <c r="FLL55" s="227"/>
      <c r="FLM55" s="227"/>
      <c r="FLN55" s="227"/>
      <c r="FLO55" s="227"/>
      <c r="FLP55" s="227"/>
      <c r="FLQ55" s="227"/>
      <c r="FLR55" s="227"/>
      <c r="FLS55" s="227"/>
      <c r="FLT55" s="227"/>
      <c r="FLU55" s="227"/>
      <c r="FLV55" s="227"/>
      <c r="FLW55" s="227"/>
      <c r="FLX55" s="227"/>
      <c r="FLY55" s="227"/>
      <c r="FLZ55" s="227"/>
      <c r="FMA55" s="227"/>
      <c r="FMB55" s="227"/>
      <c r="FMC55" s="227"/>
      <c r="FMD55" s="227"/>
      <c r="FME55" s="227"/>
      <c r="FMF55" s="227"/>
      <c r="FMG55" s="227"/>
      <c r="FMH55" s="227"/>
      <c r="FMI55" s="227"/>
      <c r="FMJ55" s="227"/>
      <c r="FMK55" s="227"/>
      <c r="FML55" s="227"/>
      <c r="FMM55" s="227"/>
      <c r="FMN55" s="227"/>
      <c r="FMO55" s="227"/>
      <c r="FMP55" s="227"/>
      <c r="FMQ55" s="227"/>
      <c r="FMR55" s="227"/>
      <c r="FMS55" s="227"/>
      <c r="FMT55" s="227"/>
      <c r="FMU55" s="227"/>
      <c r="FMV55" s="227"/>
      <c r="FMW55" s="227"/>
      <c r="FMX55" s="227"/>
      <c r="FMY55" s="227"/>
      <c r="FMZ55" s="227"/>
      <c r="FNA55" s="227"/>
      <c r="FNB55" s="227"/>
      <c r="FNC55" s="227"/>
      <c r="FND55" s="227"/>
      <c r="FNE55" s="227"/>
      <c r="FNF55" s="227"/>
      <c r="FNG55" s="227"/>
      <c r="FNH55" s="227"/>
      <c r="FNI55" s="227"/>
      <c r="FNJ55" s="227"/>
      <c r="FNK55" s="227"/>
      <c r="FNL55" s="227"/>
      <c r="FNM55" s="227"/>
      <c r="FNN55" s="227"/>
      <c r="FNO55" s="227"/>
      <c r="FNP55" s="227"/>
      <c r="FNQ55" s="227"/>
      <c r="FNR55" s="227"/>
      <c r="FNS55" s="227"/>
      <c r="FNT55" s="227"/>
      <c r="FNU55" s="227"/>
      <c r="FNV55" s="227"/>
      <c r="FNW55" s="227"/>
      <c r="FNX55" s="227"/>
      <c r="FNY55" s="227"/>
      <c r="FNZ55" s="227"/>
      <c r="FOA55" s="227"/>
      <c r="FOB55" s="227"/>
      <c r="FOC55" s="227"/>
      <c r="FOD55" s="227"/>
      <c r="FOE55" s="227"/>
      <c r="FOF55" s="227"/>
      <c r="FOG55" s="227"/>
      <c r="FOH55" s="227"/>
      <c r="FOI55" s="227"/>
      <c r="FOJ55" s="227"/>
      <c r="FOK55" s="227"/>
      <c r="FOL55" s="227"/>
      <c r="FOM55" s="227"/>
      <c r="FON55" s="227"/>
      <c r="FOO55" s="227"/>
      <c r="FOP55" s="227"/>
      <c r="FOQ55" s="227"/>
      <c r="FOR55" s="227"/>
      <c r="FOS55" s="227"/>
      <c r="FOT55" s="227"/>
      <c r="FOU55" s="227"/>
      <c r="FOV55" s="227"/>
      <c r="FOW55" s="227"/>
      <c r="FOX55" s="227"/>
      <c r="FOY55" s="227"/>
      <c r="FOZ55" s="227"/>
      <c r="FPA55" s="227"/>
      <c r="FPB55" s="227"/>
      <c r="FPC55" s="227"/>
      <c r="FPD55" s="227"/>
      <c r="FPE55" s="227"/>
      <c r="FPF55" s="227"/>
      <c r="FPG55" s="227"/>
      <c r="FPH55" s="227"/>
      <c r="FPI55" s="227"/>
      <c r="FPJ55" s="227"/>
      <c r="FPK55" s="227"/>
      <c r="FPL55" s="227"/>
      <c r="FPM55" s="227"/>
      <c r="FPN55" s="227"/>
      <c r="FPO55" s="227"/>
      <c r="FPP55" s="227"/>
      <c r="FPQ55" s="227"/>
      <c r="FPR55" s="227"/>
      <c r="FPS55" s="227"/>
      <c r="FPT55" s="227"/>
      <c r="FPU55" s="227"/>
      <c r="FPV55" s="227"/>
      <c r="FPW55" s="227"/>
      <c r="FPX55" s="227"/>
      <c r="FPY55" s="227"/>
      <c r="FPZ55" s="227"/>
      <c r="FQA55" s="227"/>
      <c r="FQB55" s="227"/>
      <c r="FQC55" s="227"/>
      <c r="FQD55" s="227"/>
      <c r="FQE55" s="227"/>
      <c r="FQF55" s="227"/>
      <c r="FQG55" s="227"/>
      <c r="FQH55" s="227"/>
      <c r="FQI55" s="227"/>
      <c r="FQJ55" s="227"/>
      <c r="FQK55" s="227"/>
      <c r="FQL55" s="227"/>
      <c r="FQM55" s="227"/>
      <c r="FQN55" s="227"/>
      <c r="FQO55" s="227"/>
      <c r="FQP55" s="227"/>
      <c r="FQQ55" s="227"/>
      <c r="FQR55" s="227"/>
      <c r="FQS55" s="227"/>
      <c r="FQT55" s="227"/>
      <c r="FQU55" s="227"/>
      <c r="FQV55" s="227"/>
      <c r="FQW55" s="227"/>
      <c r="FQX55" s="227"/>
      <c r="FQY55" s="227"/>
      <c r="FQZ55" s="227"/>
      <c r="FRA55" s="227"/>
      <c r="FRB55" s="227"/>
      <c r="FRC55" s="227"/>
      <c r="FRD55" s="227"/>
      <c r="FRE55" s="227"/>
      <c r="FRF55" s="227"/>
      <c r="FRG55" s="227"/>
      <c r="FRH55" s="227"/>
      <c r="FRI55" s="227"/>
      <c r="FRJ55" s="227"/>
      <c r="FRK55" s="227"/>
      <c r="FRL55" s="227"/>
      <c r="FRM55" s="227"/>
      <c r="FRN55" s="227"/>
      <c r="FRO55" s="227"/>
      <c r="FRP55" s="227"/>
      <c r="FRQ55" s="227"/>
      <c r="FRR55" s="227"/>
      <c r="FRS55" s="227"/>
      <c r="FRT55" s="227"/>
      <c r="FRU55" s="227"/>
      <c r="FRV55" s="227"/>
      <c r="FRW55" s="227"/>
      <c r="FRX55" s="227"/>
      <c r="FRY55" s="227"/>
      <c r="FRZ55" s="227"/>
      <c r="FSA55" s="227"/>
      <c r="FSB55" s="227"/>
      <c r="FSC55" s="227"/>
      <c r="FSD55" s="227"/>
      <c r="FSE55" s="227"/>
      <c r="FSF55" s="227"/>
      <c r="FSG55" s="227"/>
      <c r="FSH55" s="227"/>
      <c r="FSI55" s="227"/>
      <c r="FSJ55" s="227"/>
      <c r="FSK55" s="227"/>
      <c r="FSL55" s="227"/>
      <c r="FSM55" s="227"/>
      <c r="FSN55" s="227"/>
      <c r="FSO55" s="227"/>
      <c r="FSP55" s="227"/>
      <c r="FSQ55" s="227"/>
      <c r="FSR55" s="227"/>
      <c r="FSS55" s="227"/>
      <c r="FST55" s="227"/>
      <c r="FSU55" s="227"/>
      <c r="FSV55" s="227"/>
      <c r="FSW55" s="227"/>
      <c r="FSX55" s="227"/>
      <c r="FSY55" s="227"/>
      <c r="FSZ55" s="227"/>
      <c r="FTA55" s="227"/>
      <c r="FTB55" s="227"/>
      <c r="FTC55" s="227"/>
      <c r="FTD55" s="227"/>
      <c r="FTE55" s="227"/>
      <c r="FTF55" s="227"/>
      <c r="FTG55" s="227"/>
      <c r="FTH55" s="227"/>
      <c r="FTI55" s="227"/>
      <c r="FTJ55" s="227"/>
      <c r="FTK55" s="227"/>
      <c r="FTL55" s="227"/>
      <c r="FTM55" s="227"/>
      <c r="FTN55" s="227"/>
      <c r="FTO55" s="227"/>
      <c r="FTP55" s="227"/>
      <c r="FTQ55" s="227"/>
      <c r="FTR55" s="227"/>
      <c r="FTS55" s="227"/>
      <c r="FTT55" s="227"/>
      <c r="FTU55" s="227"/>
      <c r="FTV55" s="227"/>
      <c r="FTW55" s="227"/>
      <c r="FTX55" s="227"/>
      <c r="FTY55" s="227"/>
      <c r="FTZ55" s="227"/>
      <c r="FUA55" s="227"/>
      <c r="FUB55" s="227"/>
      <c r="FUC55" s="227"/>
      <c r="FUD55" s="227"/>
      <c r="FUE55" s="227"/>
      <c r="FUF55" s="227"/>
      <c r="FUG55" s="227"/>
      <c r="FUH55" s="227"/>
      <c r="FUI55" s="227"/>
      <c r="FUJ55" s="227"/>
      <c r="FUK55" s="227"/>
      <c r="FUL55" s="227"/>
      <c r="FUM55" s="227"/>
      <c r="FUN55" s="227"/>
      <c r="FUO55" s="227"/>
      <c r="FUP55" s="227"/>
      <c r="FUQ55" s="227"/>
      <c r="FUR55" s="227"/>
      <c r="FUS55" s="227"/>
      <c r="FUT55" s="227"/>
      <c r="FUU55" s="227"/>
      <c r="FUV55" s="227"/>
      <c r="FUW55" s="227"/>
      <c r="FUX55" s="227"/>
      <c r="FUY55" s="227"/>
      <c r="FUZ55" s="227"/>
      <c r="FVA55" s="227"/>
      <c r="FVB55" s="227"/>
      <c r="FVC55" s="227"/>
      <c r="FVD55" s="227"/>
      <c r="FVE55" s="227"/>
      <c r="FVF55" s="227"/>
      <c r="FVG55" s="227"/>
      <c r="FVH55" s="227"/>
      <c r="FVI55" s="227"/>
      <c r="FVJ55" s="227"/>
      <c r="FVK55" s="227"/>
      <c r="FVL55" s="227"/>
      <c r="FVM55" s="227"/>
      <c r="FVN55" s="227"/>
      <c r="FVO55" s="227"/>
      <c r="FVP55" s="227"/>
      <c r="FVQ55" s="227"/>
      <c r="FVR55" s="227"/>
      <c r="FVS55" s="227"/>
      <c r="FVT55" s="227"/>
      <c r="FVU55" s="227"/>
      <c r="FVV55" s="227"/>
      <c r="FVW55" s="227"/>
      <c r="FVX55" s="227"/>
      <c r="FVY55" s="227"/>
      <c r="FVZ55" s="227"/>
      <c r="FWA55" s="227"/>
      <c r="FWB55" s="227"/>
      <c r="FWC55" s="227"/>
      <c r="FWD55" s="227"/>
      <c r="FWE55" s="227"/>
      <c r="FWF55" s="227"/>
      <c r="FWG55" s="227"/>
      <c r="FWH55" s="227"/>
      <c r="FWI55" s="227"/>
      <c r="FWJ55" s="227"/>
      <c r="FWK55" s="227"/>
      <c r="FWL55" s="227"/>
      <c r="FWM55" s="227"/>
      <c r="FWN55" s="227"/>
      <c r="FWO55" s="227"/>
      <c r="FWP55" s="227"/>
      <c r="FWQ55" s="227"/>
      <c r="FWR55" s="227"/>
      <c r="FWS55" s="227"/>
      <c r="FWT55" s="227"/>
      <c r="FWU55" s="227"/>
      <c r="FWV55" s="227"/>
      <c r="FWW55" s="227"/>
      <c r="FWX55" s="227"/>
      <c r="FWY55" s="227"/>
      <c r="FWZ55" s="227"/>
      <c r="FXA55" s="227"/>
      <c r="FXB55" s="227"/>
      <c r="FXC55" s="227"/>
      <c r="FXD55" s="227"/>
      <c r="FXE55" s="227"/>
      <c r="FXF55" s="227"/>
      <c r="FXG55" s="227"/>
      <c r="FXH55" s="227"/>
      <c r="FXI55" s="227"/>
      <c r="FXJ55" s="227"/>
      <c r="FXK55" s="227"/>
      <c r="FXL55" s="227"/>
      <c r="FXM55" s="227"/>
      <c r="FXN55" s="227"/>
      <c r="FXO55" s="227"/>
      <c r="FXP55" s="227"/>
      <c r="FXQ55" s="227"/>
      <c r="FXR55" s="227"/>
      <c r="FXS55" s="227"/>
      <c r="FXT55" s="227"/>
      <c r="FXU55" s="227"/>
      <c r="FXV55" s="227"/>
      <c r="FXW55" s="227"/>
      <c r="FXX55" s="227"/>
      <c r="FXY55" s="227"/>
      <c r="FXZ55" s="227"/>
      <c r="FYA55" s="227"/>
      <c r="FYB55" s="227"/>
      <c r="FYC55" s="227"/>
      <c r="FYD55" s="227"/>
      <c r="FYE55" s="227"/>
      <c r="FYF55" s="227"/>
      <c r="FYG55" s="227"/>
      <c r="FYH55" s="227"/>
      <c r="FYI55" s="227"/>
      <c r="FYJ55" s="227"/>
      <c r="FYK55" s="227"/>
      <c r="FYL55" s="227"/>
      <c r="FYM55" s="227"/>
      <c r="FYN55" s="227"/>
      <c r="FYO55" s="227"/>
      <c r="FYP55" s="227"/>
      <c r="FYQ55" s="227"/>
      <c r="FYR55" s="227"/>
      <c r="FYS55" s="227"/>
      <c r="FYT55" s="227"/>
      <c r="FYU55" s="227"/>
      <c r="FYV55" s="227"/>
      <c r="FYW55" s="227"/>
      <c r="FYX55" s="227"/>
      <c r="FYY55" s="227"/>
      <c r="FYZ55" s="227"/>
      <c r="FZA55" s="227"/>
      <c r="FZB55" s="227"/>
      <c r="FZC55" s="227"/>
      <c r="FZD55" s="227"/>
      <c r="FZE55" s="227"/>
      <c r="FZF55" s="227"/>
      <c r="FZG55" s="227"/>
      <c r="FZH55" s="227"/>
      <c r="FZI55" s="227"/>
      <c r="FZJ55" s="227"/>
      <c r="FZK55" s="227"/>
      <c r="FZL55" s="227"/>
      <c r="FZM55" s="227"/>
      <c r="FZN55" s="227"/>
      <c r="FZO55" s="227"/>
      <c r="FZP55" s="227"/>
      <c r="FZQ55" s="227"/>
      <c r="FZR55" s="227"/>
      <c r="FZS55" s="227"/>
      <c r="FZT55" s="227"/>
      <c r="FZU55" s="227"/>
      <c r="FZV55" s="227"/>
      <c r="FZW55" s="227"/>
      <c r="FZX55" s="227"/>
      <c r="FZY55" s="227"/>
      <c r="FZZ55" s="227"/>
      <c r="GAA55" s="227"/>
      <c r="GAB55" s="227"/>
      <c r="GAC55" s="227"/>
      <c r="GAD55" s="227"/>
      <c r="GAE55" s="227"/>
      <c r="GAF55" s="227"/>
      <c r="GAG55" s="227"/>
      <c r="GAH55" s="227"/>
      <c r="GAI55" s="227"/>
      <c r="GAJ55" s="227"/>
      <c r="GAK55" s="227"/>
      <c r="GAL55" s="227"/>
      <c r="GAM55" s="227"/>
      <c r="GAN55" s="227"/>
      <c r="GAO55" s="227"/>
      <c r="GAP55" s="227"/>
      <c r="GAQ55" s="227"/>
      <c r="GAR55" s="227"/>
      <c r="GAS55" s="227"/>
      <c r="GAT55" s="227"/>
      <c r="GAU55" s="227"/>
      <c r="GAV55" s="227"/>
      <c r="GAW55" s="227"/>
      <c r="GAX55" s="227"/>
      <c r="GAY55" s="227"/>
      <c r="GAZ55" s="227"/>
      <c r="GBA55" s="227"/>
      <c r="GBB55" s="227"/>
      <c r="GBC55" s="227"/>
      <c r="GBD55" s="227"/>
      <c r="GBE55" s="227"/>
      <c r="GBF55" s="227"/>
      <c r="GBG55" s="227"/>
      <c r="GBH55" s="227"/>
      <c r="GBI55" s="227"/>
      <c r="GBJ55" s="227"/>
      <c r="GBK55" s="227"/>
      <c r="GBL55" s="227"/>
      <c r="GBM55" s="227"/>
      <c r="GBN55" s="227"/>
      <c r="GBO55" s="227"/>
      <c r="GBP55" s="227"/>
      <c r="GBQ55" s="227"/>
      <c r="GBR55" s="227"/>
      <c r="GBS55" s="227"/>
      <c r="GBT55" s="227"/>
      <c r="GBU55" s="227"/>
      <c r="GBV55" s="227"/>
      <c r="GBW55" s="227"/>
      <c r="GBX55" s="227"/>
      <c r="GBY55" s="227"/>
      <c r="GBZ55" s="227"/>
      <c r="GCA55" s="227"/>
      <c r="GCB55" s="227"/>
      <c r="GCC55" s="227"/>
      <c r="GCD55" s="227"/>
      <c r="GCE55" s="227"/>
      <c r="GCF55" s="227"/>
      <c r="GCG55" s="227"/>
      <c r="GCH55" s="227"/>
      <c r="GCI55" s="227"/>
      <c r="GCJ55" s="227"/>
      <c r="GCK55" s="227"/>
      <c r="GCL55" s="227"/>
      <c r="GCM55" s="227"/>
      <c r="GCN55" s="227"/>
      <c r="GCO55" s="227"/>
      <c r="GCP55" s="227"/>
      <c r="GCQ55" s="227"/>
      <c r="GCR55" s="227"/>
      <c r="GCS55" s="227"/>
      <c r="GCT55" s="227"/>
      <c r="GCU55" s="227"/>
      <c r="GCV55" s="227"/>
      <c r="GCW55" s="227"/>
      <c r="GCX55" s="227"/>
      <c r="GCY55" s="227"/>
      <c r="GCZ55" s="227"/>
      <c r="GDA55" s="227"/>
      <c r="GDB55" s="227"/>
      <c r="GDC55" s="227"/>
      <c r="GDD55" s="227"/>
      <c r="GDE55" s="227"/>
      <c r="GDF55" s="227"/>
      <c r="GDG55" s="227"/>
      <c r="GDH55" s="227"/>
      <c r="GDI55" s="227"/>
      <c r="GDJ55" s="227"/>
      <c r="GDK55" s="227"/>
      <c r="GDL55" s="227"/>
      <c r="GDM55" s="227"/>
      <c r="GDN55" s="227"/>
      <c r="GDO55" s="227"/>
      <c r="GDP55" s="227"/>
      <c r="GDQ55" s="227"/>
      <c r="GDR55" s="227"/>
      <c r="GDS55" s="227"/>
      <c r="GDT55" s="227"/>
      <c r="GDU55" s="227"/>
      <c r="GDV55" s="227"/>
      <c r="GDW55" s="227"/>
      <c r="GDX55" s="227"/>
      <c r="GDY55" s="227"/>
      <c r="GDZ55" s="227"/>
      <c r="GEA55" s="227"/>
      <c r="GEB55" s="227"/>
      <c r="GEC55" s="227"/>
      <c r="GED55" s="227"/>
      <c r="GEE55" s="227"/>
      <c r="GEF55" s="227"/>
      <c r="GEG55" s="227"/>
      <c r="GEH55" s="227"/>
      <c r="GEI55" s="227"/>
      <c r="GEJ55" s="227"/>
      <c r="GEK55" s="227"/>
      <c r="GEL55" s="227"/>
      <c r="GEM55" s="227"/>
      <c r="GEN55" s="227"/>
      <c r="GEO55" s="227"/>
      <c r="GEP55" s="227"/>
      <c r="GEQ55" s="227"/>
      <c r="GER55" s="227"/>
      <c r="GES55" s="227"/>
      <c r="GET55" s="227"/>
      <c r="GEU55" s="227"/>
      <c r="GEV55" s="227"/>
      <c r="GEW55" s="227"/>
      <c r="GEX55" s="227"/>
      <c r="GEY55" s="227"/>
      <c r="GEZ55" s="227"/>
      <c r="GFA55" s="227"/>
      <c r="GFB55" s="227"/>
      <c r="GFC55" s="227"/>
      <c r="GFD55" s="227"/>
      <c r="GFE55" s="227"/>
      <c r="GFF55" s="227"/>
      <c r="GFG55" s="227"/>
      <c r="GFH55" s="227"/>
      <c r="GFI55" s="227"/>
      <c r="GFJ55" s="227"/>
      <c r="GFK55" s="227"/>
      <c r="GFL55" s="227"/>
      <c r="GFM55" s="227"/>
      <c r="GFN55" s="227"/>
      <c r="GFO55" s="227"/>
      <c r="GFP55" s="227"/>
      <c r="GFQ55" s="227"/>
      <c r="GFR55" s="227"/>
      <c r="GFS55" s="227"/>
      <c r="GFT55" s="227"/>
      <c r="GFU55" s="227"/>
      <c r="GFV55" s="227"/>
      <c r="GFW55" s="227"/>
      <c r="GFX55" s="227"/>
      <c r="GFY55" s="227"/>
      <c r="GFZ55" s="227"/>
      <c r="GGA55" s="227"/>
      <c r="GGB55" s="227"/>
      <c r="GGC55" s="227"/>
      <c r="GGD55" s="227"/>
      <c r="GGE55" s="227"/>
      <c r="GGF55" s="227"/>
      <c r="GGG55" s="227"/>
      <c r="GGH55" s="227"/>
      <c r="GGI55" s="227"/>
      <c r="GGJ55" s="227"/>
      <c r="GGK55" s="227"/>
      <c r="GGL55" s="227"/>
      <c r="GGM55" s="227"/>
      <c r="GGN55" s="227"/>
      <c r="GGO55" s="227"/>
      <c r="GGP55" s="227"/>
      <c r="GGQ55" s="227"/>
      <c r="GGR55" s="227"/>
      <c r="GGS55" s="227"/>
      <c r="GGT55" s="227"/>
      <c r="GGU55" s="227"/>
      <c r="GGV55" s="227"/>
      <c r="GGW55" s="227"/>
      <c r="GGX55" s="227"/>
      <c r="GGY55" s="227"/>
      <c r="GGZ55" s="227"/>
      <c r="GHA55" s="227"/>
      <c r="GHB55" s="227"/>
      <c r="GHC55" s="227"/>
      <c r="GHD55" s="227"/>
      <c r="GHE55" s="227"/>
      <c r="GHF55" s="227"/>
      <c r="GHG55" s="227"/>
      <c r="GHH55" s="227"/>
      <c r="GHI55" s="227"/>
      <c r="GHJ55" s="227"/>
      <c r="GHK55" s="227"/>
      <c r="GHL55" s="227"/>
      <c r="GHM55" s="227"/>
      <c r="GHN55" s="227"/>
      <c r="GHO55" s="227"/>
      <c r="GHP55" s="227"/>
      <c r="GHQ55" s="227"/>
      <c r="GHR55" s="227"/>
      <c r="GHS55" s="227"/>
      <c r="GHT55" s="227"/>
      <c r="GHU55" s="227"/>
      <c r="GHV55" s="227"/>
      <c r="GHW55" s="227"/>
      <c r="GHX55" s="227"/>
      <c r="GHY55" s="227"/>
      <c r="GHZ55" s="227"/>
      <c r="GIA55" s="227"/>
      <c r="GIB55" s="227"/>
      <c r="GIC55" s="227"/>
      <c r="GID55" s="227"/>
      <c r="GIE55" s="227"/>
      <c r="GIF55" s="227"/>
      <c r="GIG55" s="227"/>
      <c r="GIH55" s="227"/>
      <c r="GII55" s="227"/>
      <c r="GIJ55" s="227"/>
      <c r="GIK55" s="227"/>
      <c r="GIL55" s="227"/>
      <c r="GIM55" s="227"/>
      <c r="GIN55" s="227"/>
      <c r="GIO55" s="227"/>
      <c r="GIP55" s="227"/>
      <c r="GIQ55" s="227"/>
      <c r="GIR55" s="227"/>
      <c r="GIS55" s="227"/>
      <c r="GIT55" s="227"/>
      <c r="GIU55" s="227"/>
      <c r="GIV55" s="227"/>
      <c r="GIW55" s="227"/>
      <c r="GIX55" s="227"/>
      <c r="GIY55" s="227"/>
      <c r="GIZ55" s="227"/>
      <c r="GJA55" s="227"/>
      <c r="GJB55" s="227"/>
      <c r="GJC55" s="227"/>
      <c r="GJD55" s="227"/>
      <c r="GJE55" s="227"/>
      <c r="GJF55" s="227"/>
      <c r="GJG55" s="227"/>
      <c r="GJH55" s="227"/>
      <c r="GJI55" s="227"/>
      <c r="GJJ55" s="227"/>
      <c r="GJK55" s="227"/>
      <c r="GJL55" s="227"/>
      <c r="GJM55" s="227"/>
      <c r="GJN55" s="227"/>
      <c r="GJO55" s="227"/>
      <c r="GJP55" s="227"/>
      <c r="GJQ55" s="227"/>
      <c r="GJR55" s="227"/>
      <c r="GJS55" s="227"/>
      <c r="GJT55" s="227"/>
      <c r="GJU55" s="227"/>
      <c r="GJV55" s="227"/>
      <c r="GJW55" s="227"/>
      <c r="GJX55" s="227"/>
      <c r="GJY55" s="227"/>
      <c r="GJZ55" s="227"/>
      <c r="GKA55" s="227"/>
      <c r="GKB55" s="227"/>
      <c r="GKC55" s="227"/>
      <c r="GKD55" s="227"/>
      <c r="GKE55" s="227"/>
      <c r="GKF55" s="227"/>
      <c r="GKG55" s="227"/>
      <c r="GKH55" s="227"/>
      <c r="GKI55" s="227"/>
      <c r="GKJ55" s="227"/>
      <c r="GKK55" s="227"/>
      <c r="GKL55" s="227"/>
      <c r="GKM55" s="227"/>
      <c r="GKN55" s="227"/>
      <c r="GKO55" s="227"/>
      <c r="GKP55" s="227"/>
      <c r="GKQ55" s="227"/>
      <c r="GKR55" s="227"/>
      <c r="GKS55" s="227"/>
      <c r="GKT55" s="227"/>
      <c r="GKU55" s="227"/>
      <c r="GKV55" s="227"/>
      <c r="GKW55" s="227"/>
      <c r="GKX55" s="227"/>
      <c r="GKY55" s="227"/>
      <c r="GKZ55" s="227"/>
      <c r="GLA55" s="227"/>
      <c r="GLB55" s="227"/>
      <c r="GLC55" s="227"/>
      <c r="GLD55" s="227"/>
      <c r="GLE55" s="227"/>
      <c r="GLF55" s="227"/>
      <c r="GLG55" s="227"/>
      <c r="GLH55" s="227"/>
      <c r="GLI55" s="227"/>
      <c r="GLJ55" s="227"/>
      <c r="GLK55" s="227"/>
      <c r="GLL55" s="227"/>
      <c r="GLM55" s="227"/>
      <c r="GLN55" s="227"/>
      <c r="GLO55" s="227"/>
      <c r="GLP55" s="227"/>
      <c r="GLQ55" s="227"/>
      <c r="GLR55" s="227"/>
      <c r="GLS55" s="227"/>
      <c r="GLT55" s="227"/>
      <c r="GLU55" s="227"/>
      <c r="GLV55" s="227"/>
      <c r="GLW55" s="227"/>
      <c r="GLX55" s="227"/>
      <c r="GLY55" s="227"/>
      <c r="GLZ55" s="227"/>
      <c r="GMA55" s="227"/>
      <c r="GMB55" s="227"/>
      <c r="GMC55" s="227"/>
      <c r="GMD55" s="227"/>
      <c r="GME55" s="227"/>
      <c r="GMF55" s="227"/>
      <c r="GMG55" s="227"/>
      <c r="GMH55" s="227"/>
      <c r="GMI55" s="227"/>
      <c r="GMJ55" s="227"/>
      <c r="GMK55" s="227"/>
      <c r="GML55" s="227"/>
      <c r="GMM55" s="227"/>
      <c r="GMN55" s="227"/>
      <c r="GMO55" s="227"/>
      <c r="GMP55" s="227"/>
      <c r="GMQ55" s="227"/>
      <c r="GMR55" s="227"/>
      <c r="GMS55" s="227"/>
      <c r="GMT55" s="227"/>
      <c r="GMU55" s="227"/>
      <c r="GMV55" s="227"/>
      <c r="GMW55" s="227"/>
      <c r="GMX55" s="227"/>
      <c r="GMY55" s="227"/>
      <c r="GMZ55" s="227"/>
      <c r="GNA55" s="227"/>
      <c r="GNB55" s="227"/>
      <c r="GNC55" s="227"/>
      <c r="GND55" s="227"/>
      <c r="GNE55" s="227"/>
      <c r="GNF55" s="227"/>
      <c r="GNG55" s="227"/>
      <c r="GNH55" s="227"/>
      <c r="GNI55" s="227"/>
      <c r="GNJ55" s="227"/>
      <c r="GNK55" s="227"/>
      <c r="GNL55" s="227"/>
      <c r="GNM55" s="227"/>
      <c r="GNN55" s="227"/>
      <c r="GNO55" s="227"/>
      <c r="GNP55" s="227"/>
      <c r="GNQ55" s="227"/>
      <c r="GNR55" s="227"/>
      <c r="GNS55" s="227"/>
      <c r="GNT55" s="227"/>
      <c r="GNU55" s="227"/>
      <c r="GNV55" s="227"/>
      <c r="GNW55" s="227"/>
      <c r="GNX55" s="227"/>
      <c r="GNY55" s="227"/>
      <c r="GNZ55" s="227"/>
      <c r="GOA55" s="227"/>
      <c r="GOB55" s="227"/>
      <c r="GOC55" s="227"/>
      <c r="GOD55" s="227"/>
      <c r="GOE55" s="227"/>
      <c r="GOF55" s="227"/>
      <c r="GOG55" s="227"/>
      <c r="GOH55" s="227"/>
      <c r="GOI55" s="227"/>
      <c r="GOJ55" s="227"/>
      <c r="GOK55" s="227"/>
      <c r="GOL55" s="227"/>
      <c r="GOM55" s="227"/>
      <c r="GON55" s="227"/>
      <c r="GOO55" s="227"/>
      <c r="GOP55" s="227"/>
      <c r="GOQ55" s="227"/>
      <c r="GOR55" s="227"/>
      <c r="GOS55" s="227"/>
      <c r="GOT55" s="227"/>
      <c r="GOU55" s="227"/>
      <c r="GOV55" s="227"/>
      <c r="GOW55" s="227"/>
      <c r="GOX55" s="227"/>
      <c r="GOY55" s="227"/>
      <c r="GOZ55" s="227"/>
      <c r="GPA55" s="227"/>
      <c r="GPB55" s="227"/>
      <c r="GPC55" s="227"/>
      <c r="GPD55" s="227"/>
      <c r="GPE55" s="227"/>
      <c r="GPF55" s="227"/>
      <c r="GPG55" s="227"/>
      <c r="GPH55" s="227"/>
      <c r="GPI55" s="227"/>
      <c r="GPJ55" s="227"/>
      <c r="GPK55" s="227"/>
      <c r="GPL55" s="227"/>
      <c r="GPM55" s="227"/>
      <c r="GPN55" s="227"/>
      <c r="GPO55" s="227"/>
      <c r="GPP55" s="227"/>
      <c r="GPQ55" s="227"/>
      <c r="GPR55" s="227"/>
      <c r="GPS55" s="227"/>
      <c r="GPT55" s="227"/>
      <c r="GPU55" s="227"/>
      <c r="GPV55" s="227"/>
      <c r="GPW55" s="227"/>
      <c r="GPX55" s="227"/>
      <c r="GPY55" s="227"/>
      <c r="GPZ55" s="227"/>
      <c r="GQA55" s="227"/>
      <c r="GQB55" s="227"/>
      <c r="GQC55" s="227"/>
      <c r="GQD55" s="227"/>
      <c r="GQE55" s="227"/>
      <c r="GQF55" s="227"/>
      <c r="GQG55" s="227"/>
      <c r="GQH55" s="227"/>
      <c r="GQI55" s="227"/>
      <c r="GQJ55" s="227"/>
      <c r="GQK55" s="227"/>
      <c r="GQL55" s="227"/>
      <c r="GQM55" s="227"/>
      <c r="GQN55" s="227"/>
      <c r="GQO55" s="227"/>
      <c r="GQP55" s="227"/>
      <c r="GQQ55" s="227"/>
      <c r="GQR55" s="227"/>
      <c r="GQS55" s="227"/>
      <c r="GQT55" s="227"/>
      <c r="GQU55" s="227"/>
      <c r="GQV55" s="227"/>
      <c r="GQW55" s="227"/>
      <c r="GQX55" s="227"/>
      <c r="GQY55" s="227"/>
      <c r="GQZ55" s="227"/>
      <c r="GRA55" s="227"/>
      <c r="GRB55" s="227"/>
      <c r="GRC55" s="227"/>
      <c r="GRD55" s="227"/>
      <c r="GRE55" s="227"/>
      <c r="GRF55" s="227"/>
      <c r="GRG55" s="227"/>
      <c r="GRH55" s="227"/>
      <c r="GRI55" s="227"/>
      <c r="GRJ55" s="227"/>
      <c r="GRK55" s="227"/>
      <c r="GRL55" s="227"/>
      <c r="GRM55" s="227"/>
      <c r="GRN55" s="227"/>
      <c r="GRO55" s="227"/>
      <c r="GRP55" s="227"/>
      <c r="GRQ55" s="227"/>
      <c r="GRR55" s="227"/>
      <c r="GRS55" s="227"/>
      <c r="GRT55" s="227"/>
      <c r="GRU55" s="227"/>
      <c r="GRV55" s="227"/>
      <c r="GRW55" s="227"/>
      <c r="GRX55" s="227"/>
      <c r="GRY55" s="227"/>
      <c r="GRZ55" s="227"/>
      <c r="GSA55" s="227"/>
      <c r="GSB55" s="227"/>
      <c r="GSC55" s="227"/>
      <c r="GSD55" s="227"/>
      <c r="GSE55" s="227"/>
      <c r="GSF55" s="227"/>
      <c r="GSG55" s="227"/>
      <c r="GSH55" s="227"/>
      <c r="GSI55" s="227"/>
      <c r="GSJ55" s="227"/>
      <c r="GSK55" s="227"/>
      <c r="GSL55" s="227"/>
      <c r="GSM55" s="227"/>
      <c r="GSN55" s="227"/>
      <c r="GSO55" s="227"/>
      <c r="GSP55" s="227"/>
      <c r="GSQ55" s="227"/>
      <c r="GSR55" s="227"/>
      <c r="GSS55" s="227"/>
      <c r="GST55" s="227"/>
      <c r="GSU55" s="227"/>
      <c r="GSV55" s="227"/>
      <c r="GSW55" s="227"/>
      <c r="GSX55" s="227"/>
      <c r="GSY55" s="227"/>
      <c r="GSZ55" s="227"/>
      <c r="GTA55" s="227"/>
      <c r="GTB55" s="227"/>
      <c r="GTC55" s="227"/>
      <c r="GTD55" s="227"/>
      <c r="GTE55" s="227"/>
      <c r="GTF55" s="227"/>
      <c r="GTG55" s="227"/>
      <c r="GTH55" s="227"/>
      <c r="GTI55" s="227"/>
      <c r="GTJ55" s="227"/>
      <c r="GTK55" s="227"/>
      <c r="GTL55" s="227"/>
      <c r="GTM55" s="227"/>
      <c r="GTN55" s="227"/>
      <c r="GTO55" s="227"/>
      <c r="GTP55" s="227"/>
      <c r="GTQ55" s="227"/>
      <c r="GTR55" s="227"/>
      <c r="GTS55" s="227"/>
      <c r="GTT55" s="227"/>
      <c r="GTU55" s="227"/>
      <c r="GTV55" s="227"/>
      <c r="GTW55" s="227"/>
      <c r="GTX55" s="227"/>
      <c r="GTY55" s="227"/>
      <c r="GTZ55" s="227"/>
      <c r="GUA55" s="227"/>
      <c r="GUB55" s="227"/>
      <c r="GUC55" s="227"/>
      <c r="GUD55" s="227"/>
      <c r="GUE55" s="227"/>
      <c r="GUF55" s="227"/>
      <c r="GUG55" s="227"/>
      <c r="GUH55" s="227"/>
      <c r="GUI55" s="227"/>
      <c r="GUJ55" s="227"/>
      <c r="GUK55" s="227"/>
      <c r="GUL55" s="227"/>
      <c r="GUM55" s="227"/>
      <c r="GUN55" s="227"/>
      <c r="GUO55" s="227"/>
      <c r="GUP55" s="227"/>
      <c r="GUQ55" s="227"/>
      <c r="GUR55" s="227"/>
      <c r="GUS55" s="227"/>
      <c r="GUT55" s="227"/>
      <c r="GUU55" s="227"/>
      <c r="GUV55" s="227"/>
      <c r="GUW55" s="227"/>
      <c r="GUX55" s="227"/>
      <c r="GUY55" s="227"/>
      <c r="GUZ55" s="227"/>
      <c r="GVA55" s="227"/>
      <c r="GVB55" s="227"/>
      <c r="GVC55" s="227"/>
      <c r="GVD55" s="227"/>
      <c r="GVE55" s="227"/>
      <c r="GVF55" s="227"/>
      <c r="GVG55" s="227"/>
      <c r="GVH55" s="227"/>
      <c r="GVI55" s="227"/>
      <c r="GVJ55" s="227"/>
      <c r="GVK55" s="227"/>
      <c r="GVL55" s="227"/>
      <c r="GVM55" s="227"/>
      <c r="GVN55" s="227"/>
      <c r="GVO55" s="227"/>
      <c r="GVP55" s="227"/>
      <c r="GVQ55" s="227"/>
      <c r="GVR55" s="227"/>
      <c r="GVS55" s="227"/>
      <c r="GVT55" s="227"/>
      <c r="GVU55" s="227"/>
      <c r="GVV55" s="227"/>
      <c r="GVW55" s="227"/>
      <c r="GVX55" s="227"/>
      <c r="GVY55" s="227"/>
      <c r="GVZ55" s="227"/>
      <c r="GWA55" s="227"/>
      <c r="GWB55" s="227"/>
      <c r="GWC55" s="227"/>
      <c r="GWD55" s="227"/>
      <c r="GWE55" s="227"/>
      <c r="GWF55" s="227"/>
      <c r="GWG55" s="227"/>
      <c r="GWH55" s="227"/>
      <c r="GWI55" s="227"/>
      <c r="GWJ55" s="227"/>
      <c r="GWK55" s="227"/>
      <c r="GWL55" s="227"/>
      <c r="GWM55" s="227"/>
      <c r="GWN55" s="227"/>
      <c r="GWO55" s="227"/>
      <c r="GWP55" s="227"/>
      <c r="GWQ55" s="227"/>
      <c r="GWR55" s="227"/>
      <c r="GWS55" s="227"/>
      <c r="GWT55" s="227"/>
      <c r="GWU55" s="227"/>
      <c r="GWV55" s="227"/>
      <c r="GWW55" s="227"/>
      <c r="GWX55" s="227"/>
      <c r="GWY55" s="227"/>
      <c r="GWZ55" s="227"/>
      <c r="GXA55" s="227"/>
      <c r="GXB55" s="227"/>
      <c r="GXC55" s="227"/>
      <c r="GXD55" s="227"/>
      <c r="GXE55" s="227"/>
      <c r="GXF55" s="227"/>
      <c r="GXG55" s="227"/>
      <c r="GXH55" s="227"/>
      <c r="GXI55" s="227"/>
      <c r="GXJ55" s="227"/>
      <c r="GXK55" s="227"/>
      <c r="GXL55" s="227"/>
      <c r="GXM55" s="227"/>
      <c r="GXN55" s="227"/>
      <c r="GXO55" s="227"/>
      <c r="GXP55" s="227"/>
      <c r="GXQ55" s="227"/>
      <c r="GXR55" s="227"/>
      <c r="GXS55" s="227"/>
      <c r="GXT55" s="227"/>
      <c r="GXU55" s="227"/>
      <c r="GXV55" s="227"/>
      <c r="GXW55" s="227"/>
      <c r="GXX55" s="227"/>
      <c r="GXY55" s="227"/>
      <c r="GXZ55" s="227"/>
      <c r="GYA55" s="227"/>
      <c r="GYB55" s="227"/>
      <c r="GYC55" s="227"/>
      <c r="GYD55" s="227"/>
      <c r="GYE55" s="227"/>
      <c r="GYF55" s="227"/>
      <c r="GYG55" s="227"/>
      <c r="GYH55" s="227"/>
      <c r="GYI55" s="227"/>
      <c r="GYJ55" s="227"/>
      <c r="GYK55" s="227"/>
      <c r="GYL55" s="227"/>
      <c r="GYM55" s="227"/>
      <c r="GYN55" s="227"/>
      <c r="GYO55" s="227"/>
      <c r="GYP55" s="227"/>
      <c r="GYQ55" s="227"/>
      <c r="GYR55" s="227"/>
      <c r="GYS55" s="227"/>
      <c r="GYT55" s="227"/>
      <c r="GYU55" s="227"/>
      <c r="GYV55" s="227"/>
      <c r="GYW55" s="227"/>
      <c r="GYX55" s="227"/>
      <c r="GYY55" s="227"/>
      <c r="GYZ55" s="227"/>
      <c r="GZA55" s="227"/>
      <c r="GZB55" s="227"/>
      <c r="GZC55" s="227"/>
      <c r="GZD55" s="227"/>
      <c r="GZE55" s="227"/>
      <c r="GZF55" s="227"/>
      <c r="GZG55" s="227"/>
      <c r="GZH55" s="227"/>
      <c r="GZI55" s="227"/>
      <c r="GZJ55" s="227"/>
      <c r="GZK55" s="227"/>
      <c r="GZL55" s="227"/>
      <c r="GZM55" s="227"/>
      <c r="GZN55" s="227"/>
      <c r="GZO55" s="227"/>
      <c r="GZP55" s="227"/>
      <c r="GZQ55" s="227"/>
      <c r="GZR55" s="227"/>
      <c r="GZS55" s="227"/>
      <c r="GZT55" s="227"/>
      <c r="GZU55" s="227"/>
      <c r="GZV55" s="227"/>
      <c r="GZW55" s="227"/>
      <c r="GZX55" s="227"/>
      <c r="GZY55" s="227"/>
      <c r="GZZ55" s="227"/>
      <c r="HAA55" s="227"/>
      <c r="HAB55" s="227"/>
      <c r="HAC55" s="227"/>
      <c r="HAD55" s="227"/>
      <c r="HAE55" s="227"/>
      <c r="HAF55" s="227"/>
      <c r="HAG55" s="227"/>
      <c r="HAH55" s="227"/>
      <c r="HAI55" s="227"/>
      <c r="HAJ55" s="227"/>
      <c r="HAK55" s="227"/>
      <c r="HAL55" s="227"/>
      <c r="HAM55" s="227"/>
      <c r="HAN55" s="227"/>
      <c r="HAO55" s="227"/>
      <c r="HAP55" s="227"/>
      <c r="HAQ55" s="227"/>
      <c r="HAR55" s="227"/>
      <c r="HAS55" s="227"/>
      <c r="HAT55" s="227"/>
      <c r="HAU55" s="227"/>
      <c r="HAV55" s="227"/>
      <c r="HAW55" s="227"/>
      <c r="HAX55" s="227"/>
      <c r="HAY55" s="227"/>
      <c r="HAZ55" s="227"/>
      <c r="HBA55" s="227"/>
      <c r="HBB55" s="227"/>
      <c r="HBC55" s="227"/>
      <c r="HBD55" s="227"/>
      <c r="HBE55" s="227"/>
      <c r="HBF55" s="227"/>
      <c r="HBG55" s="227"/>
      <c r="HBH55" s="227"/>
      <c r="HBI55" s="227"/>
      <c r="HBJ55" s="227"/>
      <c r="HBK55" s="227"/>
      <c r="HBL55" s="227"/>
      <c r="HBM55" s="227"/>
      <c r="HBN55" s="227"/>
      <c r="HBO55" s="227"/>
      <c r="HBP55" s="227"/>
      <c r="HBQ55" s="227"/>
      <c r="HBR55" s="227"/>
      <c r="HBS55" s="227"/>
      <c r="HBT55" s="227"/>
      <c r="HBU55" s="227"/>
      <c r="HBV55" s="227"/>
      <c r="HBW55" s="227"/>
      <c r="HBX55" s="227"/>
      <c r="HBY55" s="227"/>
      <c r="HBZ55" s="227"/>
      <c r="HCA55" s="227"/>
      <c r="HCB55" s="227"/>
      <c r="HCC55" s="227"/>
      <c r="HCD55" s="227"/>
      <c r="HCE55" s="227"/>
      <c r="HCF55" s="227"/>
      <c r="HCG55" s="227"/>
      <c r="HCH55" s="227"/>
      <c r="HCI55" s="227"/>
      <c r="HCJ55" s="227"/>
      <c r="HCK55" s="227"/>
      <c r="HCL55" s="227"/>
      <c r="HCM55" s="227"/>
      <c r="HCN55" s="227"/>
      <c r="HCO55" s="227"/>
      <c r="HCP55" s="227"/>
      <c r="HCQ55" s="227"/>
      <c r="HCR55" s="227"/>
      <c r="HCS55" s="227"/>
      <c r="HCT55" s="227"/>
      <c r="HCU55" s="227"/>
      <c r="HCV55" s="227"/>
      <c r="HCW55" s="227"/>
      <c r="HCX55" s="227"/>
      <c r="HCY55" s="227"/>
      <c r="HCZ55" s="227"/>
      <c r="HDA55" s="227"/>
      <c r="HDB55" s="227"/>
      <c r="HDC55" s="227"/>
      <c r="HDD55" s="227"/>
      <c r="HDE55" s="227"/>
      <c r="HDF55" s="227"/>
      <c r="HDG55" s="227"/>
      <c r="HDH55" s="227"/>
      <c r="HDI55" s="227"/>
      <c r="HDJ55" s="227"/>
      <c r="HDK55" s="227"/>
      <c r="HDL55" s="227"/>
      <c r="HDM55" s="227"/>
      <c r="HDN55" s="227"/>
      <c r="HDO55" s="227"/>
      <c r="HDP55" s="227"/>
      <c r="HDQ55" s="227"/>
      <c r="HDR55" s="227"/>
      <c r="HDS55" s="227"/>
      <c r="HDT55" s="227"/>
      <c r="HDU55" s="227"/>
      <c r="HDV55" s="227"/>
      <c r="HDW55" s="227"/>
      <c r="HDX55" s="227"/>
      <c r="HDY55" s="227"/>
      <c r="HDZ55" s="227"/>
      <c r="HEA55" s="227"/>
      <c r="HEB55" s="227"/>
      <c r="HEC55" s="227"/>
      <c r="HED55" s="227"/>
      <c r="HEE55" s="227"/>
      <c r="HEF55" s="227"/>
      <c r="HEG55" s="227"/>
      <c r="HEH55" s="227"/>
      <c r="HEI55" s="227"/>
      <c r="HEJ55" s="227"/>
      <c r="HEK55" s="227"/>
      <c r="HEL55" s="227"/>
      <c r="HEM55" s="227"/>
      <c r="HEN55" s="227"/>
      <c r="HEO55" s="227"/>
      <c r="HEP55" s="227"/>
      <c r="HEQ55" s="227"/>
      <c r="HER55" s="227"/>
      <c r="HES55" s="227"/>
      <c r="HET55" s="227"/>
      <c r="HEU55" s="227"/>
      <c r="HEV55" s="227"/>
      <c r="HEW55" s="227"/>
      <c r="HEX55" s="227"/>
      <c r="HEY55" s="227"/>
      <c r="HEZ55" s="227"/>
      <c r="HFA55" s="227"/>
      <c r="HFB55" s="227"/>
      <c r="HFC55" s="227"/>
      <c r="HFD55" s="227"/>
      <c r="HFE55" s="227"/>
      <c r="HFF55" s="227"/>
      <c r="HFG55" s="227"/>
      <c r="HFH55" s="227"/>
      <c r="HFI55" s="227"/>
      <c r="HFJ55" s="227"/>
      <c r="HFK55" s="227"/>
      <c r="HFL55" s="227"/>
      <c r="HFM55" s="227"/>
      <c r="HFN55" s="227"/>
      <c r="HFO55" s="227"/>
      <c r="HFP55" s="227"/>
      <c r="HFQ55" s="227"/>
      <c r="HFR55" s="227"/>
      <c r="HFS55" s="227"/>
      <c r="HFT55" s="227"/>
      <c r="HFU55" s="227"/>
      <c r="HFV55" s="227"/>
      <c r="HFW55" s="227"/>
      <c r="HFX55" s="227"/>
      <c r="HFY55" s="227"/>
      <c r="HFZ55" s="227"/>
      <c r="HGA55" s="227"/>
      <c r="HGB55" s="227"/>
      <c r="HGC55" s="227"/>
      <c r="HGD55" s="227"/>
      <c r="HGE55" s="227"/>
      <c r="HGF55" s="227"/>
      <c r="HGG55" s="227"/>
      <c r="HGH55" s="227"/>
      <c r="HGI55" s="227"/>
      <c r="HGJ55" s="227"/>
      <c r="HGK55" s="227"/>
      <c r="HGL55" s="227"/>
      <c r="HGM55" s="227"/>
      <c r="HGN55" s="227"/>
      <c r="HGO55" s="227"/>
      <c r="HGP55" s="227"/>
      <c r="HGQ55" s="227"/>
      <c r="HGR55" s="227"/>
      <c r="HGS55" s="227"/>
      <c r="HGT55" s="227"/>
      <c r="HGU55" s="227"/>
      <c r="HGV55" s="227"/>
      <c r="HGW55" s="227"/>
      <c r="HGX55" s="227"/>
      <c r="HGY55" s="227"/>
      <c r="HGZ55" s="227"/>
      <c r="HHA55" s="227"/>
      <c r="HHB55" s="227"/>
      <c r="HHC55" s="227"/>
      <c r="HHD55" s="227"/>
      <c r="HHE55" s="227"/>
      <c r="HHF55" s="227"/>
      <c r="HHG55" s="227"/>
      <c r="HHH55" s="227"/>
      <c r="HHI55" s="227"/>
      <c r="HHJ55" s="227"/>
      <c r="HHK55" s="227"/>
      <c r="HHL55" s="227"/>
      <c r="HHM55" s="227"/>
      <c r="HHN55" s="227"/>
      <c r="HHO55" s="227"/>
      <c r="HHP55" s="227"/>
      <c r="HHQ55" s="227"/>
      <c r="HHR55" s="227"/>
      <c r="HHS55" s="227"/>
      <c r="HHT55" s="227"/>
      <c r="HHU55" s="227"/>
      <c r="HHV55" s="227"/>
      <c r="HHW55" s="227"/>
      <c r="HHX55" s="227"/>
      <c r="HHY55" s="227"/>
      <c r="HHZ55" s="227"/>
      <c r="HIA55" s="227"/>
      <c r="HIB55" s="227"/>
      <c r="HIC55" s="227"/>
      <c r="HID55" s="227"/>
      <c r="HIE55" s="227"/>
      <c r="HIF55" s="227"/>
      <c r="HIG55" s="227"/>
      <c r="HIH55" s="227"/>
      <c r="HII55" s="227"/>
      <c r="HIJ55" s="227"/>
      <c r="HIK55" s="227"/>
      <c r="HIL55" s="227"/>
      <c r="HIM55" s="227"/>
      <c r="HIN55" s="227"/>
      <c r="HIO55" s="227"/>
      <c r="HIP55" s="227"/>
      <c r="HIQ55" s="227"/>
      <c r="HIR55" s="227"/>
      <c r="HIS55" s="227"/>
      <c r="HIT55" s="227"/>
      <c r="HIU55" s="227"/>
      <c r="HIV55" s="227"/>
      <c r="HIW55" s="227"/>
      <c r="HIX55" s="227"/>
      <c r="HIY55" s="227"/>
      <c r="HIZ55" s="227"/>
      <c r="HJA55" s="227"/>
      <c r="HJB55" s="227"/>
      <c r="HJC55" s="227"/>
      <c r="HJD55" s="227"/>
      <c r="HJE55" s="227"/>
      <c r="HJF55" s="227"/>
      <c r="HJG55" s="227"/>
      <c r="HJH55" s="227"/>
      <c r="HJI55" s="227"/>
      <c r="HJJ55" s="227"/>
      <c r="HJK55" s="227"/>
      <c r="HJL55" s="227"/>
      <c r="HJM55" s="227"/>
      <c r="HJN55" s="227"/>
      <c r="HJO55" s="227"/>
      <c r="HJP55" s="227"/>
      <c r="HJQ55" s="227"/>
      <c r="HJR55" s="227"/>
      <c r="HJS55" s="227"/>
      <c r="HJT55" s="227"/>
      <c r="HJU55" s="227"/>
      <c r="HJV55" s="227"/>
      <c r="HJW55" s="227"/>
      <c r="HJX55" s="227"/>
      <c r="HJY55" s="227"/>
      <c r="HJZ55" s="227"/>
      <c r="HKA55" s="227"/>
      <c r="HKB55" s="227"/>
      <c r="HKC55" s="227"/>
      <c r="HKD55" s="227"/>
      <c r="HKE55" s="227"/>
      <c r="HKF55" s="227"/>
      <c r="HKG55" s="227"/>
      <c r="HKH55" s="227"/>
      <c r="HKI55" s="227"/>
      <c r="HKJ55" s="227"/>
      <c r="HKK55" s="227"/>
      <c r="HKL55" s="227"/>
      <c r="HKM55" s="227"/>
      <c r="HKN55" s="227"/>
      <c r="HKO55" s="227"/>
      <c r="HKP55" s="227"/>
      <c r="HKQ55" s="227"/>
      <c r="HKR55" s="227"/>
      <c r="HKS55" s="227"/>
      <c r="HKT55" s="227"/>
      <c r="HKU55" s="227"/>
      <c r="HKV55" s="227"/>
      <c r="HKW55" s="227"/>
      <c r="HKX55" s="227"/>
      <c r="HKY55" s="227"/>
      <c r="HKZ55" s="227"/>
      <c r="HLA55" s="227"/>
      <c r="HLB55" s="227"/>
      <c r="HLC55" s="227"/>
      <c r="HLD55" s="227"/>
      <c r="HLE55" s="227"/>
      <c r="HLF55" s="227"/>
      <c r="HLG55" s="227"/>
      <c r="HLH55" s="227"/>
      <c r="HLI55" s="227"/>
      <c r="HLJ55" s="227"/>
      <c r="HLK55" s="227"/>
      <c r="HLL55" s="227"/>
      <c r="HLM55" s="227"/>
      <c r="HLN55" s="227"/>
      <c r="HLO55" s="227"/>
      <c r="HLP55" s="227"/>
      <c r="HLQ55" s="227"/>
      <c r="HLR55" s="227"/>
      <c r="HLS55" s="227"/>
      <c r="HLT55" s="227"/>
      <c r="HLU55" s="227"/>
      <c r="HLV55" s="227"/>
      <c r="HLW55" s="227"/>
      <c r="HLX55" s="227"/>
      <c r="HLY55" s="227"/>
      <c r="HLZ55" s="227"/>
      <c r="HMA55" s="227"/>
      <c r="HMB55" s="227"/>
      <c r="HMC55" s="227"/>
      <c r="HMD55" s="227"/>
      <c r="HME55" s="227"/>
      <c r="HMF55" s="227"/>
      <c r="HMG55" s="227"/>
      <c r="HMH55" s="227"/>
      <c r="HMI55" s="227"/>
      <c r="HMJ55" s="227"/>
      <c r="HMK55" s="227"/>
      <c r="HML55" s="227"/>
      <c r="HMM55" s="227"/>
      <c r="HMN55" s="227"/>
      <c r="HMO55" s="227"/>
      <c r="HMP55" s="227"/>
      <c r="HMQ55" s="227"/>
      <c r="HMR55" s="227"/>
      <c r="HMS55" s="227"/>
      <c r="HMT55" s="227"/>
      <c r="HMU55" s="227"/>
      <c r="HMV55" s="227"/>
      <c r="HMW55" s="227"/>
      <c r="HMX55" s="227"/>
      <c r="HMY55" s="227"/>
      <c r="HMZ55" s="227"/>
      <c r="HNA55" s="227"/>
      <c r="HNB55" s="227"/>
      <c r="HNC55" s="227"/>
      <c r="HND55" s="227"/>
      <c r="HNE55" s="227"/>
      <c r="HNF55" s="227"/>
      <c r="HNG55" s="227"/>
      <c r="HNH55" s="227"/>
      <c r="HNI55" s="227"/>
      <c r="HNJ55" s="227"/>
      <c r="HNK55" s="227"/>
      <c r="HNL55" s="227"/>
      <c r="HNM55" s="227"/>
      <c r="HNN55" s="227"/>
      <c r="HNO55" s="227"/>
      <c r="HNP55" s="227"/>
      <c r="HNQ55" s="227"/>
      <c r="HNR55" s="227"/>
      <c r="HNS55" s="227"/>
      <c r="HNT55" s="227"/>
      <c r="HNU55" s="227"/>
      <c r="HNV55" s="227"/>
      <c r="HNW55" s="227"/>
      <c r="HNX55" s="227"/>
      <c r="HNY55" s="227"/>
      <c r="HNZ55" s="227"/>
      <c r="HOA55" s="227"/>
      <c r="HOB55" s="227"/>
      <c r="HOC55" s="227"/>
      <c r="HOD55" s="227"/>
      <c r="HOE55" s="227"/>
      <c r="HOF55" s="227"/>
      <c r="HOG55" s="227"/>
      <c r="HOH55" s="227"/>
      <c r="HOI55" s="227"/>
      <c r="HOJ55" s="227"/>
      <c r="HOK55" s="227"/>
      <c r="HOL55" s="227"/>
      <c r="HOM55" s="227"/>
      <c r="HON55" s="227"/>
      <c r="HOO55" s="227"/>
      <c r="HOP55" s="227"/>
      <c r="HOQ55" s="227"/>
      <c r="HOR55" s="227"/>
      <c r="HOS55" s="227"/>
      <c r="HOT55" s="227"/>
      <c r="HOU55" s="227"/>
      <c r="HOV55" s="227"/>
      <c r="HOW55" s="227"/>
      <c r="HOX55" s="227"/>
      <c r="HOY55" s="227"/>
      <c r="HOZ55" s="227"/>
      <c r="HPA55" s="227"/>
      <c r="HPB55" s="227"/>
      <c r="HPC55" s="227"/>
      <c r="HPD55" s="227"/>
      <c r="HPE55" s="227"/>
      <c r="HPF55" s="227"/>
      <c r="HPG55" s="227"/>
      <c r="HPH55" s="227"/>
      <c r="HPI55" s="227"/>
      <c r="HPJ55" s="227"/>
      <c r="HPK55" s="227"/>
      <c r="HPL55" s="227"/>
      <c r="HPM55" s="227"/>
      <c r="HPN55" s="227"/>
      <c r="HPO55" s="227"/>
      <c r="HPP55" s="227"/>
      <c r="HPQ55" s="227"/>
      <c r="HPR55" s="227"/>
      <c r="HPS55" s="227"/>
      <c r="HPT55" s="227"/>
      <c r="HPU55" s="227"/>
      <c r="HPV55" s="227"/>
      <c r="HPW55" s="227"/>
      <c r="HPX55" s="227"/>
      <c r="HPY55" s="227"/>
      <c r="HPZ55" s="227"/>
      <c r="HQA55" s="227"/>
      <c r="HQB55" s="227"/>
      <c r="HQC55" s="227"/>
      <c r="HQD55" s="227"/>
      <c r="HQE55" s="227"/>
      <c r="HQF55" s="227"/>
      <c r="HQG55" s="227"/>
      <c r="HQH55" s="227"/>
      <c r="HQI55" s="227"/>
      <c r="HQJ55" s="227"/>
      <c r="HQK55" s="227"/>
      <c r="HQL55" s="227"/>
      <c r="HQM55" s="227"/>
      <c r="HQN55" s="227"/>
      <c r="HQO55" s="227"/>
      <c r="HQP55" s="227"/>
      <c r="HQQ55" s="227"/>
      <c r="HQR55" s="227"/>
      <c r="HQS55" s="227"/>
      <c r="HQT55" s="227"/>
      <c r="HQU55" s="227"/>
      <c r="HQV55" s="227"/>
      <c r="HQW55" s="227"/>
      <c r="HQX55" s="227"/>
      <c r="HQY55" s="227"/>
      <c r="HQZ55" s="227"/>
      <c r="HRA55" s="227"/>
      <c r="HRB55" s="227"/>
      <c r="HRC55" s="227"/>
      <c r="HRD55" s="227"/>
      <c r="HRE55" s="227"/>
      <c r="HRF55" s="227"/>
      <c r="HRG55" s="227"/>
      <c r="HRH55" s="227"/>
      <c r="HRI55" s="227"/>
      <c r="HRJ55" s="227"/>
      <c r="HRK55" s="227"/>
      <c r="HRL55" s="227"/>
      <c r="HRM55" s="227"/>
      <c r="HRN55" s="227"/>
      <c r="HRO55" s="227"/>
      <c r="HRP55" s="227"/>
      <c r="HRQ55" s="227"/>
      <c r="HRR55" s="227"/>
      <c r="HRS55" s="227"/>
      <c r="HRT55" s="227"/>
      <c r="HRU55" s="227"/>
      <c r="HRV55" s="227"/>
      <c r="HRW55" s="227"/>
      <c r="HRX55" s="227"/>
      <c r="HRY55" s="227"/>
      <c r="HRZ55" s="227"/>
      <c r="HSA55" s="227"/>
      <c r="HSB55" s="227"/>
      <c r="HSC55" s="227"/>
      <c r="HSD55" s="227"/>
      <c r="HSE55" s="227"/>
      <c r="HSF55" s="227"/>
      <c r="HSG55" s="227"/>
      <c r="HSH55" s="227"/>
      <c r="HSI55" s="227"/>
      <c r="HSJ55" s="227"/>
      <c r="HSK55" s="227"/>
      <c r="HSL55" s="227"/>
      <c r="HSM55" s="227"/>
      <c r="HSN55" s="227"/>
      <c r="HSO55" s="227"/>
      <c r="HSP55" s="227"/>
      <c r="HSQ55" s="227"/>
      <c r="HSR55" s="227"/>
      <c r="HSS55" s="227"/>
      <c r="HST55" s="227"/>
      <c r="HSU55" s="227"/>
      <c r="HSV55" s="227"/>
      <c r="HSW55" s="227"/>
      <c r="HSX55" s="227"/>
      <c r="HSY55" s="227"/>
      <c r="HSZ55" s="227"/>
      <c r="HTA55" s="227"/>
      <c r="HTB55" s="227"/>
      <c r="HTC55" s="227"/>
      <c r="HTD55" s="227"/>
      <c r="HTE55" s="227"/>
      <c r="HTF55" s="227"/>
      <c r="HTG55" s="227"/>
      <c r="HTH55" s="227"/>
      <c r="HTI55" s="227"/>
      <c r="HTJ55" s="227"/>
      <c r="HTK55" s="227"/>
      <c r="HTL55" s="227"/>
      <c r="HTM55" s="227"/>
      <c r="HTN55" s="227"/>
      <c r="HTO55" s="227"/>
      <c r="HTP55" s="227"/>
      <c r="HTQ55" s="227"/>
      <c r="HTR55" s="227"/>
      <c r="HTS55" s="227"/>
      <c r="HTT55" s="227"/>
      <c r="HTU55" s="227"/>
      <c r="HTV55" s="227"/>
      <c r="HTW55" s="227"/>
      <c r="HTX55" s="227"/>
      <c r="HTY55" s="227"/>
      <c r="HTZ55" s="227"/>
      <c r="HUA55" s="227"/>
      <c r="HUB55" s="227"/>
      <c r="HUC55" s="227"/>
      <c r="HUD55" s="227"/>
      <c r="HUE55" s="227"/>
      <c r="HUF55" s="227"/>
      <c r="HUG55" s="227"/>
      <c r="HUH55" s="227"/>
      <c r="HUI55" s="227"/>
      <c r="HUJ55" s="227"/>
      <c r="HUK55" s="227"/>
      <c r="HUL55" s="227"/>
      <c r="HUM55" s="227"/>
      <c r="HUN55" s="227"/>
      <c r="HUO55" s="227"/>
      <c r="HUP55" s="227"/>
      <c r="HUQ55" s="227"/>
      <c r="HUR55" s="227"/>
      <c r="HUS55" s="227"/>
      <c r="HUT55" s="227"/>
      <c r="HUU55" s="227"/>
      <c r="HUV55" s="227"/>
      <c r="HUW55" s="227"/>
      <c r="HUX55" s="227"/>
      <c r="HUY55" s="227"/>
      <c r="HUZ55" s="227"/>
      <c r="HVA55" s="227"/>
      <c r="HVB55" s="227"/>
      <c r="HVC55" s="227"/>
      <c r="HVD55" s="227"/>
      <c r="HVE55" s="227"/>
      <c r="HVF55" s="227"/>
      <c r="HVG55" s="227"/>
      <c r="HVH55" s="227"/>
      <c r="HVI55" s="227"/>
      <c r="HVJ55" s="227"/>
      <c r="HVK55" s="227"/>
      <c r="HVL55" s="227"/>
      <c r="HVM55" s="227"/>
      <c r="HVN55" s="227"/>
      <c r="HVO55" s="227"/>
      <c r="HVP55" s="227"/>
      <c r="HVQ55" s="227"/>
      <c r="HVR55" s="227"/>
      <c r="HVS55" s="227"/>
      <c r="HVT55" s="227"/>
      <c r="HVU55" s="227"/>
      <c r="HVV55" s="227"/>
      <c r="HVW55" s="227"/>
      <c r="HVX55" s="227"/>
      <c r="HVY55" s="227"/>
      <c r="HVZ55" s="227"/>
      <c r="HWA55" s="227"/>
      <c r="HWB55" s="227"/>
      <c r="HWC55" s="227"/>
      <c r="HWD55" s="227"/>
      <c r="HWE55" s="227"/>
      <c r="HWF55" s="227"/>
      <c r="HWG55" s="227"/>
      <c r="HWH55" s="227"/>
      <c r="HWI55" s="227"/>
      <c r="HWJ55" s="227"/>
      <c r="HWK55" s="227"/>
      <c r="HWL55" s="227"/>
      <c r="HWM55" s="227"/>
      <c r="HWN55" s="227"/>
      <c r="HWO55" s="227"/>
      <c r="HWP55" s="227"/>
      <c r="HWQ55" s="227"/>
      <c r="HWR55" s="227"/>
      <c r="HWS55" s="227"/>
      <c r="HWT55" s="227"/>
      <c r="HWU55" s="227"/>
      <c r="HWV55" s="227"/>
      <c r="HWW55" s="227"/>
      <c r="HWX55" s="227"/>
      <c r="HWY55" s="227"/>
      <c r="HWZ55" s="227"/>
      <c r="HXA55" s="227"/>
      <c r="HXB55" s="227"/>
      <c r="HXC55" s="227"/>
      <c r="HXD55" s="227"/>
      <c r="HXE55" s="227"/>
      <c r="HXF55" s="227"/>
      <c r="HXG55" s="227"/>
      <c r="HXH55" s="227"/>
      <c r="HXI55" s="227"/>
      <c r="HXJ55" s="227"/>
      <c r="HXK55" s="227"/>
      <c r="HXL55" s="227"/>
      <c r="HXM55" s="227"/>
      <c r="HXN55" s="227"/>
      <c r="HXO55" s="227"/>
      <c r="HXP55" s="227"/>
      <c r="HXQ55" s="227"/>
      <c r="HXR55" s="227"/>
      <c r="HXS55" s="227"/>
      <c r="HXT55" s="227"/>
      <c r="HXU55" s="227"/>
      <c r="HXV55" s="227"/>
      <c r="HXW55" s="227"/>
      <c r="HXX55" s="227"/>
      <c r="HXY55" s="227"/>
      <c r="HXZ55" s="227"/>
      <c r="HYA55" s="227"/>
      <c r="HYB55" s="227"/>
      <c r="HYC55" s="227"/>
      <c r="HYD55" s="227"/>
      <c r="HYE55" s="227"/>
      <c r="HYF55" s="227"/>
      <c r="HYG55" s="227"/>
      <c r="HYH55" s="227"/>
      <c r="HYI55" s="227"/>
      <c r="HYJ55" s="227"/>
      <c r="HYK55" s="227"/>
      <c r="HYL55" s="227"/>
      <c r="HYM55" s="227"/>
      <c r="HYN55" s="227"/>
      <c r="HYO55" s="227"/>
      <c r="HYP55" s="227"/>
      <c r="HYQ55" s="227"/>
      <c r="HYR55" s="227"/>
      <c r="HYS55" s="227"/>
      <c r="HYT55" s="227"/>
      <c r="HYU55" s="227"/>
      <c r="HYV55" s="227"/>
      <c r="HYW55" s="227"/>
      <c r="HYX55" s="227"/>
      <c r="HYY55" s="227"/>
      <c r="HYZ55" s="227"/>
      <c r="HZA55" s="227"/>
      <c r="HZB55" s="227"/>
      <c r="HZC55" s="227"/>
      <c r="HZD55" s="227"/>
      <c r="HZE55" s="227"/>
      <c r="HZF55" s="227"/>
      <c r="HZG55" s="227"/>
      <c r="HZH55" s="227"/>
      <c r="HZI55" s="227"/>
      <c r="HZJ55" s="227"/>
      <c r="HZK55" s="227"/>
      <c r="HZL55" s="227"/>
      <c r="HZM55" s="227"/>
      <c r="HZN55" s="227"/>
      <c r="HZO55" s="227"/>
      <c r="HZP55" s="227"/>
      <c r="HZQ55" s="227"/>
      <c r="HZR55" s="227"/>
      <c r="HZS55" s="227"/>
      <c r="HZT55" s="227"/>
      <c r="HZU55" s="227"/>
      <c r="HZV55" s="227"/>
      <c r="HZW55" s="227"/>
      <c r="HZX55" s="227"/>
      <c r="HZY55" s="227"/>
      <c r="HZZ55" s="227"/>
      <c r="IAA55" s="227"/>
      <c r="IAB55" s="227"/>
      <c r="IAC55" s="227"/>
      <c r="IAD55" s="227"/>
      <c r="IAE55" s="227"/>
      <c r="IAF55" s="227"/>
      <c r="IAG55" s="227"/>
      <c r="IAH55" s="227"/>
      <c r="IAI55" s="227"/>
      <c r="IAJ55" s="227"/>
      <c r="IAK55" s="227"/>
      <c r="IAL55" s="227"/>
      <c r="IAM55" s="227"/>
      <c r="IAN55" s="227"/>
      <c r="IAO55" s="227"/>
      <c r="IAP55" s="227"/>
      <c r="IAQ55" s="227"/>
      <c r="IAR55" s="227"/>
      <c r="IAS55" s="227"/>
      <c r="IAT55" s="227"/>
      <c r="IAU55" s="227"/>
      <c r="IAV55" s="227"/>
      <c r="IAW55" s="227"/>
      <c r="IAX55" s="227"/>
      <c r="IAY55" s="227"/>
      <c r="IAZ55" s="227"/>
      <c r="IBA55" s="227"/>
      <c r="IBB55" s="227"/>
      <c r="IBC55" s="227"/>
      <c r="IBD55" s="227"/>
      <c r="IBE55" s="227"/>
      <c r="IBF55" s="227"/>
      <c r="IBG55" s="227"/>
      <c r="IBH55" s="227"/>
      <c r="IBI55" s="227"/>
      <c r="IBJ55" s="227"/>
      <c r="IBK55" s="227"/>
      <c r="IBL55" s="227"/>
      <c r="IBM55" s="227"/>
      <c r="IBN55" s="227"/>
      <c r="IBO55" s="227"/>
      <c r="IBP55" s="227"/>
      <c r="IBQ55" s="227"/>
      <c r="IBR55" s="227"/>
      <c r="IBS55" s="227"/>
      <c r="IBT55" s="227"/>
      <c r="IBU55" s="227"/>
      <c r="IBV55" s="227"/>
      <c r="IBW55" s="227"/>
      <c r="IBX55" s="227"/>
      <c r="IBY55" s="227"/>
      <c r="IBZ55" s="227"/>
      <c r="ICA55" s="227"/>
      <c r="ICB55" s="227"/>
      <c r="ICC55" s="227"/>
      <c r="ICD55" s="227"/>
      <c r="ICE55" s="227"/>
      <c r="ICF55" s="227"/>
      <c r="ICG55" s="227"/>
      <c r="ICH55" s="227"/>
      <c r="ICI55" s="227"/>
      <c r="ICJ55" s="227"/>
      <c r="ICK55" s="227"/>
      <c r="ICL55" s="227"/>
      <c r="ICM55" s="227"/>
      <c r="ICN55" s="227"/>
      <c r="ICO55" s="227"/>
      <c r="ICP55" s="227"/>
      <c r="ICQ55" s="227"/>
      <c r="ICR55" s="227"/>
      <c r="ICS55" s="227"/>
      <c r="ICT55" s="227"/>
      <c r="ICU55" s="227"/>
      <c r="ICV55" s="227"/>
      <c r="ICW55" s="227"/>
      <c r="ICX55" s="227"/>
      <c r="ICY55" s="227"/>
      <c r="ICZ55" s="227"/>
      <c r="IDA55" s="227"/>
      <c r="IDB55" s="227"/>
      <c r="IDC55" s="227"/>
      <c r="IDD55" s="227"/>
      <c r="IDE55" s="227"/>
      <c r="IDF55" s="227"/>
      <c r="IDG55" s="227"/>
      <c r="IDH55" s="227"/>
      <c r="IDI55" s="227"/>
      <c r="IDJ55" s="227"/>
      <c r="IDK55" s="227"/>
      <c r="IDL55" s="227"/>
      <c r="IDM55" s="227"/>
      <c r="IDN55" s="227"/>
      <c r="IDO55" s="227"/>
      <c r="IDP55" s="227"/>
      <c r="IDQ55" s="227"/>
      <c r="IDR55" s="227"/>
      <c r="IDS55" s="227"/>
      <c r="IDT55" s="227"/>
      <c r="IDU55" s="227"/>
      <c r="IDV55" s="227"/>
      <c r="IDW55" s="227"/>
      <c r="IDX55" s="227"/>
      <c r="IDY55" s="227"/>
      <c r="IDZ55" s="227"/>
      <c r="IEA55" s="227"/>
      <c r="IEB55" s="227"/>
      <c r="IEC55" s="227"/>
      <c r="IED55" s="227"/>
      <c r="IEE55" s="227"/>
      <c r="IEF55" s="227"/>
      <c r="IEG55" s="227"/>
      <c r="IEH55" s="227"/>
      <c r="IEI55" s="227"/>
      <c r="IEJ55" s="227"/>
      <c r="IEK55" s="227"/>
      <c r="IEL55" s="227"/>
      <c r="IEM55" s="227"/>
      <c r="IEN55" s="227"/>
      <c r="IEO55" s="227"/>
      <c r="IEP55" s="227"/>
      <c r="IEQ55" s="227"/>
      <c r="IER55" s="227"/>
      <c r="IES55" s="227"/>
      <c r="IET55" s="227"/>
      <c r="IEU55" s="227"/>
      <c r="IEV55" s="227"/>
      <c r="IEW55" s="227"/>
      <c r="IEX55" s="227"/>
      <c r="IEY55" s="227"/>
      <c r="IEZ55" s="227"/>
      <c r="IFA55" s="227"/>
      <c r="IFB55" s="227"/>
      <c r="IFC55" s="227"/>
      <c r="IFD55" s="227"/>
      <c r="IFE55" s="227"/>
      <c r="IFF55" s="227"/>
      <c r="IFG55" s="227"/>
      <c r="IFH55" s="227"/>
      <c r="IFI55" s="227"/>
      <c r="IFJ55" s="227"/>
      <c r="IFK55" s="227"/>
      <c r="IFL55" s="227"/>
      <c r="IFM55" s="227"/>
      <c r="IFN55" s="227"/>
      <c r="IFO55" s="227"/>
      <c r="IFP55" s="227"/>
      <c r="IFQ55" s="227"/>
      <c r="IFR55" s="227"/>
      <c r="IFS55" s="227"/>
      <c r="IFT55" s="227"/>
      <c r="IFU55" s="227"/>
      <c r="IFV55" s="227"/>
      <c r="IFW55" s="227"/>
      <c r="IFX55" s="227"/>
      <c r="IFY55" s="227"/>
      <c r="IFZ55" s="227"/>
      <c r="IGA55" s="227"/>
      <c r="IGB55" s="227"/>
      <c r="IGC55" s="227"/>
      <c r="IGD55" s="227"/>
      <c r="IGE55" s="227"/>
      <c r="IGF55" s="227"/>
      <c r="IGG55" s="227"/>
      <c r="IGH55" s="227"/>
      <c r="IGI55" s="227"/>
      <c r="IGJ55" s="227"/>
      <c r="IGK55" s="227"/>
      <c r="IGL55" s="227"/>
      <c r="IGM55" s="227"/>
      <c r="IGN55" s="227"/>
      <c r="IGO55" s="227"/>
      <c r="IGP55" s="227"/>
      <c r="IGQ55" s="227"/>
      <c r="IGR55" s="227"/>
      <c r="IGS55" s="227"/>
      <c r="IGT55" s="227"/>
      <c r="IGU55" s="227"/>
      <c r="IGV55" s="227"/>
      <c r="IGW55" s="227"/>
      <c r="IGX55" s="227"/>
      <c r="IGY55" s="227"/>
      <c r="IGZ55" s="227"/>
      <c r="IHA55" s="227"/>
      <c r="IHB55" s="227"/>
      <c r="IHC55" s="227"/>
      <c r="IHD55" s="227"/>
      <c r="IHE55" s="227"/>
      <c r="IHF55" s="227"/>
      <c r="IHG55" s="227"/>
      <c r="IHH55" s="227"/>
      <c r="IHI55" s="227"/>
      <c r="IHJ55" s="227"/>
      <c r="IHK55" s="227"/>
      <c r="IHL55" s="227"/>
      <c r="IHM55" s="227"/>
      <c r="IHN55" s="227"/>
      <c r="IHO55" s="227"/>
      <c r="IHP55" s="227"/>
      <c r="IHQ55" s="227"/>
      <c r="IHR55" s="227"/>
      <c r="IHS55" s="227"/>
      <c r="IHT55" s="227"/>
      <c r="IHU55" s="227"/>
      <c r="IHV55" s="227"/>
      <c r="IHW55" s="227"/>
      <c r="IHX55" s="227"/>
      <c r="IHY55" s="227"/>
      <c r="IHZ55" s="227"/>
      <c r="IIA55" s="227"/>
      <c r="IIB55" s="227"/>
      <c r="IIC55" s="227"/>
      <c r="IID55" s="227"/>
      <c r="IIE55" s="227"/>
      <c r="IIF55" s="227"/>
      <c r="IIG55" s="227"/>
      <c r="IIH55" s="227"/>
      <c r="III55" s="227"/>
      <c r="IIJ55" s="227"/>
      <c r="IIK55" s="227"/>
      <c r="IIL55" s="227"/>
      <c r="IIM55" s="227"/>
      <c r="IIN55" s="227"/>
      <c r="IIO55" s="227"/>
      <c r="IIP55" s="227"/>
      <c r="IIQ55" s="227"/>
      <c r="IIR55" s="227"/>
      <c r="IIS55" s="227"/>
      <c r="IIT55" s="227"/>
      <c r="IIU55" s="227"/>
      <c r="IIV55" s="227"/>
      <c r="IIW55" s="227"/>
      <c r="IIX55" s="227"/>
      <c r="IIY55" s="227"/>
      <c r="IIZ55" s="227"/>
      <c r="IJA55" s="227"/>
      <c r="IJB55" s="227"/>
      <c r="IJC55" s="227"/>
      <c r="IJD55" s="227"/>
      <c r="IJE55" s="227"/>
      <c r="IJF55" s="227"/>
      <c r="IJG55" s="227"/>
      <c r="IJH55" s="227"/>
      <c r="IJI55" s="227"/>
      <c r="IJJ55" s="227"/>
      <c r="IJK55" s="227"/>
      <c r="IJL55" s="227"/>
      <c r="IJM55" s="227"/>
      <c r="IJN55" s="227"/>
      <c r="IJO55" s="227"/>
      <c r="IJP55" s="227"/>
      <c r="IJQ55" s="227"/>
      <c r="IJR55" s="227"/>
      <c r="IJS55" s="227"/>
      <c r="IJT55" s="227"/>
      <c r="IJU55" s="227"/>
      <c r="IJV55" s="227"/>
      <c r="IJW55" s="227"/>
      <c r="IJX55" s="227"/>
      <c r="IJY55" s="227"/>
      <c r="IJZ55" s="227"/>
      <c r="IKA55" s="227"/>
      <c r="IKB55" s="227"/>
      <c r="IKC55" s="227"/>
      <c r="IKD55" s="227"/>
      <c r="IKE55" s="227"/>
      <c r="IKF55" s="227"/>
      <c r="IKG55" s="227"/>
      <c r="IKH55" s="227"/>
      <c r="IKI55" s="227"/>
      <c r="IKJ55" s="227"/>
      <c r="IKK55" s="227"/>
      <c r="IKL55" s="227"/>
      <c r="IKM55" s="227"/>
      <c r="IKN55" s="227"/>
      <c r="IKO55" s="227"/>
      <c r="IKP55" s="227"/>
      <c r="IKQ55" s="227"/>
      <c r="IKR55" s="227"/>
      <c r="IKS55" s="227"/>
      <c r="IKT55" s="227"/>
      <c r="IKU55" s="227"/>
      <c r="IKV55" s="227"/>
      <c r="IKW55" s="227"/>
      <c r="IKX55" s="227"/>
      <c r="IKY55" s="227"/>
      <c r="IKZ55" s="227"/>
      <c r="ILA55" s="227"/>
      <c r="ILB55" s="227"/>
      <c r="ILC55" s="227"/>
      <c r="ILD55" s="227"/>
      <c r="ILE55" s="227"/>
      <c r="ILF55" s="227"/>
      <c r="ILG55" s="227"/>
      <c r="ILH55" s="227"/>
      <c r="ILI55" s="227"/>
      <c r="ILJ55" s="227"/>
      <c r="ILK55" s="227"/>
      <c r="ILL55" s="227"/>
      <c r="ILM55" s="227"/>
      <c r="ILN55" s="227"/>
      <c r="ILO55" s="227"/>
      <c r="ILP55" s="227"/>
      <c r="ILQ55" s="227"/>
      <c r="ILR55" s="227"/>
      <c r="ILS55" s="227"/>
      <c r="ILT55" s="227"/>
      <c r="ILU55" s="227"/>
      <c r="ILV55" s="227"/>
      <c r="ILW55" s="227"/>
      <c r="ILX55" s="227"/>
      <c r="ILY55" s="227"/>
      <c r="ILZ55" s="227"/>
      <c r="IMA55" s="227"/>
      <c r="IMB55" s="227"/>
      <c r="IMC55" s="227"/>
      <c r="IMD55" s="227"/>
      <c r="IME55" s="227"/>
      <c r="IMF55" s="227"/>
      <c r="IMG55" s="227"/>
      <c r="IMH55" s="227"/>
      <c r="IMI55" s="227"/>
      <c r="IMJ55" s="227"/>
      <c r="IMK55" s="227"/>
      <c r="IML55" s="227"/>
      <c r="IMM55" s="227"/>
      <c r="IMN55" s="227"/>
      <c r="IMO55" s="227"/>
      <c r="IMP55" s="227"/>
      <c r="IMQ55" s="227"/>
      <c r="IMR55" s="227"/>
      <c r="IMS55" s="227"/>
      <c r="IMT55" s="227"/>
      <c r="IMU55" s="227"/>
      <c r="IMV55" s="227"/>
      <c r="IMW55" s="227"/>
      <c r="IMX55" s="227"/>
      <c r="IMY55" s="227"/>
      <c r="IMZ55" s="227"/>
      <c r="INA55" s="227"/>
      <c r="INB55" s="227"/>
      <c r="INC55" s="227"/>
      <c r="IND55" s="227"/>
      <c r="INE55" s="227"/>
      <c r="INF55" s="227"/>
      <c r="ING55" s="227"/>
      <c r="INH55" s="227"/>
      <c r="INI55" s="227"/>
      <c r="INJ55" s="227"/>
      <c r="INK55" s="227"/>
      <c r="INL55" s="227"/>
      <c r="INM55" s="227"/>
      <c r="INN55" s="227"/>
      <c r="INO55" s="227"/>
      <c r="INP55" s="227"/>
      <c r="INQ55" s="227"/>
      <c r="INR55" s="227"/>
      <c r="INS55" s="227"/>
      <c r="INT55" s="227"/>
      <c r="INU55" s="227"/>
      <c r="INV55" s="227"/>
      <c r="INW55" s="227"/>
      <c r="INX55" s="227"/>
      <c r="INY55" s="227"/>
      <c r="INZ55" s="227"/>
      <c r="IOA55" s="227"/>
      <c r="IOB55" s="227"/>
      <c r="IOC55" s="227"/>
      <c r="IOD55" s="227"/>
      <c r="IOE55" s="227"/>
      <c r="IOF55" s="227"/>
      <c r="IOG55" s="227"/>
      <c r="IOH55" s="227"/>
      <c r="IOI55" s="227"/>
      <c r="IOJ55" s="227"/>
      <c r="IOK55" s="227"/>
      <c r="IOL55" s="227"/>
      <c r="IOM55" s="227"/>
      <c r="ION55" s="227"/>
      <c r="IOO55" s="227"/>
      <c r="IOP55" s="227"/>
      <c r="IOQ55" s="227"/>
      <c r="IOR55" s="227"/>
      <c r="IOS55" s="227"/>
      <c r="IOT55" s="227"/>
      <c r="IOU55" s="227"/>
      <c r="IOV55" s="227"/>
      <c r="IOW55" s="227"/>
      <c r="IOX55" s="227"/>
      <c r="IOY55" s="227"/>
      <c r="IOZ55" s="227"/>
      <c r="IPA55" s="227"/>
      <c r="IPB55" s="227"/>
      <c r="IPC55" s="227"/>
      <c r="IPD55" s="227"/>
      <c r="IPE55" s="227"/>
      <c r="IPF55" s="227"/>
      <c r="IPG55" s="227"/>
      <c r="IPH55" s="227"/>
      <c r="IPI55" s="227"/>
      <c r="IPJ55" s="227"/>
      <c r="IPK55" s="227"/>
      <c r="IPL55" s="227"/>
      <c r="IPM55" s="227"/>
      <c r="IPN55" s="227"/>
      <c r="IPO55" s="227"/>
      <c r="IPP55" s="227"/>
      <c r="IPQ55" s="227"/>
      <c r="IPR55" s="227"/>
      <c r="IPS55" s="227"/>
      <c r="IPT55" s="227"/>
      <c r="IPU55" s="227"/>
      <c r="IPV55" s="227"/>
      <c r="IPW55" s="227"/>
      <c r="IPX55" s="227"/>
      <c r="IPY55" s="227"/>
      <c r="IPZ55" s="227"/>
      <c r="IQA55" s="227"/>
      <c r="IQB55" s="227"/>
      <c r="IQC55" s="227"/>
      <c r="IQD55" s="227"/>
      <c r="IQE55" s="227"/>
      <c r="IQF55" s="227"/>
      <c r="IQG55" s="227"/>
      <c r="IQH55" s="227"/>
      <c r="IQI55" s="227"/>
      <c r="IQJ55" s="227"/>
      <c r="IQK55" s="227"/>
      <c r="IQL55" s="227"/>
      <c r="IQM55" s="227"/>
      <c r="IQN55" s="227"/>
      <c r="IQO55" s="227"/>
      <c r="IQP55" s="227"/>
      <c r="IQQ55" s="227"/>
      <c r="IQR55" s="227"/>
      <c r="IQS55" s="227"/>
      <c r="IQT55" s="227"/>
      <c r="IQU55" s="227"/>
      <c r="IQV55" s="227"/>
      <c r="IQW55" s="227"/>
      <c r="IQX55" s="227"/>
      <c r="IQY55" s="227"/>
      <c r="IQZ55" s="227"/>
      <c r="IRA55" s="227"/>
      <c r="IRB55" s="227"/>
      <c r="IRC55" s="227"/>
      <c r="IRD55" s="227"/>
      <c r="IRE55" s="227"/>
      <c r="IRF55" s="227"/>
      <c r="IRG55" s="227"/>
      <c r="IRH55" s="227"/>
      <c r="IRI55" s="227"/>
      <c r="IRJ55" s="227"/>
      <c r="IRK55" s="227"/>
      <c r="IRL55" s="227"/>
      <c r="IRM55" s="227"/>
      <c r="IRN55" s="227"/>
      <c r="IRO55" s="227"/>
      <c r="IRP55" s="227"/>
      <c r="IRQ55" s="227"/>
      <c r="IRR55" s="227"/>
      <c r="IRS55" s="227"/>
      <c r="IRT55" s="227"/>
      <c r="IRU55" s="227"/>
      <c r="IRV55" s="227"/>
      <c r="IRW55" s="227"/>
      <c r="IRX55" s="227"/>
      <c r="IRY55" s="227"/>
      <c r="IRZ55" s="227"/>
      <c r="ISA55" s="227"/>
      <c r="ISB55" s="227"/>
      <c r="ISC55" s="227"/>
      <c r="ISD55" s="227"/>
      <c r="ISE55" s="227"/>
      <c r="ISF55" s="227"/>
      <c r="ISG55" s="227"/>
      <c r="ISH55" s="227"/>
      <c r="ISI55" s="227"/>
      <c r="ISJ55" s="227"/>
      <c r="ISK55" s="227"/>
      <c r="ISL55" s="227"/>
      <c r="ISM55" s="227"/>
      <c r="ISN55" s="227"/>
      <c r="ISO55" s="227"/>
      <c r="ISP55" s="227"/>
      <c r="ISQ55" s="227"/>
      <c r="ISR55" s="227"/>
      <c r="ISS55" s="227"/>
      <c r="IST55" s="227"/>
      <c r="ISU55" s="227"/>
      <c r="ISV55" s="227"/>
      <c r="ISW55" s="227"/>
      <c r="ISX55" s="227"/>
      <c r="ISY55" s="227"/>
      <c r="ISZ55" s="227"/>
      <c r="ITA55" s="227"/>
      <c r="ITB55" s="227"/>
      <c r="ITC55" s="227"/>
      <c r="ITD55" s="227"/>
      <c r="ITE55" s="227"/>
      <c r="ITF55" s="227"/>
      <c r="ITG55" s="227"/>
      <c r="ITH55" s="227"/>
      <c r="ITI55" s="227"/>
      <c r="ITJ55" s="227"/>
      <c r="ITK55" s="227"/>
      <c r="ITL55" s="227"/>
      <c r="ITM55" s="227"/>
      <c r="ITN55" s="227"/>
      <c r="ITO55" s="227"/>
      <c r="ITP55" s="227"/>
      <c r="ITQ55" s="227"/>
      <c r="ITR55" s="227"/>
      <c r="ITS55" s="227"/>
      <c r="ITT55" s="227"/>
      <c r="ITU55" s="227"/>
      <c r="ITV55" s="227"/>
      <c r="ITW55" s="227"/>
      <c r="ITX55" s="227"/>
      <c r="ITY55" s="227"/>
      <c r="ITZ55" s="227"/>
      <c r="IUA55" s="227"/>
      <c r="IUB55" s="227"/>
      <c r="IUC55" s="227"/>
      <c r="IUD55" s="227"/>
      <c r="IUE55" s="227"/>
      <c r="IUF55" s="227"/>
      <c r="IUG55" s="227"/>
      <c r="IUH55" s="227"/>
      <c r="IUI55" s="227"/>
      <c r="IUJ55" s="227"/>
      <c r="IUK55" s="227"/>
      <c r="IUL55" s="227"/>
      <c r="IUM55" s="227"/>
      <c r="IUN55" s="227"/>
      <c r="IUO55" s="227"/>
      <c r="IUP55" s="227"/>
      <c r="IUQ55" s="227"/>
      <c r="IUR55" s="227"/>
      <c r="IUS55" s="227"/>
      <c r="IUT55" s="227"/>
      <c r="IUU55" s="227"/>
      <c r="IUV55" s="227"/>
      <c r="IUW55" s="227"/>
      <c r="IUX55" s="227"/>
      <c r="IUY55" s="227"/>
      <c r="IUZ55" s="227"/>
      <c r="IVA55" s="227"/>
      <c r="IVB55" s="227"/>
      <c r="IVC55" s="227"/>
      <c r="IVD55" s="227"/>
      <c r="IVE55" s="227"/>
      <c r="IVF55" s="227"/>
      <c r="IVG55" s="227"/>
      <c r="IVH55" s="227"/>
      <c r="IVI55" s="227"/>
      <c r="IVJ55" s="227"/>
      <c r="IVK55" s="227"/>
      <c r="IVL55" s="227"/>
      <c r="IVM55" s="227"/>
      <c r="IVN55" s="227"/>
      <c r="IVO55" s="227"/>
      <c r="IVP55" s="227"/>
      <c r="IVQ55" s="227"/>
      <c r="IVR55" s="227"/>
      <c r="IVS55" s="227"/>
      <c r="IVT55" s="227"/>
      <c r="IVU55" s="227"/>
      <c r="IVV55" s="227"/>
      <c r="IVW55" s="227"/>
      <c r="IVX55" s="227"/>
      <c r="IVY55" s="227"/>
      <c r="IVZ55" s="227"/>
      <c r="IWA55" s="227"/>
      <c r="IWB55" s="227"/>
      <c r="IWC55" s="227"/>
      <c r="IWD55" s="227"/>
      <c r="IWE55" s="227"/>
      <c r="IWF55" s="227"/>
      <c r="IWG55" s="227"/>
      <c r="IWH55" s="227"/>
      <c r="IWI55" s="227"/>
      <c r="IWJ55" s="227"/>
      <c r="IWK55" s="227"/>
      <c r="IWL55" s="227"/>
      <c r="IWM55" s="227"/>
      <c r="IWN55" s="227"/>
      <c r="IWO55" s="227"/>
      <c r="IWP55" s="227"/>
      <c r="IWQ55" s="227"/>
      <c r="IWR55" s="227"/>
      <c r="IWS55" s="227"/>
      <c r="IWT55" s="227"/>
      <c r="IWU55" s="227"/>
      <c r="IWV55" s="227"/>
      <c r="IWW55" s="227"/>
      <c r="IWX55" s="227"/>
      <c r="IWY55" s="227"/>
      <c r="IWZ55" s="227"/>
      <c r="IXA55" s="227"/>
      <c r="IXB55" s="227"/>
      <c r="IXC55" s="227"/>
      <c r="IXD55" s="227"/>
      <c r="IXE55" s="227"/>
      <c r="IXF55" s="227"/>
      <c r="IXG55" s="227"/>
      <c r="IXH55" s="227"/>
      <c r="IXI55" s="227"/>
      <c r="IXJ55" s="227"/>
      <c r="IXK55" s="227"/>
      <c r="IXL55" s="227"/>
      <c r="IXM55" s="227"/>
      <c r="IXN55" s="227"/>
      <c r="IXO55" s="227"/>
      <c r="IXP55" s="227"/>
      <c r="IXQ55" s="227"/>
      <c r="IXR55" s="227"/>
      <c r="IXS55" s="227"/>
      <c r="IXT55" s="227"/>
      <c r="IXU55" s="227"/>
      <c r="IXV55" s="227"/>
      <c r="IXW55" s="227"/>
      <c r="IXX55" s="227"/>
      <c r="IXY55" s="227"/>
      <c r="IXZ55" s="227"/>
      <c r="IYA55" s="227"/>
      <c r="IYB55" s="227"/>
      <c r="IYC55" s="227"/>
      <c r="IYD55" s="227"/>
      <c r="IYE55" s="227"/>
      <c r="IYF55" s="227"/>
      <c r="IYG55" s="227"/>
      <c r="IYH55" s="227"/>
      <c r="IYI55" s="227"/>
      <c r="IYJ55" s="227"/>
      <c r="IYK55" s="227"/>
      <c r="IYL55" s="227"/>
      <c r="IYM55" s="227"/>
      <c r="IYN55" s="227"/>
      <c r="IYO55" s="227"/>
      <c r="IYP55" s="227"/>
      <c r="IYQ55" s="227"/>
      <c r="IYR55" s="227"/>
      <c r="IYS55" s="227"/>
      <c r="IYT55" s="227"/>
      <c r="IYU55" s="227"/>
      <c r="IYV55" s="227"/>
      <c r="IYW55" s="227"/>
      <c r="IYX55" s="227"/>
      <c r="IYY55" s="227"/>
      <c r="IYZ55" s="227"/>
      <c r="IZA55" s="227"/>
      <c r="IZB55" s="227"/>
      <c r="IZC55" s="227"/>
      <c r="IZD55" s="227"/>
      <c r="IZE55" s="227"/>
      <c r="IZF55" s="227"/>
      <c r="IZG55" s="227"/>
      <c r="IZH55" s="227"/>
      <c r="IZI55" s="227"/>
      <c r="IZJ55" s="227"/>
      <c r="IZK55" s="227"/>
      <c r="IZL55" s="227"/>
      <c r="IZM55" s="227"/>
      <c r="IZN55" s="227"/>
      <c r="IZO55" s="227"/>
      <c r="IZP55" s="227"/>
      <c r="IZQ55" s="227"/>
      <c r="IZR55" s="227"/>
      <c r="IZS55" s="227"/>
      <c r="IZT55" s="227"/>
      <c r="IZU55" s="227"/>
      <c r="IZV55" s="227"/>
      <c r="IZW55" s="227"/>
      <c r="IZX55" s="227"/>
      <c r="IZY55" s="227"/>
      <c r="IZZ55" s="227"/>
      <c r="JAA55" s="227"/>
      <c r="JAB55" s="227"/>
      <c r="JAC55" s="227"/>
      <c r="JAD55" s="227"/>
      <c r="JAE55" s="227"/>
      <c r="JAF55" s="227"/>
      <c r="JAG55" s="227"/>
      <c r="JAH55" s="227"/>
      <c r="JAI55" s="227"/>
      <c r="JAJ55" s="227"/>
      <c r="JAK55" s="227"/>
      <c r="JAL55" s="227"/>
      <c r="JAM55" s="227"/>
      <c r="JAN55" s="227"/>
      <c r="JAO55" s="227"/>
      <c r="JAP55" s="227"/>
      <c r="JAQ55" s="227"/>
      <c r="JAR55" s="227"/>
      <c r="JAS55" s="227"/>
      <c r="JAT55" s="227"/>
      <c r="JAU55" s="227"/>
      <c r="JAV55" s="227"/>
      <c r="JAW55" s="227"/>
      <c r="JAX55" s="227"/>
      <c r="JAY55" s="227"/>
      <c r="JAZ55" s="227"/>
      <c r="JBA55" s="227"/>
      <c r="JBB55" s="227"/>
      <c r="JBC55" s="227"/>
      <c r="JBD55" s="227"/>
      <c r="JBE55" s="227"/>
      <c r="JBF55" s="227"/>
      <c r="JBG55" s="227"/>
      <c r="JBH55" s="227"/>
      <c r="JBI55" s="227"/>
      <c r="JBJ55" s="227"/>
      <c r="JBK55" s="227"/>
      <c r="JBL55" s="227"/>
      <c r="JBM55" s="227"/>
      <c r="JBN55" s="227"/>
      <c r="JBO55" s="227"/>
      <c r="JBP55" s="227"/>
      <c r="JBQ55" s="227"/>
      <c r="JBR55" s="227"/>
      <c r="JBS55" s="227"/>
      <c r="JBT55" s="227"/>
      <c r="JBU55" s="227"/>
      <c r="JBV55" s="227"/>
      <c r="JBW55" s="227"/>
      <c r="JBX55" s="227"/>
      <c r="JBY55" s="227"/>
      <c r="JBZ55" s="227"/>
      <c r="JCA55" s="227"/>
      <c r="JCB55" s="227"/>
      <c r="JCC55" s="227"/>
      <c r="JCD55" s="227"/>
      <c r="JCE55" s="227"/>
      <c r="JCF55" s="227"/>
      <c r="JCG55" s="227"/>
      <c r="JCH55" s="227"/>
      <c r="JCI55" s="227"/>
      <c r="JCJ55" s="227"/>
      <c r="JCK55" s="227"/>
      <c r="JCL55" s="227"/>
      <c r="JCM55" s="227"/>
      <c r="JCN55" s="227"/>
      <c r="JCO55" s="227"/>
      <c r="JCP55" s="227"/>
      <c r="JCQ55" s="227"/>
      <c r="JCR55" s="227"/>
      <c r="JCS55" s="227"/>
      <c r="JCT55" s="227"/>
      <c r="JCU55" s="227"/>
      <c r="JCV55" s="227"/>
      <c r="JCW55" s="227"/>
      <c r="JCX55" s="227"/>
      <c r="JCY55" s="227"/>
      <c r="JCZ55" s="227"/>
      <c r="JDA55" s="227"/>
      <c r="JDB55" s="227"/>
      <c r="JDC55" s="227"/>
      <c r="JDD55" s="227"/>
      <c r="JDE55" s="227"/>
      <c r="JDF55" s="227"/>
      <c r="JDG55" s="227"/>
      <c r="JDH55" s="227"/>
      <c r="JDI55" s="227"/>
      <c r="JDJ55" s="227"/>
      <c r="JDK55" s="227"/>
      <c r="JDL55" s="227"/>
      <c r="JDM55" s="227"/>
      <c r="JDN55" s="227"/>
      <c r="JDO55" s="227"/>
      <c r="JDP55" s="227"/>
      <c r="JDQ55" s="227"/>
      <c r="JDR55" s="227"/>
      <c r="JDS55" s="227"/>
      <c r="JDT55" s="227"/>
      <c r="JDU55" s="227"/>
      <c r="JDV55" s="227"/>
      <c r="JDW55" s="227"/>
      <c r="JDX55" s="227"/>
      <c r="JDY55" s="227"/>
      <c r="JDZ55" s="227"/>
      <c r="JEA55" s="227"/>
      <c r="JEB55" s="227"/>
      <c r="JEC55" s="227"/>
      <c r="JED55" s="227"/>
      <c r="JEE55" s="227"/>
      <c r="JEF55" s="227"/>
      <c r="JEG55" s="227"/>
      <c r="JEH55" s="227"/>
      <c r="JEI55" s="227"/>
      <c r="JEJ55" s="227"/>
      <c r="JEK55" s="227"/>
      <c r="JEL55" s="227"/>
      <c r="JEM55" s="227"/>
      <c r="JEN55" s="227"/>
      <c r="JEO55" s="227"/>
      <c r="JEP55" s="227"/>
      <c r="JEQ55" s="227"/>
      <c r="JER55" s="227"/>
      <c r="JES55" s="227"/>
      <c r="JET55" s="227"/>
      <c r="JEU55" s="227"/>
      <c r="JEV55" s="227"/>
      <c r="JEW55" s="227"/>
      <c r="JEX55" s="227"/>
      <c r="JEY55" s="227"/>
      <c r="JEZ55" s="227"/>
      <c r="JFA55" s="227"/>
      <c r="JFB55" s="227"/>
      <c r="JFC55" s="227"/>
      <c r="JFD55" s="227"/>
      <c r="JFE55" s="227"/>
      <c r="JFF55" s="227"/>
      <c r="JFG55" s="227"/>
      <c r="JFH55" s="227"/>
      <c r="JFI55" s="227"/>
      <c r="JFJ55" s="227"/>
      <c r="JFK55" s="227"/>
      <c r="JFL55" s="227"/>
      <c r="JFM55" s="227"/>
      <c r="JFN55" s="227"/>
      <c r="JFO55" s="227"/>
      <c r="JFP55" s="227"/>
      <c r="JFQ55" s="227"/>
      <c r="JFR55" s="227"/>
      <c r="JFS55" s="227"/>
      <c r="JFT55" s="227"/>
      <c r="JFU55" s="227"/>
      <c r="JFV55" s="227"/>
      <c r="JFW55" s="227"/>
      <c r="JFX55" s="227"/>
      <c r="JFY55" s="227"/>
      <c r="JFZ55" s="227"/>
      <c r="JGA55" s="227"/>
      <c r="JGB55" s="227"/>
      <c r="JGC55" s="227"/>
      <c r="JGD55" s="227"/>
      <c r="JGE55" s="227"/>
      <c r="JGF55" s="227"/>
      <c r="JGG55" s="227"/>
      <c r="JGH55" s="227"/>
      <c r="JGI55" s="227"/>
      <c r="JGJ55" s="227"/>
      <c r="JGK55" s="227"/>
      <c r="JGL55" s="227"/>
      <c r="JGM55" s="227"/>
      <c r="JGN55" s="227"/>
      <c r="JGO55" s="227"/>
      <c r="JGP55" s="227"/>
      <c r="JGQ55" s="227"/>
      <c r="JGR55" s="227"/>
      <c r="JGS55" s="227"/>
      <c r="JGT55" s="227"/>
      <c r="JGU55" s="227"/>
      <c r="JGV55" s="227"/>
      <c r="JGW55" s="227"/>
      <c r="JGX55" s="227"/>
      <c r="JGY55" s="227"/>
      <c r="JGZ55" s="227"/>
      <c r="JHA55" s="227"/>
      <c r="JHB55" s="227"/>
      <c r="JHC55" s="227"/>
      <c r="JHD55" s="227"/>
      <c r="JHE55" s="227"/>
      <c r="JHF55" s="227"/>
      <c r="JHG55" s="227"/>
      <c r="JHH55" s="227"/>
      <c r="JHI55" s="227"/>
      <c r="JHJ55" s="227"/>
      <c r="JHK55" s="227"/>
      <c r="JHL55" s="227"/>
      <c r="JHM55" s="227"/>
      <c r="JHN55" s="227"/>
      <c r="JHO55" s="227"/>
      <c r="JHP55" s="227"/>
      <c r="JHQ55" s="227"/>
      <c r="JHR55" s="227"/>
      <c r="JHS55" s="227"/>
      <c r="JHT55" s="227"/>
      <c r="JHU55" s="227"/>
      <c r="JHV55" s="227"/>
      <c r="JHW55" s="227"/>
      <c r="JHX55" s="227"/>
      <c r="JHY55" s="227"/>
      <c r="JHZ55" s="227"/>
      <c r="JIA55" s="227"/>
      <c r="JIB55" s="227"/>
      <c r="JIC55" s="227"/>
      <c r="JID55" s="227"/>
      <c r="JIE55" s="227"/>
      <c r="JIF55" s="227"/>
      <c r="JIG55" s="227"/>
      <c r="JIH55" s="227"/>
      <c r="JII55" s="227"/>
      <c r="JIJ55" s="227"/>
      <c r="JIK55" s="227"/>
      <c r="JIL55" s="227"/>
      <c r="JIM55" s="227"/>
      <c r="JIN55" s="227"/>
      <c r="JIO55" s="227"/>
      <c r="JIP55" s="227"/>
      <c r="JIQ55" s="227"/>
      <c r="JIR55" s="227"/>
      <c r="JIS55" s="227"/>
      <c r="JIT55" s="227"/>
      <c r="JIU55" s="227"/>
      <c r="JIV55" s="227"/>
      <c r="JIW55" s="227"/>
      <c r="JIX55" s="227"/>
      <c r="JIY55" s="227"/>
      <c r="JIZ55" s="227"/>
      <c r="JJA55" s="227"/>
      <c r="JJB55" s="227"/>
      <c r="JJC55" s="227"/>
      <c r="JJD55" s="227"/>
      <c r="JJE55" s="227"/>
      <c r="JJF55" s="227"/>
      <c r="JJG55" s="227"/>
      <c r="JJH55" s="227"/>
      <c r="JJI55" s="227"/>
      <c r="JJJ55" s="227"/>
      <c r="JJK55" s="227"/>
      <c r="JJL55" s="227"/>
      <c r="JJM55" s="227"/>
      <c r="JJN55" s="227"/>
      <c r="JJO55" s="227"/>
      <c r="JJP55" s="227"/>
      <c r="JJQ55" s="227"/>
      <c r="JJR55" s="227"/>
      <c r="JJS55" s="227"/>
      <c r="JJT55" s="227"/>
      <c r="JJU55" s="227"/>
      <c r="JJV55" s="227"/>
      <c r="JJW55" s="227"/>
      <c r="JJX55" s="227"/>
      <c r="JJY55" s="227"/>
      <c r="JJZ55" s="227"/>
      <c r="JKA55" s="227"/>
      <c r="JKB55" s="227"/>
      <c r="JKC55" s="227"/>
      <c r="JKD55" s="227"/>
      <c r="JKE55" s="227"/>
      <c r="JKF55" s="227"/>
      <c r="JKG55" s="227"/>
      <c r="JKH55" s="227"/>
      <c r="JKI55" s="227"/>
      <c r="JKJ55" s="227"/>
      <c r="JKK55" s="227"/>
      <c r="JKL55" s="227"/>
      <c r="JKM55" s="227"/>
      <c r="JKN55" s="227"/>
      <c r="JKO55" s="227"/>
      <c r="JKP55" s="227"/>
      <c r="JKQ55" s="227"/>
      <c r="JKR55" s="227"/>
      <c r="JKS55" s="227"/>
      <c r="JKT55" s="227"/>
      <c r="JKU55" s="227"/>
      <c r="JKV55" s="227"/>
      <c r="JKW55" s="227"/>
      <c r="JKX55" s="227"/>
      <c r="JKY55" s="227"/>
      <c r="JKZ55" s="227"/>
      <c r="JLA55" s="227"/>
      <c r="JLB55" s="227"/>
      <c r="JLC55" s="227"/>
      <c r="JLD55" s="227"/>
      <c r="JLE55" s="227"/>
      <c r="JLF55" s="227"/>
      <c r="JLG55" s="227"/>
      <c r="JLH55" s="227"/>
      <c r="JLI55" s="227"/>
      <c r="JLJ55" s="227"/>
      <c r="JLK55" s="227"/>
      <c r="JLL55" s="227"/>
      <c r="JLM55" s="227"/>
      <c r="JLN55" s="227"/>
      <c r="JLO55" s="227"/>
      <c r="JLP55" s="227"/>
      <c r="JLQ55" s="227"/>
      <c r="JLR55" s="227"/>
      <c r="JLS55" s="227"/>
      <c r="JLT55" s="227"/>
      <c r="JLU55" s="227"/>
      <c r="JLV55" s="227"/>
      <c r="JLW55" s="227"/>
      <c r="JLX55" s="227"/>
      <c r="JLY55" s="227"/>
      <c r="JLZ55" s="227"/>
      <c r="JMA55" s="227"/>
      <c r="JMB55" s="227"/>
      <c r="JMC55" s="227"/>
      <c r="JMD55" s="227"/>
      <c r="JME55" s="227"/>
      <c r="JMF55" s="227"/>
      <c r="JMG55" s="227"/>
      <c r="JMH55" s="227"/>
      <c r="JMI55" s="227"/>
      <c r="JMJ55" s="227"/>
      <c r="JMK55" s="227"/>
      <c r="JML55" s="227"/>
      <c r="JMM55" s="227"/>
      <c r="JMN55" s="227"/>
      <c r="JMO55" s="227"/>
      <c r="JMP55" s="227"/>
      <c r="JMQ55" s="227"/>
      <c r="JMR55" s="227"/>
      <c r="JMS55" s="227"/>
      <c r="JMT55" s="227"/>
      <c r="JMU55" s="227"/>
      <c r="JMV55" s="227"/>
      <c r="JMW55" s="227"/>
      <c r="JMX55" s="227"/>
      <c r="JMY55" s="227"/>
      <c r="JMZ55" s="227"/>
      <c r="JNA55" s="227"/>
      <c r="JNB55" s="227"/>
      <c r="JNC55" s="227"/>
      <c r="JND55" s="227"/>
      <c r="JNE55" s="227"/>
      <c r="JNF55" s="227"/>
      <c r="JNG55" s="227"/>
      <c r="JNH55" s="227"/>
      <c r="JNI55" s="227"/>
      <c r="JNJ55" s="227"/>
      <c r="JNK55" s="227"/>
      <c r="JNL55" s="227"/>
      <c r="JNM55" s="227"/>
      <c r="JNN55" s="227"/>
      <c r="JNO55" s="227"/>
      <c r="JNP55" s="227"/>
      <c r="JNQ55" s="227"/>
      <c r="JNR55" s="227"/>
      <c r="JNS55" s="227"/>
      <c r="JNT55" s="227"/>
      <c r="JNU55" s="227"/>
      <c r="JNV55" s="227"/>
      <c r="JNW55" s="227"/>
      <c r="JNX55" s="227"/>
      <c r="JNY55" s="227"/>
      <c r="JNZ55" s="227"/>
      <c r="JOA55" s="227"/>
      <c r="JOB55" s="227"/>
      <c r="JOC55" s="227"/>
      <c r="JOD55" s="227"/>
      <c r="JOE55" s="227"/>
      <c r="JOF55" s="227"/>
      <c r="JOG55" s="227"/>
      <c r="JOH55" s="227"/>
      <c r="JOI55" s="227"/>
      <c r="JOJ55" s="227"/>
      <c r="JOK55" s="227"/>
      <c r="JOL55" s="227"/>
      <c r="JOM55" s="227"/>
      <c r="JON55" s="227"/>
      <c r="JOO55" s="227"/>
      <c r="JOP55" s="227"/>
      <c r="JOQ55" s="227"/>
      <c r="JOR55" s="227"/>
      <c r="JOS55" s="227"/>
      <c r="JOT55" s="227"/>
      <c r="JOU55" s="227"/>
      <c r="JOV55" s="227"/>
      <c r="JOW55" s="227"/>
      <c r="JOX55" s="227"/>
      <c r="JOY55" s="227"/>
      <c r="JOZ55" s="227"/>
      <c r="JPA55" s="227"/>
      <c r="JPB55" s="227"/>
      <c r="JPC55" s="227"/>
      <c r="JPD55" s="227"/>
      <c r="JPE55" s="227"/>
      <c r="JPF55" s="227"/>
      <c r="JPG55" s="227"/>
      <c r="JPH55" s="227"/>
      <c r="JPI55" s="227"/>
      <c r="JPJ55" s="227"/>
      <c r="JPK55" s="227"/>
      <c r="JPL55" s="227"/>
      <c r="JPM55" s="227"/>
      <c r="JPN55" s="227"/>
      <c r="JPO55" s="227"/>
      <c r="JPP55" s="227"/>
      <c r="JPQ55" s="227"/>
      <c r="JPR55" s="227"/>
      <c r="JPS55" s="227"/>
      <c r="JPT55" s="227"/>
      <c r="JPU55" s="227"/>
      <c r="JPV55" s="227"/>
      <c r="JPW55" s="227"/>
      <c r="JPX55" s="227"/>
      <c r="JPY55" s="227"/>
      <c r="JPZ55" s="227"/>
      <c r="JQA55" s="227"/>
      <c r="JQB55" s="227"/>
      <c r="JQC55" s="227"/>
      <c r="JQD55" s="227"/>
      <c r="JQE55" s="227"/>
      <c r="JQF55" s="227"/>
      <c r="JQG55" s="227"/>
      <c r="JQH55" s="227"/>
      <c r="JQI55" s="227"/>
      <c r="JQJ55" s="227"/>
      <c r="JQK55" s="227"/>
      <c r="JQL55" s="227"/>
      <c r="JQM55" s="227"/>
      <c r="JQN55" s="227"/>
      <c r="JQO55" s="227"/>
      <c r="JQP55" s="227"/>
      <c r="JQQ55" s="227"/>
      <c r="JQR55" s="227"/>
      <c r="JQS55" s="227"/>
      <c r="JQT55" s="227"/>
      <c r="JQU55" s="227"/>
      <c r="JQV55" s="227"/>
      <c r="JQW55" s="227"/>
      <c r="JQX55" s="227"/>
      <c r="JQY55" s="227"/>
      <c r="JQZ55" s="227"/>
      <c r="JRA55" s="227"/>
      <c r="JRB55" s="227"/>
      <c r="JRC55" s="227"/>
      <c r="JRD55" s="227"/>
      <c r="JRE55" s="227"/>
      <c r="JRF55" s="227"/>
      <c r="JRG55" s="227"/>
      <c r="JRH55" s="227"/>
      <c r="JRI55" s="227"/>
      <c r="JRJ55" s="227"/>
      <c r="JRK55" s="227"/>
      <c r="JRL55" s="227"/>
      <c r="JRM55" s="227"/>
      <c r="JRN55" s="227"/>
      <c r="JRO55" s="227"/>
      <c r="JRP55" s="227"/>
      <c r="JRQ55" s="227"/>
      <c r="JRR55" s="227"/>
      <c r="JRS55" s="227"/>
      <c r="JRT55" s="227"/>
      <c r="JRU55" s="227"/>
      <c r="JRV55" s="227"/>
      <c r="JRW55" s="227"/>
      <c r="JRX55" s="227"/>
      <c r="JRY55" s="227"/>
      <c r="JRZ55" s="227"/>
      <c r="JSA55" s="227"/>
      <c r="JSB55" s="227"/>
      <c r="JSC55" s="227"/>
      <c r="JSD55" s="227"/>
      <c r="JSE55" s="227"/>
      <c r="JSF55" s="227"/>
      <c r="JSG55" s="227"/>
      <c r="JSH55" s="227"/>
      <c r="JSI55" s="227"/>
      <c r="JSJ55" s="227"/>
      <c r="JSK55" s="227"/>
      <c r="JSL55" s="227"/>
      <c r="JSM55" s="227"/>
      <c r="JSN55" s="227"/>
      <c r="JSO55" s="227"/>
      <c r="JSP55" s="227"/>
      <c r="JSQ55" s="227"/>
      <c r="JSR55" s="227"/>
      <c r="JSS55" s="227"/>
      <c r="JST55" s="227"/>
      <c r="JSU55" s="227"/>
      <c r="JSV55" s="227"/>
      <c r="JSW55" s="227"/>
      <c r="JSX55" s="227"/>
      <c r="JSY55" s="227"/>
      <c r="JSZ55" s="227"/>
      <c r="JTA55" s="227"/>
      <c r="JTB55" s="227"/>
      <c r="JTC55" s="227"/>
      <c r="JTD55" s="227"/>
      <c r="JTE55" s="227"/>
      <c r="JTF55" s="227"/>
      <c r="JTG55" s="227"/>
      <c r="JTH55" s="227"/>
      <c r="JTI55" s="227"/>
      <c r="JTJ55" s="227"/>
      <c r="JTK55" s="227"/>
      <c r="JTL55" s="227"/>
      <c r="JTM55" s="227"/>
      <c r="JTN55" s="227"/>
      <c r="JTO55" s="227"/>
      <c r="JTP55" s="227"/>
      <c r="JTQ55" s="227"/>
      <c r="JTR55" s="227"/>
      <c r="JTS55" s="227"/>
      <c r="JTT55" s="227"/>
      <c r="JTU55" s="227"/>
      <c r="JTV55" s="227"/>
      <c r="JTW55" s="227"/>
      <c r="JTX55" s="227"/>
      <c r="JTY55" s="227"/>
      <c r="JTZ55" s="227"/>
      <c r="JUA55" s="227"/>
      <c r="JUB55" s="227"/>
      <c r="JUC55" s="227"/>
      <c r="JUD55" s="227"/>
      <c r="JUE55" s="227"/>
      <c r="JUF55" s="227"/>
      <c r="JUG55" s="227"/>
      <c r="JUH55" s="227"/>
      <c r="JUI55" s="227"/>
      <c r="JUJ55" s="227"/>
      <c r="JUK55" s="227"/>
      <c r="JUL55" s="227"/>
      <c r="JUM55" s="227"/>
      <c r="JUN55" s="227"/>
      <c r="JUO55" s="227"/>
      <c r="JUP55" s="227"/>
      <c r="JUQ55" s="227"/>
      <c r="JUR55" s="227"/>
      <c r="JUS55" s="227"/>
      <c r="JUT55" s="227"/>
      <c r="JUU55" s="227"/>
      <c r="JUV55" s="227"/>
      <c r="JUW55" s="227"/>
      <c r="JUX55" s="227"/>
      <c r="JUY55" s="227"/>
      <c r="JUZ55" s="227"/>
      <c r="JVA55" s="227"/>
      <c r="JVB55" s="227"/>
      <c r="JVC55" s="227"/>
      <c r="JVD55" s="227"/>
      <c r="JVE55" s="227"/>
      <c r="JVF55" s="227"/>
      <c r="JVG55" s="227"/>
      <c r="JVH55" s="227"/>
      <c r="JVI55" s="227"/>
      <c r="JVJ55" s="227"/>
      <c r="JVK55" s="227"/>
      <c r="JVL55" s="227"/>
      <c r="JVM55" s="227"/>
      <c r="JVN55" s="227"/>
      <c r="JVO55" s="227"/>
      <c r="JVP55" s="227"/>
      <c r="JVQ55" s="227"/>
      <c r="JVR55" s="227"/>
      <c r="JVS55" s="227"/>
      <c r="JVT55" s="227"/>
      <c r="JVU55" s="227"/>
      <c r="JVV55" s="227"/>
      <c r="JVW55" s="227"/>
      <c r="JVX55" s="227"/>
      <c r="JVY55" s="227"/>
      <c r="JVZ55" s="227"/>
      <c r="JWA55" s="227"/>
      <c r="JWB55" s="227"/>
      <c r="JWC55" s="227"/>
      <c r="JWD55" s="227"/>
      <c r="JWE55" s="227"/>
      <c r="JWF55" s="227"/>
      <c r="JWG55" s="227"/>
      <c r="JWH55" s="227"/>
      <c r="JWI55" s="227"/>
      <c r="JWJ55" s="227"/>
      <c r="JWK55" s="227"/>
      <c r="JWL55" s="227"/>
      <c r="JWM55" s="227"/>
      <c r="JWN55" s="227"/>
      <c r="JWO55" s="227"/>
      <c r="JWP55" s="227"/>
      <c r="JWQ55" s="227"/>
      <c r="JWR55" s="227"/>
      <c r="JWS55" s="227"/>
      <c r="JWT55" s="227"/>
      <c r="JWU55" s="227"/>
      <c r="JWV55" s="227"/>
      <c r="JWW55" s="227"/>
      <c r="JWX55" s="227"/>
      <c r="JWY55" s="227"/>
      <c r="JWZ55" s="227"/>
      <c r="JXA55" s="227"/>
      <c r="JXB55" s="227"/>
      <c r="JXC55" s="227"/>
      <c r="JXD55" s="227"/>
      <c r="JXE55" s="227"/>
      <c r="JXF55" s="227"/>
      <c r="JXG55" s="227"/>
      <c r="JXH55" s="227"/>
      <c r="JXI55" s="227"/>
      <c r="JXJ55" s="227"/>
      <c r="JXK55" s="227"/>
      <c r="JXL55" s="227"/>
      <c r="JXM55" s="227"/>
      <c r="JXN55" s="227"/>
      <c r="JXO55" s="227"/>
      <c r="JXP55" s="227"/>
      <c r="JXQ55" s="227"/>
      <c r="JXR55" s="227"/>
      <c r="JXS55" s="227"/>
      <c r="JXT55" s="227"/>
      <c r="JXU55" s="227"/>
      <c r="JXV55" s="227"/>
      <c r="JXW55" s="227"/>
      <c r="JXX55" s="227"/>
      <c r="JXY55" s="227"/>
      <c r="JXZ55" s="227"/>
      <c r="JYA55" s="227"/>
      <c r="JYB55" s="227"/>
      <c r="JYC55" s="227"/>
      <c r="JYD55" s="227"/>
      <c r="JYE55" s="227"/>
      <c r="JYF55" s="227"/>
      <c r="JYG55" s="227"/>
      <c r="JYH55" s="227"/>
      <c r="JYI55" s="227"/>
      <c r="JYJ55" s="227"/>
      <c r="JYK55" s="227"/>
      <c r="JYL55" s="227"/>
      <c r="JYM55" s="227"/>
      <c r="JYN55" s="227"/>
      <c r="JYO55" s="227"/>
      <c r="JYP55" s="227"/>
      <c r="JYQ55" s="227"/>
      <c r="JYR55" s="227"/>
      <c r="JYS55" s="227"/>
      <c r="JYT55" s="227"/>
      <c r="JYU55" s="227"/>
      <c r="JYV55" s="227"/>
      <c r="JYW55" s="227"/>
      <c r="JYX55" s="227"/>
      <c r="JYY55" s="227"/>
      <c r="JYZ55" s="227"/>
      <c r="JZA55" s="227"/>
      <c r="JZB55" s="227"/>
      <c r="JZC55" s="227"/>
      <c r="JZD55" s="227"/>
      <c r="JZE55" s="227"/>
      <c r="JZF55" s="227"/>
      <c r="JZG55" s="227"/>
      <c r="JZH55" s="227"/>
      <c r="JZI55" s="227"/>
      <c r="JZJ55" s="227"/>
      <c r="JZK55" s="227"/>
      <c r="JZL55" s="227"/>
      <c r="JZM55" s="227"/>
      <c r="JZN55" s="227"/>
      <c r="JZO55" s="227"/>
      <c r="JZP55" s="227"/>
      <c r="JZQ55" s="227"/>
      <c r="JZR55" s="227"/>
      <c r="JZS55" s="227"/>
      <c r="JZT55" s="227"/>
      <c r="JZU55" s="227"/>
      <c r="JZV55" s="227"/>
      <c r="JZW55" s="227"/>
      <c r="JZX55" s="227"/>
      <c r="JZY55" s="227"/>
      <c r="JZZ55" s="227"/>
      <c r="KAA55" s="227"/>
      <c r="KAB55" s="227"/>
      <c r="KAC55" s="227"/>
      <c r="KAD55" s="227"/>
      <c r="KAE55" s="227"/>
      <c r="KAF55" s="227"/>
      <c r="KAG55" s="227"/>
      <c r="KAH55" s="227"/>
      <c r="KAI55" s="227"/>
      <c r="KAJ55" s="227"/>
      <c r="KAK55" s="227"/>
      <c r="KAL55" s="227"/>
      <c r="KAM55" s="227"/>
      <c r="KAN55" s="227"/>
      <c r="KAO55" s="227"/>
      <c r="KAP55" s="227"/>
      <c r="KAQ55" s="227"/>
      <c r="KAR55" s="227"/>
      <c r="KAS55" s="227"/>
      <c r="KAT55" s="227"/>
      <c r="KAU55" s="227"/>
      <c r="KAV55" s="227"/>
      <c r="KAW55" s="227"/>
      <c r="KAX55" s="227"/>
      <c r="KAY55" s="227"/>
      <c r="KAZ55" s="227"/>
      <c r="KBA55" s="227"/>
      <c r="KBB55" s="227"/>
      <c r="KBC55" s="227"/>
      <c r="KBD55" s="227"/>
      <c r="KBE55" s="227"/>
      <c r="KBF55" s="227"/>
      <c r="KBG55" s="227"/>
      <c r="KBH55" s="227"/>
      <c r="KBI55" s="227"/>
      <c r="KBJ55" s="227"/>
      <c r="KBK55" s="227"/>
      <c r="KBL55" s="227"/>
      <c r="KBM55" s="227"/>
      <c r="KBN55" s="227"/>
      <c r="KBO55" s="227"/>
      <c r="KBP55" s="227"/>
      <c r="KBQ55" s="227"/>
      <c r="KBR55" s="227"/>
      <c r="KBS55" s="227"/>
      <c r="KBT55" s="227"/>
      <c r="KBU55" s="227"/>
      <c r="KBV55" s="227"/>
      <c r="KBW55" s="227"/>
      <c r="KBX55" s="227"/>
      <c r="KBY55" s="227"/>
      <c r="KBZ55" s="227"/>
      <c r="KCA55" s="227"/>
      <c r="KCB55" s="227"/>
      <c r="KCC55" s="227"/>
      <c r="KCD55" s="227"/>
      <c r="KCE55" s="227"/>
      <c r="KCF55" s="227"/>
      <c r="KCG55" s="227"/>
      <c r="KCH55" s="227"/>
      <c r="KCI55" s="227"/>
      <c r="KCJ55" s="227"/>
      <c r="KCK55" s="227"/>
      <c r="KCL55" s="227"/>
      <c r="KCM55" s="227"/>
      <c r="KCN55" s="227"/>
      <c r="KCO55" s="227"/>
      <c r="KCP55" s="227"/>
      <c r="KCQ55" s="227"/>
      <c r="KCR55" s="227"/>
      <c r="KCS55" s="227"/>
      <c r="KCT55" s="227"/>
      <c r="KCU55" s="227"/>
      <c r="KCV55" s="227"/>
      <c r="KCW55" s="227"/>
      <c r="KCX55" s="227"/>
      <c r="KCY55" s="227"/>
      <c r="KCZ55" s="227"/>
      <c r="KDA55" s="227"/>
      <c r="KDB55" s="227"/>
      <c r="KDC55" s="227"/>
      <c r="KDD55" s="227"/>
      <c r="KDE55" s="227"/>
      <c r="KDF55" s="227"/>
      <c r="KDG55" s="227"/>
      <c r="KDH55" s="227"/>
      <c r="KDI55" s="227"/>
      <c r="KDJ55" s="227"/>
      <c r="KDK55" s="227"/>
      <c r="KDL55" s="227"/>
      <c r="KDM55" s="227"/>
      <c r="KDN55" s="227"/>
      <c r="KDO55" s="227"/>
      <c r="KDP55" s="227"/>
      <c r="KDQ55" s="227"/>
      <c r="KDR55" s="227"/>
      <c r="KDS55" s="227"/>
      <c r="KDT55" s="227"/>
      <c r="KDU55" s="227"/>
      <c r="KDV55" s="227"/>
      <c r="KDW55" s="227"/>
      <c r="KDX55" s="227"/>
      <c r="KDY55" s="227"/>
      <c r="KDZ55" s="227"/>
      <c r="KEA55" s="227"/>
      <c r="KEB55" s="227"/>
      <c r="KEC55" s="227"/>
      <c r="KED55" s="227"/>
      <c r="KEE55" s="227"/>
      <c r="KEF55" s="227"/>
      <c r="KEG55" s="227"/>
      <c r="KEH55" s="227"/>
      <c r="KEI55" s="227"/>
      <c r="KEJ55" s="227"/>
      <c r="KEK55" s="227"/>
      <c r="KEL55" s="227"/>
      <c r="KEM55" s="227"/>
      <c r="KEN55" s="227"/>
      <c r="KEO55" s="227"/>
      <c r="KEP55" s="227"/>
      <c r="KEQ55" s="227"/>
      <c r="KER55" s="227"/>
      <c r="KES55" s="227"/>
      <c r="KET55" s="227"/>
      <c r="KEU55" s="227"/>
      <c r="KEV55" s="227"/>
      <c r="KEW55" s="227"/>
      <c r="KEX55" s="227"/>
      <c r="KEY55" s="227"/>
      <c r="KEZ55" s="227"/>
      <c r="KFA55" s="227"/>
      <c r="KFB55" s="227"/>
      <c r="KFC55" s="227"/>
      <c r="KFD55" s="227"/>
      <c r="KFE55" s="227"/>
      <c r="KFF55" s="227"/>
      <c r="KFG55" s="227"/>
      <c r="KFH55" s="227"/>
      <c r="KFI55" s="227"/>
      <c r="KFJ55" s="227"/>
      <c r="KFK55" s="227"/>
      <c r="KFL55" s="227"/>
      <c r="KFM55" s="227"/>
      <c r="KFN55" s="227"/>
      <c r="KFO55" s="227"/>
      <c r="KFP55" s="227"/>
      <c r="KFQ55" s="227"/>
      <c r="KFR55" s="227"/>
      <c r="KFS55" s="227"/>
      <c r="KFT55" s="227"/>
      <c r="KFU55" s="227"/>
      <c r="KFV55" s="227"/>
      <c r="KFW55" s="227"/>
      <c r="KFX55" s="227"/>
      <c r="KFY55" s="227"/>
      <c r="KFZ55" s="227"/>
      <c r="KGA55" s="227"/>
      <c r="KGB55" s="227"/>
      <c r="KGC55" s="227"/>
      <c r="KGD55" s="227"/>
      <c r="KGE55" s="227"/>
      <c r="KGF55" s="227"/>
      <c r="KGG55" s="227"/>
      <c r="KGH55" s="227"/>
      <c r="KGI55" s="227"/>
      <c r="KGJ55" s="227"/>
      <c r="KGK55" s="227"/>
      <c r="KGL55" s="227"/>
      <c r="KGM55" s="227"/>
      <c r="KGN55" s="227"/>
      <c r="KGO55" s="227"/>
      <c r="KGP55" s="227"/>
      <c r="KGQ55" s="227"/>
      <c r="KGR55" s="227"/>
      <c r="KGS55" s="227"/>
      <c r="KGT55" s="227"/>
      <c r="KGU55" s="227"/>
      <c r="KGV55" s="227"/>
      <c r="KGW55" s="227"/>
      <c r="KGX55" s="227"/>
      <c r="KGY55" s="227"/>
      <c r="KGZ55" s="227"/>
      <c r="KHA55" s="227"/>
      <c r="KHB55" s="227"/>
      <c r="KHC55" s="227"/>
      <c r="KHD55" s="227"/>
      <c r="KHE55" s="227"/>
      <c r="KHF55" s="227"/>
      <c r="KHG55" s="227"/>
      <c r="KHH55" s="227"/>
      <c r="KHI55" s="227"/>
      <c r="KHJ55" s="227"/>
      <c r="KHK55" s="227"/>
      <c r="KHL55" s="227"/>
      <c r="KHM55" s="227"/>
      <c r="KHN55" s="227"/>
      <c r="KHO55" s="227"/>
      <c r="KHP55" s="227"/>
      <c r="KHQ55" s="227"/>
      <c r="KHR55" s="227"/>
      <c r="KHS55" s="227"/>
      <c r="KHT55" s="227"/>
      <c r="KHU55" s="227"/>
      <c r="KHV55" s="227"/>
      <c r="KHW55" s="227"/>
      <c r="KHX55" s="227"/>
      <c r="KHY55" s="227"/>
      <c r="KHZ55" s="227"/>
      <c r="KIA55" s="227"/>
      <c r="KIB55" s="227"/>
      <c r="KIC55" s="227"/>
      <c r="KID55" s="227"/>
      <c r="KIE55" s="227"/>
      <c r="KIF55" s="227"/>
      <c r="KIG55" s="227"/>
      <c r="KIH55" s="227"/>
      <c r="KII55" s="227"/>
      <c r="KIJ55" s="227"/>
      <c r="KIK55" s="227"/>
      <c r="KIL55" s="227"/>
      <c r="KIM55" s="227"/>
      <c r="KIN55" s="227"/>
      <c r="KIO55" s="227"/>
      <c r="KIP55" s="227"/>
      <c r="KIQ55" s="227"/>
      <c r="KIR55" s="227"/>
      <c r="KIS55" s="227"/>
      <c r="KIT55" s="227"/>
      <c r="KIU55" s="227"/>
      <c r="KIV55" s="227"/>
      <c r="KIW55" s="227"/>
      <c r="KIX55" s="227"/>
      <c r="KIY55" s="227"/>
      <c r="KIZ55" s="227"/>
      <c r="KJA55" s="227"/>
      <c r="KJB55" s="227"/>
      <c r="KJC55" s="227"/>
      <c r="KJD55" s="227"/>
      <c r="KJE55" s="227"/>
      <c r="KJF55" s="227"/>
      <c r="KJG55" s="227"/>
      <c r="KJH55" s="227"/>
      <c r="KJI55" s="227"/>
      <c r="KJJ55" s="227"/>
      <c r="KJK55" s="227"/>
      <c r="KJL55" s="227"/>
      <c r="KJM55" s="227"/>
      <c r="KJN55" s="227"/>
      <c r="KJO55" s="227"/>
      <c r="KJP55" s="227"/>
      <c r="KJQ55" s="227"/>
      <c r="KJR55" s="227"/>
      <c r="KJS55" s="227"/>
      <c r="KJT55" s="227"/>
      <c r="KJU55" s="227"/>
      <c r="KJV55" s="227"/>
      <c r="KJW55" s="227"/>
      <c r="KJX55" s="227"/>
      <c r="KJY55" s="227"/>
      <c r="KJZ55" s="227"/>
      <c r="KKA55" s="227"/>
      <c r="KKB55" s="227"/>
      <c r="KKC55" s="227"/>
      <c r="KKD55" s="227"/>
      <c r="KKE55" s="227"/>
      <c r="KKF55" s="227"/>
      <c r="KKG55" s="227"/>
      <c r="KKH55" s="227"/>
      <c r="KKI55" s="227"/>
      <c r="KKJ55" s="227"/>
      <c r="KKK55" s="227"/>
      <c r="KKL55" s="227"/>
      <c r="KKM55" s="227"/>
      <c r="KKN55" s="227"/>
      <c r="KKO55" s="227"/>
      <c r="KKP55" s="227"/>
      <c r="KKQ55" s="227"/>
      <c r="KKR55" s="227"/>
      <c r="KKS55" s="227"/>
      <c r="KKT55" s="227"/>
      <c r="KKU55" s="227"/>
      <c r="KKV55" s="227"/>
      <c r="KKW55" s="227"/>
      <c r="KKX55" s="227"/>
      <c r="KKY55" s="227"/>
      <c r="KKZ55" s="227"/>
      <c r="KLA55" s="227"/>
      <c r="KLB55" s="227"/>
      <c r="KLC55" s="227"/>
      <c r="KLD55" s="227"/>
      <c r="KLE55" s="227"/>
      <c r="KLF55" s="227"/>
      <c r="KLG55" s="227"/>
      <c r="KLH55" s="227"/>
      <c r="KLI55" s="227"/>
      <c r="KLJ55" s="227"/>
      <c r="KLK55" s="227"/>
      <c r="KLL55" s="227"/>
      <c r="KLM55" s="227"/>
      <c r="KLN55" s="227"/>
      <c r="KLO55" s="227"/>
      <c r="KLP55" s="227"/>
      <c r="KLQ55" s="227"/>
      <c r="KLR55" s="227"/>
      <c r="KLS55" s="227"/>
      <c r="KLT55" s="227"/>
      <c r="KLU55" s="227"/>
      <c r="KLV55" s="227"/>
      <c r="KLW55" s="227"/>
      <c r="KLX55" s="227"/>
      <c r="KLY55" s="227"/>
      <c r="KLZ55" s="227"/>
      <c r="KMA55" s="227"/>
      <c r="KMB55" s="227"/>
      <c r="KMC55" s="227"/>
      <c r="KMD55" s="227"/>
      <c r="KME55" s="227"/>
      <c r="KMF55" s="227"/>
      <c r="KMG55" s="227"/>
      <c r="KMH55" s="227"/>
      <c r="KMI55" s="227"/>
      <c r="KMJ55" s="227"/>
      <c r="KMK55" s="227"/>
      <c r="KML55" s="227"/>
      <c r="KMM55" s="227"/>
      <c r="KMN55" s="227"/>
      <c r="KMO55" s="227"/>
      <c r="KMP55" s="227"/>
      <c r="KMQ55" s="227"/>
      <c r="KMR55" s="227"/>
      <c r="KMS55" s="227"/>
      <c r="KMT55" s="227"/>
      <c r="KMU55" s="227"/>
      <c r="KMV55" s="227"/>
      <c r="KMW55" s="227"/>
      <c r="KMX55" s="227"/>
      <c r="KMY55" s="227"/>
      <c r="KMZ55" s="227"/>
      <c r="KNA55" s="227"/>
      <c r="KNB55" s="227"/>
      <c r="KNC55" s="227"/>
      <c r="KND55" s="227"/>
      <c r="KNE55" s="227"/>
      <c r="KNF55" s="227"/>
      <c r="KNG55" s="227"/>
      <c r="KNH55" s="227"/>
      <c r="KNI55" s="227"/>
      <c r="KNJ55" s="227"/>
      <c r="KNK55" s="227"/>
      <c r="KNL55" s="227"/>
      <c r="KNM55" s="227"/>
      <c r="KNN55" s="227"/>
      <c r="KNO55" s="227"/>
      <c r="KNP55" s="227"/>
      <c r="KNQ55" s="227"/>
      <c r="KNR55" s="227"/>
      <c r="KNS55" s="227"/>
      <c r="KNT55" s="227"/>
      <c r="KNU55" s="227"/>
      <c r="KNV55" s="227"/>
      <c r="KNW55" s="227"/>
      <c r="KNX55" s="227"/>
      <c r="KNY55" s="227"/>
      <c r="KNZ55" s="227"/>
      <c r="KOA55" s="227"/>
      <c r="KOB55" s="227"/>
      <c r="KOC55" s="227"/>
      <c r="KOD55" s="227"/>
      <c r="KOE55" s="227"/>
      <c r="KOF55" s="227"/>
      <c r="KOG55" s="227"/>
      <c r="KOH55" s="227"/>
      <c r="KOI55" s="227"/>
      <c r="KOJ55" s="227"/>
      <c r="KOK55" s="227"/>
      <c r="KOL55" s="227"/>
      <c r="KOM55" s="227"/>
      <c r="KON55" s="227"/>
      <c r="KOO55" s="227"/>
      <c r="KOP55" s="227"/>
      <c r="KOQ55" s="227"/>
      <c r="KOR55" s="227"/>
      <c r="KOS55" s="227"/>
      <c r="KOT55" s="227"/>
      <c r="KOU55" s="227"/>
      <c r="KOV55" s="227"/>
      <c r="KOW55" s="227"/>
      <c r="KOX55" s="227"/>
      <c r="KOY55" s="227"/>
      <c r="KOZ55" s="227"/>
      <c r="KPA55" s="227"/>
      <c r="KPB55" s="227"/>
      <c r="KPC55" s="227"/>
      <c r="KPD55" s="227"/>
      <c r="KPE55" s="227"/>
      <c r="KPF55" s="227"/>
      <c r="KPG55" s="227"/>
      <c r="KPH55" s="227"/>
      <c r="KPI55" s="227"/>
      <c r="KPJ55" s="227"/>
      <c r="KPK55" s="227"/>
      <c r="KPL55" s="227"/>
      <c r="KPM55" s="227"/>
      <c r="KPN55" s="227"/>
      <c r="KPO55" s="227"/>
      <c r="KPP55" s="227"/>
      <c r="KPQ55" s="227"/>
      <c r="KPR55" s="227"/>
      <c r="KPS55" s="227"/>
      <c r="KPT55" s="227"/>
      <c r="KPU55" s="227"/>
      <c r="KPV55" s="227"/>
      <c r="KPW55" s="227"/>
      <c r="KPX55" s="227"/>
      <c r="KPY55" s="227"/>
      <c r="KPZ55" s="227"/>
      <c r="KQA55" s="227"/>
      <c r="KQB55" s="227"/>
      <c r="KQC55" s="227"/>
      <c r="KQD55" s="227"/>
      <c r="KQE55" s="227"/>
      <c r="KQF55" s="227"/>
      <c r="KQG55" s="227"/>
      <c r="KQH55" s="227"/>
      <c r="KQI55" s="227"/>
      <c r="KQJ55" s="227"/>
      <c r="KQK55" s="227"/>
      <c r="KQL55" s="227"/>
      <c r="KQM55" s="227"/>
      <c r="KQN55" s="227"/>
      <c r="KQO55" s="227"/>
      <c r="KQP55" s="227"/>
      <c r="KQQ55" s="227"/>
      <c r="KQR55" s="227"/>
      <c r="KQS55" s="227"/>
      <c r="KQT55" s="227"/>
      <c r="KQU55" s="227"/>
      <c r="KQV55" s="227"/>
      <c r="KQW55" s="227"/>
      <c r="KQX55" s="227"/>
      <c r="KQY55" s="227"/>
      <c r="KQZ55" s="227"/>
      <c r="KRA55" s="227"/>
      <c r="KRB55" s="227"/>
      <c r="KRC55" s="227"/>
      <c r="KRD55" s="227"/>
      <c r="KRE55" s="227"/>
      <c r="KRF55" s="227"/>
      <c r="KRG55" s="227"/>
      <c r="KRH55" s="227"/>
      <c r="KRI55" s="227"/>
      <c r="KRJ55" s="227"/>
      <c r="KRK55" s="227"/>
      <c r="KRL55" s="227"/>
      <c r="KRM55" s="227"/>
      <c r="KRN55" s="227"/>
      <c r="KRO55" s="227"/>
      <c r="KRP55" s="227"/>
      <c r="KRQ55" s="227"/>
      <c r="KRR55" s="227"/>
      <c r="KRS55" s="227"/>
      <c r="KRT55" s="227"/>
      <c r="KRU55" s="227"/>
      <c r="KRV55" s="227"/>
      <c r="KRW55" s="227"/>
      <c r="KRX55" s="227"/>
      <c r="KRY55" s="227"/>
      <c r="KRZ55" s="227"/>
      <c r="KSA55" s="227"/>
      <c r="KSB55" s="227"/>
      <c r="KSC55" s="227"/>
      <c r="KSD55" s="227"/>
      <c r="KSE55" s="227"/>
      <c r="KSF55" s="227"/>
      <c r="KSG55" s="227"/>
      <c r="KSH55" s="227"/>
      <c r="KSI55" s="227"/>
      <c r="KSJ55" s="227"/>
      <c r="KSK55" s="227"/>
      <c r="KSL55" s="227"/>
      <c r="KSM55" s="227"/>
      <c r="KSN55" s="227"/>
      <c r="KSO55" s="227"/>
      <c r="KSP55" s="227"/>
      <c r="KSQ55" s="227"/>
      <c r="KSR55" s="227"/>
      <c r="KSS55" s="227"/>
      <c r="KST55" s="227"/>
      <c r="KSU55" s="227"/>
      <c r="KSV55" s="227"/>
      <c r="KSW55" s="227"/>
      <c r="KSX55" s="227"/>
      <c r="KSY55" s="227"/>
      <c r="KSZ55" s="227"/>
      <c r="KTA55" s="227"/>
      <c r="KTB55" s="227"/>
      <c r="KTC55" s="227"/>
      <c r="KTD55" s="227"/>
      <c r="KTE55" s="227"/>
      <c r="KTF55" s="227"/>
      <c r="KTG55" s="227"/>
      <c r="KTH55" s="227"/>
      <c r="KTI55" s="227"/>
      <c r="KTJ55" s="227"/>
      <c r="KTK55" s="227"/>
      <c r="KTL55" s="227"/>
      <c r="KTM55" s="227"/>
      <c r="KTN55" s="227"/>
      <c r="KTO55" s="227"/>
      <c r="KTP55" s="227"/>
      <c r="KTQ55" s="227"/>
      <c r="KTR55" s="227"/>
      <c r="KTS55" s="227"/>
      <c r="KTT55" s="227"/>
      <c r="KTU55" s="227"/>
      <c r="KTV55" s="227"/>
      <c r="KTW55" s="227"/>
      <c r="KTX55" s="227"/>
      <c r="KTY55" s="227"/>
      <c r="KTZ55" s="227"/>
      <c r="KUA55" s="227"/>
      <c r="KUB55" s="227"/>
      <c r="KUC55" s="227"/>
      <c r="KUD55" s="227"/>
      <c r="KUE55" s="227"/>
      <c r="KUF55" s="227"/>
      <c r="KUG55" s="227"/>
      <c r="KUH55" s="227"/>
      <c r="KUI55" s="227"/>
      <c r="KUJ55" s="227"/>
      <c r="KUK55" s="227"/>
      <c r="KUL55" s="227"/>
      <c r="KUM55" s="227"/>
      <c r="KUN55" s="227"/>
      <c r="KUO55" s="227"/>
      <c r="KUP55" s="227"/>
      <c r="KUQ55" s="227"/>
      <c r="KUR55" s="227"/>
      <c r="KUS55" s="227"/>
      <c r="KUT55" s="227"/>
      <c r="KUU55" s="227"/>
      <c r="KUV55" s="227"/>
      <c r="KUW55" s="227"/>
      <c r="KUX55" s="227"/>
      <c r="KUY55" s="227"/>
      <c r="KUZ55" s="227"/>
      <c r="KVA55" s="227"/>
      <c r="KVB55" s="227"/>
      <c r="KVC55" s="227"/>
      <c r="KVD55" s="227"/>
      <c r="KVE55" s="227"/>
      <c r="KVF55" s="227"/>
      <c r="KVG55" s="227"/>
      <c r="KVH55" s="227"/>
      <c r="KVI55" s="227"/>
      <c r="KVJ55" s="227"/>
      <c r="KVK55" s="227"/>
      <c r="KVL55" s="227"/>
      <c r="KVM55" s="227"/>
      <c r="KVN55" s="227"/>
      <c r="KVO55" s="227"/>
      <c r="KVP55" s="227"/>
      <c r="KVQ55" s="227"/>
      <c r="KVR55" s="227"/>
      <c r="KVS55" s="227"/>
      <c r="KVT55" s="227"/>
      <c r="KVU55" s="227"/>
      <c r="KVV55" s="227"/>
      <c r="KVW55" s="227"/>
      <c r="KVX55" s="227"/>
      <c r="KVY55" s="227"/>
      <c r="KVZ55" s="227"/>
      <c r="KWA55" s="227"/>
      <c r="KWB55" s="227"/>
      <c r="KWC55" s="227"/>
      <c r="KWD55" s="227"/>
      <c r="KWE55" s="227"/>
      <c r="KWF55" s="227"/>
      <c r="KWG55" s="227"/>
      <c r="KWH55" s="227"/>
      <c r="KWI55" s="227"/>
      <c r="KWJ55" s="227"/>
      <c r="KWK55" s="227"/>
      <c r="KWL55" s="227"/>
      <c r="KWM55" s="227"/>
      <c r="KWN55" s="227"/>
      <c r="KWO55" s="227"/>
      <c r="KWP55" s="227"/>
      <c r="KWQ55" s="227"/>
      <c r="KWR55" s="227"/>
      <c r="KWS55" s="227"/>
      <c r="KWT55" s="227"/>
      <c r="KWU55" s="227"/>
      <c r="KWV55" s="227"/>
      <c r="KWW55" s="227"/>
      <c r="KWX55" s="227"/>
      <c r="KWY55" s="227"/>
      <c r="KWZ55" s="227"/>
      <c r="KXA55" s="227"/>
      <c r="KXB55" s="227"/>
      <c r="KXC55" s="227"/>
      <c r="KXD55" s="227"/>
      <c r="KXE55" s="227"/>
      <c r="KXF55" s="227"/>
      <c r="KXG55" s="227"/>
      <c r="KXH55" s="227"/>
      <c r="KXI55" s="227"/>
      <c r="KXJ55" s="227"/>
      <c r="KXK55" s="227"/>
      <c r="KXL55" s="227"/>
      <c r="KXM55" s="227"/>
      <c r="KXN55" s="227"/>
      <c r="KXO55" s="227"/>
      <c r="KXP55" s="227"/>
      <c r="KXQ55" s="227"/>
      <c r="KXR55" s="227"/>
      <c r="KXS55" s="227"/>
      <c r="KXT55" s="227"/>
      <c r="KXU55" s="227"/>
      <c r="KXV55" s="227"/>
      <c r="KXW55" s="227"/>
      <c r="KXX55" s="227"/>
      <c r="KXY55" s="227"/>
      <c r="KXZ55" s="227"/>
      <c r="KYA55" s="227"/>
      <c r="KYB55" s="227"/>
      <c r="KYC55" s="227"/>
      <c r="KYD55" s="227"/>
      <c r="KYE55" s="227"/>
      <c r="KYF55" s="227"/>
      <c r="KYG55" s="227"/>
      <c r="KYH55" s="227"/>
      <c r="KYI55" s="227"/>
      <c r="KYJ55" s="227"/>
      <c r="KYK55" s="227"/>
      <c r="KYL55" s="227"/>
      <c r="KYM55" s="227"/>
      <c r="KYN55" s="227"/>
      <c r="KYO55" s="227"/>
      <c r="KYP55" s="227"/>
      <c r="KYQ55" s="227"/>
      <c r="KYR55" s="227"/>
      <c r="KYS55" s="227"/>
      <c r="KYT55" s="227"/>
      <c r="KYU55" s="227"/>
      <c r="KYV55" s="227"/>
      <c r="KYW55" s="227"/>
      <c r="KYX55" s="227"/>
      <c r="KYY55" s="227"/>
      <c r="KYZ55" s="227"/>
      <c r="KZA55" s="227"/>
      <c r="KZB55" s="227"/>
      <c r="KZC55" s="227"/>
      <c r="KZD55" s="227"/>
      <c r="KZE55" s="227"/>
      <c r="KZF55" s="227"/>
      <c r="KZG55" s="227"/>
      <c r="KZH55" s="227"/>
      <c r="KZI55" s="227"/>
      <c r="KZJ55" s="227"/>
      <c r="KZK55" s="227"/>
      <c r="KZL55" s="227"/>
      <c r="KZM55" s="227"/>
      <c r="KZN55" s="227"/>
      <c r="KZO55" s="227"/>
      <c r="KZP55" s="227"/>
      <c r="KZQ55" s="227"/>
      <c r="KZR55" s="227"/>
      <c r="KZS55" s="227"/>
      <c r="KZT55" s="227"/>
      <c r="KZU55" s="227"/>
      <c r="KZV55" s="227"/>
      <c r="KZW55" s="227"/>
      <c r="KZX55" s="227"/>
      <c r="KZY55" s="227"/>
      <c r="KZZ55" s="227"/>
      <c r="LAA55" s="227"/>
      <c r="LAB55" s="227"/>
      <c r="LAC55" s="227"/>
      <c r="LAD55" s="227"/>
      <c r="LAE55" s="227"/>
      <c r="LAF55" s="227"/>
      <c r="LAG55" s="227"/>
      <c r="LAH55" s="227"/>
      <c r="LAI55" s="227"/>
      <c r="LAJ55" s="227"/>
      <c r="LAK55" s="227"/>
      <c r="LAL55" s="227"/>
      <c r="LAM55" s="227"/>
      <c r="LAN55" s="227"/>
      <c r="LAO55" s="227"/>
      <c r="LAP55" s="227"/>
      <c r="LAQ55" s="227"/>
      <c r="LAR55" s="227"/>
      <c r="LAS55" s="227"/>
      <c r="LAT55" s="227"/>
      <c r="LAU55" s="227"/>
      <c r="LAV55" s="227"/>
      <c r="LAW55" s="227"/>
      <c r="LAX55" s="227"/>
      <c r="LAY55" s="227"/>
      <c r="LAZ55" s="227"/>
      <c r="LBA55" s="227"/>
      <c r="LBB55" s="227"/>
      <c r="LBC55" s="227"/>
      <c r="LBD55" s="227"/>
      <c r="LBE55" s="227"/>
      <c r="LBF55" s="227"/>
      <c r="LBG55" s="227"/>
      <c r="LBH55" s="227"/>
      <c r="LBI55" s="227"/>
      <c r="LBJ55" s="227"/>
      <c r="LBK55" s="227"/>
      <c r="LBL55" s="227"/>
      <c r="LBM55" s="227"/>
      <c r="LBN55" s="227"/>
      <c r="LBO55" s="227"/>
      <c r="LBP55" s="227"/>
      <c r="LBQ55" s="227"/>
      <c r="LBR55" s="227"/>
      <c r="LBS55" s="227"/>
      <c r="LBT55" s="227"/>
      <c r="LBU55" s="227"/>
      <c r="LBV55" s="227"/>
      <c r="LBW55" s="227"/>
      <c r="LBX55" s="227"/>
      <c r="LBY55" s="227"/>
      <c r="LBZ55" s="227"/>
      <c r="LCA55" s="227"/>
      <c r="LCB55" s="227"/>
      <c r="LCC55" s="227"/>
      <c r="LCD55" s="227"/>
      <c r="LCE55" s="227"/>
      <c r="LCF55" s="227"/>
      <c r="LCG55" s="227"/>
      <c r="LCH55" s="227"/>
      <c r="LCI55" s="227"/>
      <c r="LCJ55" s="227"/>
      <c r="LCK55" s="227"/>
      <c r="LCL55" s="227"/>
      <c r="LCM55" s="227"/>
      <c r="LCN55" s="227"/>
      <c r="LCO55" s="227"/>
      <c r="LCP55" s="227"/>
      <c r="LCQ55" s="227"/>
      <c r="LCR55" s="227"/>
      <c r="LCS55" s="227"/>
      <c r="LCT55" s="227"/>
      <c r="LCU55" s="227"/>
      <c r="LCV55" s="227"/>
      <c r="LCW55" s="227"/>
      <c r="LCX55" s="227"/>
      <c r="LCY55" s="227"/>
      <c r="LCZ55" s="227"/>
      <c r="LDA55" s="227"/>
      <c r="LDB55" s="227"/>
      <c r="LDC55" s="227"/>
      <c r="LDD55" s="227"/>
      <c r="LDE55" s="227"/>
      <c r="LDF55" s="227"/>
      <c r="LDG55" s="227"/>
      <c r="LDH55" s="227"/>
      <c r="LDI55" s="227"/>
      <c r="LDJ55" s="227"/>
      <c r="LDK55" s="227"/>
      <c r="LDL55" s="227"/>
      <c r="LDM55" s="227"/>
      <c r="LDN55" s="227"/>
      <c r="LDO55" s="227"/>
      <c r="LDP55" s="227"/>
      <c r="LDQ55" s="227"/>
      <c r="LDR55" s="227"/>
      <c r="LDS55" s="227"/>
      <c r="LDT55" s="227"/>
      <c r="LDU55" s="227"/>
      <c r="LDV55" s="227"/>
      <c r="LDW55" s="227"/>
      <c r="LDX55" s="227"/>
      <c r="LDY55" s="227"/>
      <c r="LDZ55" s="227"/>
      <c r="LEA55" s="227"/>
      <c r="LEB55" s="227"/>
      <c r="LEC55" s="227"/>
      <c r="LED55" s="227"/>
      <c r="LEE55" s="227"/>
      <c r="LEF55" s="227"/>
      <c r="LEG55" s="227"/>
      <c r="LEH55" s="227"/>
      <c r="LEI55" s="227"/>
      <c r="LEJ55" s="227"/>
      <c r="LEK55" s="227"/>
      <c r="LEL55" s="227"/>
      <c r="LEM55" s="227"/>
      <c r="LEN55" s="227"/>
      <c r="LEO55" s="227"/>
      <c r="LEP55" s="227"/>
      <c r="LEQ55" s="227"/>
      <c r="LER55" s="227"/>
      <c r="LES55" s="227"/>
      <c r="LET55" s="227"/>
      <c r="LEU55" s="227"/>
      <c r="LEV55" s="227"/>
      <c r="LEW55" s="227"/>
      <c r="LEX55" s="227"/>
      <c r="LEY55" s="227"/>
      <c r="LEZ55" s="227"/>
      <c r="LFA55" s="227"/>
      <c r="LFB55" s="227"/>
      <c r="LFC55" s="227"/>
      <c r="LFD55" s="227"/>
      <c r="LFE55" s="227"/>
      <c r="LFF55" s="227"/>
      <c r="LFG55" s="227"/>
      <c r="LFH55" s="227"/>
      <c r="LFI55" s="227"/>
      <c r="LFJ55" s="227"/>
      <c r="LFK55" s="227"/>
      <c r="LFL55" s="227"/>
      <c r="LFM55" s="227"/>
      <c r="LFN55" s="227"/>
      <c r="LFO55" s="227"/>
      <c r="LFP55" s="227"/>
      <c r="LFQ55" s="227"/>
      <c r="LFR55" s="227"/>
      <c r="LFS55" s="227"/>
      <c r="LFT55" s="227"/>
      <c r="LFU55" s="227"/>
      <c r="LFV55" s="227"/>
      <c r="LFW55" s="227"/>
      <c r="LFX55" s="227"/>
      <c r="LFY55" s="227"/>
      <c r="LFZ55" s="227"/>
      <c r="LGA55" s="227"/>
      <c r="LGB55" s="227"/>
      <c r="LGC55" s="227"/>
      <c r="LGD55" s="227"/>
      <c r="LGE55" s="227"/>
      <c r="LGF55" s="227"/>
      <c r="LGG55" s="227"/>
      <c r="LGH55" s="227"/>
      <c r="LGI55" s="227"/>
      <c r="LGJ55" s="227"/>
      <c r="LGK55" s="227"/>
      <c r="LGL55" s="227"/>
      <c r="LGM55" s="227"/>
      <c r="LGN55" s="227"/>
      <c r="LGO55" s="227"/>
      <c r="LGP55" s="227"/>
      <c r="LGQ55" s="227"/>
      <c r="LGR55" s="227"/>
      <c r="LGS55" s="227"/>
      <c r="LGT55" s="227"/>
      <c r="LGU55" s="227"/>
      <c r="LGV55" s="227"/>
      <c r="LGW55" s="227"/>
      <c r="LGX55" s="227"/>
      <c r="LGY55" s="227"/>
      <c r="LGZ55" s="227"/>
      <c r="LHA55" s="227"/>
      <c r="LHB55" s="227"/>
      <c r="LHC55" s="227"/>
      <c r="LHD55" s="227"/>
      <c r="LHE55" s="227"/>
      <c r="LHF55" s="227"/>
      <c r="LHG55" s="227"/>
      <c r="LHH55" s="227"/>
      <c r="LHI55" s="227"/>
      <c r="LHJ55" s="227"/>
      <c r="LHK55" s="227"/>
      <c r="LHL55" s="227"/>
      <c r="LHM55" s="227"/>
      <c r="LHN55" s="227"/>
      <c r="LHO55" s="227"/>
      <c r="LHP55" s="227"/>
      <c r="LHQ55" s="227"/>
      <c r="LHR55" s="227"/>
      <c r="LHS55" s="227"/>
      <c r="LHT55" s="227"/>
      <c r="LHU55" s="227"/>
      <c r="LHV55" s="227"/>
      <c r="LHW55" s="227"/>
      <c r="LHX55" s="227"/>
      <c r="LHY55" s="227"/>
      <c r="LHZ55" s="227"/>
      <c r="LIA55" s="227"/>
      <c r="LIB55" s="227"/>
      <c r="LIC55" s="227"/>
      <c r="LID55" s="227"/>
      <c r="LIE55" s="227"/>
      <c r="LIF55" s="227"/>
      <c r="LIG55" s="227"/>
      <c r="LIH55" s="227"/>
      <c r="LII55" s="227"/>
      <c r="LIJ55" s="227"/>
      <c r="LIK55" s="227"/>
      <c r="LIL55" s="227"/>
      <c r="LIM55" s="227"/>
      <c r="LIN55" s="227"/>
      <c r="LIO55" s="227"/>
      <c r="LIP55" s="227"/>
      <c r="LIQ55" s="227"/>
      <c r="LIR55" s="227"/>
      <c r="LIS55" s="227"/>
      <c r="LIT55" s="227"/>
      <c r="LIU55" s="227"/>
      <c r="LIV55" s="227"/>
      <c r="LIW55" s="227"/>
      <c r="LIX55" s="227"/>
      <c r="LIY55" s="227"/>
      <c r="LIZ55" s="227"/>
      <c r="LJA55" s="227"/>
      <c r="LJB55" s="227"/>
      <c r="LJC55" s="227"/>
      <c r="LJD55" s="227"/>
      <c r="LJE55" s="227"/>
      <c r="LJF55" s="227"/>
      <c r="LJG55" s="227"/>
      <c r="LJH55" s="227"/>
      <c r="LJI55" s="227"/>
      <c r="LJJ55" s="227"/>
      <c r="LJK55" s="227"/>
      <c r="LJL55" s="227"/>
      <c r="LJM55" s="227"/>
      <c r="LJN55" s="227"/>
      <c r="LJO55" s="227"/>
      <c r="LJP55" s="227"/>
      <c r="LJQ55" s="227"/>
      <c r="LJR55" s="227"/>
      <c r="LJS55" s="227"/>
      <c r="LJT55" s="227"/>
      <c r="LJU55" s="227"/>
      <c r="LJV55" s="227"/>
      <c r="LJW55" s="227"/>
      <c r="LJX55" s="227"/>
      <c r="LJY55" s="227"/>
      <c r="LJZ55" s="227"/>
      <c r="LKA55" s="227"/>
      <c r="LKB55" s="227"/>
      <c r="LKC55" s="227"/>
      <c r="LKD55" s="227"/>
      <c r="LKE55" s="227"/>
      <c r="LKF55" s="227"/>
      <c r="LKG55" s="227"/>
      <c r="LKH55" s="227"/>
      <c r="LKI55" s="227"/>
      <c r="LKJ55" s="227"/>
      <c r="LKK55" s="227"/>
      <c r="LKL55" s="227"/>
      <c r="LKM55" s="227"/>
      <c r="LKN55" s="227"/>
      <c r="LKO55" s="227"/>
      <c r="LKP55" s="227"/>
      <c r="LKQ55" s="227"/>
      <c r="LKR55" s="227"/>
      <c r="LKS55" s="227"/>
      <c r="LKT55" s="227"/>
      <c r="LKU55" s="227"/>
      <c r="LKV55" s="227"/>
      <c r="LKW55" s="227"/>
      <c r="LKX55" s="227"/>
      <c r="LKY55" s="227"/>
      <c r="LKZ55" s="227"/>
      <c r="LLA55" s="227"/>
      <c r="LLB55" s="227"/>
      <c r="LLC55" s="227"/>
      <c r="LLD55" s="227"/>
      <c r="LLE55" s="227"/>
      <c r="LLF55" s="227"/>
      <c r="LLG55" s="227"/>
      <c r="LLH55" s="227"/>
      <c r="LLI55" s="227"/>
      <c r="LLJ55" s="227"/>
      <c r="LLK55" s="227"/>
      <c r="LLL55" s="227"/>
      <c r="LLM55" s="227"/>
      <c r="LLN55" s="227"/>
      <c r="LLO55" s="227"/>
      <c r="LLP55" s="227"/>
      <c r="LLQ55" s="227"/>
      <c r="LLR55" s="227"/>
      <c r="LLS55" s="227"/>
      <c r="LLT55" s="227"/>
      <c r="LLU55" s="227"/>
      <c r="LLV55" s="227"/>
      <c r="LLW55" s="227"/>
      <c r="LLX55" s="227"/>
      <c r="LLY55" s="227"/>
      <c r="LLZ55" s="227"/>
      <c r="LMA55" s="227"/>
      <c r="LMB55" s="227"/>
      <c r="LMC55" s="227"/>
      <c r="LMD55" s="227"/>
      <c r="LME55" s="227"/>
      <c r="LMF55" s="227"/>
      <c r="LMG55" s="227"/>
      <c r="LMH55" s="227"/>
      <c r="LMI55" s="227"/>
      <c r="LMJ55" s="227"/>
      <c r="LMK55" s="227"/>
      <c r="LML55" s="227"/>
      <c r="LMM55" s="227"/>
      <c r="LMN55" s="227"/>
      <c r="LMO55" s="227"/>
      <c r="LMP55" s="227"/>
      <c r="LMQ55" s="227"/>
      <c r="LMR55" s="227"/>
      <c r="LMS55" s="227"/>
      <c r="LMT55" s="227"/>
      <c r="LMU55" s="227"/>
      <c r="LMV55" s="227"/>
      <c r="LMW55" s="227"/>
      <c r="LMX55" s="227"/>
      <c r="LMY55" s="227"/>
      <c r="LMZ55" s="227"/>
      <c r="LNA55" s="227"/>
      <c r="LNB55" s="227"/>
      <c r="LNC55" s="227"/>
      <c r="LND55" s="227"/>
      <c r="LNE55" s="227"/>
      <c r="LNF55" s="227"/>
      <c r="LNG55" s="227"/>
      <c r="LNH55" s="227"/>
      <c r="LNI55" s="227"/>
      <c r="LNJ55" s="227"/>
      <c r="LNK55" s="227"/>
      <c r="LNL55" s="227"/>
      <c r="LNM55" s="227"/>
      <c r="LNN55" s="227"/>
      <c r="LNO55" s="227"/>
      <c r="LNP55" s="227"/>
      <c r="LNQ55" s="227"/>
      <c r="LNR55" s="227"/>
      <c r="LNS55" s="227"/>
      <c r="LNT55" s="227"/>
      <c r="LNU55" s="227"/>
      <c r="LNV55" s="227"/>
      <c r="LNW55" s="227"/>
      <c r="LNX55" s="227"/>
      <c r="LNY55" s="227"/>
      <c r="LNZ55" s="227"/>
      <c r="LOA55" s="227"/>
      <c r="LOB55" s="227"/>
      <c r="LOC55" s="227"/>
      <c r="LOD55" s="227"/>
      <c r="LOE55" s="227"/>
      <c r="LOF55" s="227"/>
      <c r="LOG55" s="227"/>
      <c r="LOH55" s="227"/>
      <c r="LOI55" s="227"/>
      <c r="LOJ55" s="227"/>
      <c r="LOK55" s="227"/>
      <c r="LOL55" s="227"/>
      <c r="LOM55" s="227"/>
      <c r="LON55" s="227"/>
      <c r="LOO55" s="227"/>
      <c r="LOP55" s="227"/>
      <c r="LOQ55" s="227"/>
      <c r="LOR55" s="227"/>
      <c r="LOS55" s="227"/>
      <c r="LOT55" s="227"/>
      <c r="LOU55" s="227"/>
      <c r="LOV55" s="227"/>
      <c r="LOW55" s="227"/>
      <c r="LOX55" s="227"/>
      <c r="LOY55" s="227"/>
      <c r="LOZ55" s="227"/>
      <c r="LPA55" s="227"/>
      <c r="LPB55" s="227"/>
      <c r="LPC55" s="227"/>
      <c r="LPD55" s="227"/>
      <c r="LPE55" s="227"/>
      <c r="LPF55" s="227"/>
      <c r="LPG55" s="227"/>
      <c r="LPH55" s="227"/>
      <c r="LPI55" s="227"/>
      <c r="LPJ55" s="227"/>
      <c r="LPK55" s="227"/>
      <c r="LPL55" s="227"/>
      <c r="LPM55" s="227"/>
      <c r="LPN55" s="227"/>
      <c r="LPO55" s="227"/>
      <c r="LPP55" s="227"/>
      <c r="LPQ55" s="227"/>
      <c r="LPR55" s="227"/>
      <c r="LPS55" s="227"/>
      <c r="LPT55" s="227"/>
      <c r="LPU55" s="227"/>
      <c r="LPV55" s="227"/>
      <c r="LPW55" s="227"/>
      <c r="LPX55" s="227"/>
      <c r="LPY55" s="227"/>
      <c r="LPZ55" s="227"/>
      <c r="LQA55" s="227"/>
      <c r="LQB55" s="227"/>
      <c r="LQC55" s="227"/>
      <c r="LQD55" s="227"/>
      <c r="LQE55" s="227"/>
      <c r="LQF55" s="227"/>
      <c r="LQG55" s="227"/>
      <c r="LQH55" s="227"/>
      <c r="LQI55" s="227"/>
      <c r="LQJ55" s="227"/>
      <c r="LQK55" s="227"/>
      <c r="LQL55" s="227"/>
      <c r="LQM55" s="227"/>
      <c r="LQN55" s="227"/>
      <c r="LQO55" s="227"/>
      <c r="LQP55" s="227"/>
      <c r="LQQ55" s="227"/>
      <c r="LQR55" s="227"/>
      <c r="LQS55" s="227"/>
      <c r="LQT55" s="227"/>
      <c r="LQU55" s="227"/>
      <c r="LQV55" s="227"/>
      <c r="LQW55" s="227"/>
      <c r="LQX55" s="227"/>
      <c r="LQY55" s="227"/>
      <c r="LQZ55" s="227"/>
      <c r="LRA55" s="227"/>
      <c r="LRB55" s="227"/>
      <c r="LRC55" s="227"/>
      <c r="LRD55" s="227"/>
      <c r="LRE55" s="227"/>
      <c r="LRF55" s="227"/>
      <c r="LRG55" s="227"/>
      <c r="LRH55" s="227"/>
      <c r="LRI55" s="227"/>
      <c r="LRJ55" s="227"/>
      <c r="LRK55" s="227"/>
      <c r="LRL55" s="227"/>
      <c r="LRM55" s="227"/>
      <c r="LRN55" s="227"/>
      <c r="LRO55" s="227"/>
      <c r="LRP55" s="227"/>
      <c r="LRQ55" s="227"/>
      <c r="LRR55" s="227"/>
      <c r="LRS55" s="227"/>
      <c r="LRT55" s="227"/>
      <c r="LRU55" s="227"/>
      <c r="LRV55" s="227"/>
      <c r="LRW55" s="227"/>
      <c r="LRX55" s="227"/>
      <c r="LRY55" s="227"/>
      <c r="LRZ55" s="227"/>
      <c r="LSA55" s="227"/>
      <c r="LSB55" s="227"/>
      <c r="LSC55" s="227"/>
      <c r="LSD55" s="227"/>
      <c r="LSE55" s="227"/>
      <c r="LSF55" s="227"/>
      <c r="LSG55" s="227"/>
      <c r="LSH55" s="227"/>
      <c r="LSI55" s="227"/>
      <c r="LSJ55" s="227"/>
      <c r="LSK55" s="227"/>
      <c r="LSL55" s="227"/>
      <c r="LSM55" s="227"/>
      <c r="LSN55" s="227"/>
      <c r="LSO55" s="227"/>
      <c r="LSP55" s="227"/>
      <c r="LSQ55" s="227"/>
      <c r="LSR55" s="227"/>
      <c r="LSS55" s="227"/>
      <c r="LST55" s="227"/>
      <c r="LSU55" s="227"/>
      <c r="LSV55" s="227"/>
      <c r="LSW55" s="227"/>
      <c r="LSX55" s="227"/>
      <c r="LSY55" s="227"/>
      <c r="LSZ55" s="227"/>
      <c r="LTA55" s="227"/>
      <c r="LTB55" s="227"/>
      <c r="LTC55" s="227"/>
      <c r="LTD55" s="227"/>
      <c r="LTE55" s="227"/>
      <c r="LTF55" s="227"/>
      <c r="LTG55" s="227"/>
      <c r="LTH55" s="227"/>
      <c r="LTI55" s="227"/>
      <c r="LTJ55" s="227"/>
      <c r="LTK55" s="227"/>
      <c r="LTL55" s="227"/>
      <c r="LTM55" s="227"/>
      <c r="LTN55" s="227"/>
      <c r="LTO55" s="227"/>
      <c r="LTP55" s="227"/>
      <c r="LTQ55" s="227"/>
      <c r="LTR55" s="227"/>
      <c r="LTS55" s="227"/>
      <c r="LTT55" s="227"/>
      <c r="LTU55" s="227"/>
      <c r="LTV55" s="227"/>
      <c r="LTW55" s="227"/>
      <c r="LTX55" s="227"/>
      <c r="LTY55" s="227"/>
      <c r="LTZ55" s="227"/>
      <c r="LUA55" s="227"/>
      <c r="LUB55" s="227"/>
      <c r="LUC55" s="227"/>
      <c r="LUD55" s="227"/>
      <c r="LUE55" s="227"/>
      <c r="LUF55" s="227"/>
      <c r="LUG55" s="227"/>
      <c r="LUH55" s="227"/>
      <c r="LUI55" s="227"/>
      <c r="LUJ55" s="227"/>
      <c r="LUK55" s="227"/>
      <c r="LUL55" s="227"/>
      <c r="LUM55" s="227"/>
      <c r="LUN55" s="227"/>
      <c r="LUO55" s="227"/>
      <c r="LUP55" s="227"/>
      <c r="LUQ55" s="227"/>
      <c r="LUR55" s="227"/>
      <c r="LUS55" s="227"/>
      <c r="LUT55" s="227"/>
      <c r="LUU55" s="227"/>
      <c r="LUV55" s="227"/>
      <c r="LUW55" s="227"/>
      <c r="LUX55" s="227"/>
      <c r="LUY55" s="227"/>
      <c r="LUZ55" s="227"/>
      <c r="LVA55" s="227"/>
      <c r="LVB55" s="227"/>
      <c r="LVC55" s="227"/>
      <c r="LVD55" s="227"/>
      <c r="LVE55" s="227"/>
      <c r="LVF55" s="227"/>
      <c r="LVG55" s="227"/>
      <c r="LVH55" s="227"/>
      <c r="LVI55" s="227"/>
      <c r="LVJ55" s="227"/>
      <c r="LVK55" s="227"/>
      <c r="LVL55" s="227"/>
      <c r="LVM55" s="227"/>
      <c r="LVN55" s="227"/>
      <c r="LVO55" s="227"/>
      <c r="LVP55" s="227"/>
      <c r="LVQ55" s="227"/>
      <c r="LVR55" s="227"/>
      <c r="LVS55" s="227"/>
      <c r="LVT55" s="227"/>
      <c r="LVU55" s="227"/>
      <c r="LVV55" s="227"/>
      <c r="LVW55" s="227"/>
      <c r="LVX55" s="227"/>
      <c r="LVY55" s="227"/>
      <c r="LVZ55" s="227"/>
      <c r="LWA55" s="227"/>
      <c r="LWB55" s="227"/>
      <c r="LWC55" s="227"/>
      <c r="LWD55" s="227"/>
      <c r="LWE55" s="227"/>
      <c r="LWF55" s="227"/>
      <c r="LWG55" s="227"/>
      <c r="LWH55" s="227"/>
      <c r="LWI55" s="227"/>
      <c r="LWJ55" s="227"/>
      <c r="LWK55" s="227"/>
      <c r="LWL55" s="227"/>
      <c r="LWM55" s="227"/>
      <c r="LWN55" s="227"/>
      <c r="LWO55" s="227"/>
      <c r="LWP55" s="227"/>
      <c r="LWQ55" s="227"/>
      <c r="LWR55" s="227"/>
      <c r="LWS55" s="227"/>
      <c r="LWT55" s="227"/>
      <c r="LWU55" s="227"/>
      <c r="LWV55" s="227"/>
      <c r="LWW55" s="227"/>
      <c r="LWX55" s="227"/>
      <c r="LWY55" s="227"/>
      <c r="LWZ55" s="227"/>
      <c r="LXA55" s="227"/>
      <c r="LXB55" s="227"/>
      <c r="LXC55" s="227"/>
      <c r="LXD55" s="227"/>
      <c r="LXE55" s="227"/>
      <c r="LXF55" s="227"/>
      <c r="LXG55" s="227"/>
      <c r="LXH55" s="227"/>
      <c r="LXI55" s="227"/>
      <c r="LXJ55" s="227"/>
      <c r="LXK55" s="227"/>
      <c r="LXL55" s="227"/>
      <c r="LXM55" s="227"/>
      <c r="LXN55" s="227"/>
      <c r="LXO55" s="227"/>
      <c r="LXP55" s="227"/>
      <c r="LXQ55" s="227"/>
      <c r="LXR55" s="227"/>
      <c r="LXS55" s="227"/>
      <c r="LXT55" s="227"/>
      <c r="LXU55" s="227"/>
      <c r="LXV55" s="227"/>
      <c r="LXW55" s="227"/>
      <c r="LXX55" s="227"/>
      <c r="LXY55" s="227"/>
      <c r="LXZ55" s="227"/>
      <c r="LYA55" s="227"/>
      <c r="LYB55" s="227"/>
      <c r="LYC55" s="227"/>
      <c r="LYD55" s="227"/>
      <c r="LYE55" s="227"/>
      <c r="LYF55" s="227"/>
      <c r="LYG55" s="227"/>
      <c r="LYH55" s="227"/>
      <c r="LYI55" s="227"/>
      <c r="LYJ55" s="227"/>
      <c r="LYK55" s="227"/>
      <c r="LYL55" s="227"/>
      <c r="LYM55" s="227"/>
      <c r="LYN55" s="227"/>
      <c r="LYO55" s="227"/>
      <c r="LYP55" s="227"/>
      <c r="LYQ55" s="227"/>
      <c r="LYR55" s="227"/>
      <c r="LYS55" s="227"/>
      <c r="LYT55" s="227"/>
      <c r="LYU55" s="227"/>
      <c r="LYV55" s="227"/>
      <c r="LYW55" s="227"/>
      <c r="LYX55" s="227"/>
      <c r="LYY55" s="227"/>
      <c r="LYZ55" s="227"/>
      <c r="LZA55" s="227"/>
      <c r="LZB55" s="227"/>
      <c r="LZC55" s="227"/>
      <c r="LZD55" s="227"/>
      <c r="LZE55" s="227"/>
      <c r="LZF55" s="227"/>
      <c r="LZG55" s="227"/>
      <c r="LZH55" s="227"/>
      <c r="LZI55" s="227"/>
      <c r="LZJ55" s="227"/>
      <c r="LZK55" s="227"/>
      <c r="LZL55" s="227"/>
      <c r="LZM55" s="227"/>
      <c r="LZN55" s="227"/>
      <c r="LZO55" s="227"/>
      <c r="LZP55" s="227"/>
      <c r="LZQ55" s="227"/>
      <c r="LZR55" s="227"/>
      <c r="LZS55" s="227"/>
      <c r="LZT55" s="227"/>
      <c r="LZU55" s="227"/>
      <c r="LZV55" s="227"/>
      <c r="LZW55" s="227"/>
      <c r="LZX55" s="227"/>
      <c r="LZY55" s="227"/>
      <c r="LZZ55" s="227"/>
      <c r="MAA55" s="227"/>
      <c r="MAB55" s="227"/>
      <c r="MAC55" s="227"/>
      <c r="MAD55" s="227"/>
      <c r="MAE55" s="227"/>
      <c r="MAF55" s="227"/>
      <c r="MAG55" s="227"/>
      <c r="MAH55" s="227"/>
      <c r="MAI55" s="227"/>
      <c r="MAJ55" s="227"/>
      <c r="MAK55" s="227"/>
      <c r="MAL55" s="227"/>
      <c r="MAM55" s="227"/>
      <c r="MAN55" s="227"/>
      <c r="MAO55" s="227"/>
      <c r="MAP55" s="227"/>
      <c r="MAQ55" s="227"/>
      <c r="MAR55" s="227"/>
      <c r="MAS55" s="227"/>
      <c r="MAT55" s="227"/>
      <c r="MAU55" s="227"/>
      <c r="MAV55" s="227"/>
      <c r="MAW55" s="227"/>
      <c r="MAX55" s="227"/>
      <c r="MAY55" s="227"/>
      <c r="MAZ55" s="227"/>
      <c r="MBA55" s="227"/>
      <c r="MBB55" s="227"/>
      <c r="MBC55" s="227"/>
      <c r="MBD55" s="227"/>
      <c r="MBE55" s="227"/>
      <c r="MBF55" s="227"/>
      <c r="MBG55" s="227"/>
      <c r="MBH55" s="227"/>
      <c r="MBI55" s="227"/>
      <c r="MBJ55" s="227"/>
      <c r="MBK55" s="227"/>
      <c r="MBL55" s="227"/>
      <c r="MBM55" s="227"/>
      <c r="MBN55" s="227"/>
      <c r="MBO55" s="227"/>
      <c r="MBP55" s="227"/>
      <c r="MBQ55" s="227"/>
      <c r="MBR55" s="227"/>
      <c r="MBS55" s="227"/>
      <c r="MBT55" s="227"/>
      <c r="MBU55" s="227"/>
      <c r="MBV55" s="227"/>
      <c r="MBW55" s="227"/>
      <c r="MBX55" s="227"/>
      <c r="MBY55" s="227"/>
      <c r="MBZ55" s="227"/>
      <c r="MCA55" s="227"/>
      <c r="MCB55" s="227"/>
      <c r="MCC55" s="227"/>
      <c r="MCD55" s="227"/>
      <c r="MCE55" s="227"/>
      <c r="MCF55" s="227"/>
      <c r="MCG55" s="227"/>
      <c r="MCH55" s="227"/>
      <c r="MCI55" s="227"/>
      <c r="MCJ55" s="227"/>
      <c r="MCK55" s="227"/>
      <c r="MCL55" s="227"/>
      <c r="MCM55" s="227"/>
      <c r="MCN55" s="227"/>
      <c r="MCO55" s="227"/>
      <c r="MCP55" s="227"/>
      <c r="MCQ55" s="227"/>
      <c r="MCR55" s="227"/>
      <c r="MCS55" s="227"/>
      <c r="MCT55" s="227"/>
      <c r="MCU55" s="227"/>
      <c r="MCV55" s="227"/>
      <c r="MCW55" s="227"/>
      <c r="MCX55" s="227"/>
      <c r="MCY55" s="227"/>
      <c r="MCZ55" s="227"/>
      <c r="MDA55" s="227"/>
      <c r="MDB55" s="227"/>
      <c r="MDC55" s="227"/>
      <c r="MDD55" s="227"/>
      <c r="MDE55" s="227"/>
      <c r="MDF55" s="227"/>
      <c r="MDG55" s="227"/>
      <c r="MDH55" s="227"/>
      <c r="MDI55" s="227"/>
      <c r="MDJ55" s="227"/>
      <c r="MDK55" s="227"/>
      <c r="MDL55" s="227"/>
      <c r="MDM55" s="227"/>
      <c r="MDN55" s="227"/>
      <c r="MDO55" s="227"/>
      <c r="MDP55" s="227"/>
      <c r="MDQ55" s="227"/>
      <c r="MDR55" s="227"/>
      <c r="MDS55" s="227"/>
      <c r="MDT55" s="227"/>
      <c r="MDU55" s="227"/>
      <c r="MDV55" s="227"/>
      <c r="MDW55" s="227"/>
      <c r="MDX55" s="227"/>
      <c r="MDY55" s="227"/>
      <c r="MDZ55" s="227"/>
      <c r="MEA55" s="227"/>
      <c r="MEB55" s="227"/>
      <c r="MEC55" s="227"/>
      <c r="MED55" s="227"/>
      <c r="MEE55" s="227"/>
      <c r="MEF55" s="227"/>
      <c r="MEG55" s="227"/>
      <c r="MEH55" s="227"/>
      <c r="MEI55" s="227"/>
      <c r="MEJ55" s="227"/>
      <c r="MEK55" s="227"/>
      <c r="MEL55" s="227"/>
      <c r="MEM55" s="227"/>
      <c r="MEN55" s="227"/>
      <c r="MEO55" s="227"/>
      <c r="MEP55" s="227"/>
      <c r="MEQ55" s="227"/>
      <c r="MER55" s="227"/>
      <c r="MES55" s="227"/>
      <c r="MET55" s="227"/>
      <c r="MEU55" s="227"/>
      <c r="MEV55" s="227"/>
      <c r="MEW55" s="227"/>
      <c r="MEX55" s="227"/>
      <c r="MEY55" s="227"/>
      <c r="MEZ55" s="227"/>
      <c r="MFA55" s="227"/>
      <c r="MFB55" s="227"/>
      <c r="MFC55" s="227"/>
      <c r="MFD55" s="227"/>
      <c r="MFE55" s="227"/>
      <c r="MFF55" s="227"/>
      <c r="MFG55" s="227"/>
      <c r="MFH55" s="227"/>
      <c r="MFI55" s="227"/>
      <c r="MFJ55" s="227"/>
      <c r="MFK55" s="227"/>
      <c r="MFL55" s="227"/>
      <c r="MFM55" s="227"/>
      <c r="MFN55" s="227"/>
      <c r="MFO55" s="227"/>
      <c r="MFP55" s="227"/>
      <c r="MFQ55" s="227"/>
      <c r="MFR55" s="227"/>
      <c r="MFS55" s="227"/>
      <c r="MFT55" s="227"/>
      <c r="MFU55" s="227"/>
      <c r="MFV55" s="227"/>
      <c r="MFW55" s="227"/>
      <c r="MFX55" s="227"/>
      <c r="MFY55" s="227"/>
      <c r="MFZ55" s="227"/>
      <c r="MGA55" s="227"/>
      <c r="MGB55" s="227"/>
      <c r="MGC55" s="227"/>
      <c r="MGD55" s="227"/>
      <c r="MGE55" s="227"/>
      <c r="MGF55" s="227"/>
      <c r="MGG55" s="227"/>
      <c r="MGH55" s="227"/>
      <c r="MGI55" s="227"/>
      <c r="MGJ55" s="227"/>
      <c r="MGK55" s="227"/>
      <c r="MGL55" s="227"/>
      <c r="MGM55" s="227"/>
      <c r="MGN55" s="227"/>
      <c r="MGO55" s="227"/>
      <c r="MGP55" s="227"/>
      <c r="MGQ55" s="227"/>
      <c r="MGR55" s="227"/>
      <c r="MGS55" s="227"/>
      <c r="MGT55" s="227"/>
      <c r="MGU55" s="227"/>
      <c r="MGV55" s="227"/>
      <c r="MGW55" s="227"/>
      <c r="MGX55" s="227"/>
      <c r="MGY55" s="227"/>
      <c r="MGZ55" s="227"/>
      <c r="MHA55" s="227"/>
      <c r="MHB55" s="227"/>
      <c r="MHC55" s="227"/>
      <c r="MHD55" s="227"/>
      <c r="MHE55" s="227"/>
      <c r="MHF55" s="227"/>
      <c r="MHG55" s="227"/>
      <c r="MHH55" s="227"/>
      <c r="MHI55" s="227"/>
      <c r="MHJ55" s="227"/>
      <c r="MHK55" s="227"/>
      <c r="MHL55" s="227"/>
      <c r="MHM55" s="227"/>
      <c r="MHN55" s="227"/>
      <c r="MHO55" s="227"/>
      <c r="MHP55" s="227"/>
      <c r="MHQ55" s="227"/>
      <c r="MHR55" s="227"/>
      <c r="MHS55" s="227"/>
      <c r="MHT55" s="227"/>
      <c r="MHU55" s="227"/>
      <c r="MHV55" s="227"/>
      <c r="MHW55" s="227"/>
      <c r="MHX55" s="227"/>
      <c r="MHY55" s="227"/>
      <c r="MHZ55" s="227"/>
      <c r="MIA55" s="227"/>
      <c r="MIB55" s="227"/>
      <c r="MIC55" s="227"/>
      <c r="MID55" s="227"/>
      <c r="MIE55" s="227"/>
      <c r="MIF55" s="227"/>
      <c r="MIG55" s="227"/>
      <c r="MIH55" s="227"/>
      <c r="MII55" s="227"/>
      <c r="MIJ55" s="227"/>
      <c r="MIK55" s="227"/>
      <c r="MIL55" s="227"/>
      <c r="MIM55" s="227"/>
      <c r="MIN55" s="227"/>
      <c r="MIO55" s="227"/>
      <c r="MIP55" s="227"/>
      <c r="MIQ55" s="227"/>
      <c r="MIR55" s="227"/>
      <c r="MIS55" s="227"/>
      <c r="MIT55" s="227"/>
      <c r="MIU55" s="227"/>
      <c r="MIV55" s="227"/>
      <c r="MIW55" s="227"/>
      <c r="MIX55" s="227"/>
      <c r="MIY55" s="227"/>
      <c r="MIZ55" s="227"/>
      <c r="MJA55" s="227"/>
      <c r="MJB55" s="227"/>
      <c r="MJC55" s="227"/>
      <c r="MJD55" s="227"/>
      <c r="MJE55" s="227"/>
      <c r="MJF55" s="227"/>
      <c r="MJG55" s="227"/>
      <c r="MJH55" s="227"/>
      <c r="MJI55" s="227"/>
      <c r="MJJ55" s="227"/>
      <c r="MJK55" s="227"/>
      <c r="MJL55" s="227"/>
      <c r="MJM55" s="227"/>
      <c r="MJN55" s="227"/>
      <c r="MJO55" s="227"/>
      <c r="MJP55" s="227"/>
      <c r="MJQ55" s="227"/>
      <c r="MJR55" s="227"/>
      <c r="MJS55" s="227"/>
      <c r="MJT55" s="227"/>
      <c r="MJU55" s="227"/>
      <c r="MJV55" s="227"/>
      <c r="MJW55" s="227"/>
      <c r="MJX55" s="227"/>
      <c r="MJY55" s="227"/>
      <c r="MJZ55" s="227"/>
      <c r="MKA55" s="227"/>
      <c r="MKB55" s="227"/>
      <c r="MKC55" s="227"/>
      <c r="MKD55" s="227"/>
      <c r="MKE55" s="227"/>
      <c r="MKF55" s="227"/>
      <c r="MKG55" s="227"/>
      <c r="MKH55" s="227"/>
      <c r="MKI55" s="227"/>
      <c r="MKJ55" s="227"/>
      <c r="MKK55" s="227"/>
      <c r="MKL55" s="227"/>
      <c r="MKM55" s="227"/>
      <c r="MKN55" s="227"/>
      <c r="MKO55" s="227"/>
      <c r="MKP55" s="227"/>
      <c r="MKQ55" s="227"/>
      <c r="MKR55" s="227"/>
      <c r="MKS55" s="227"/>
      <c r="MKT55" s="227"/>
      <c r="MKU55" s="227"/>
      <c r="MKV55" s="227"/>
      <c r="MKW55" s="227"/>
      <c r="MKX55" s="227"/>
      <c r="MKY55" s="227"/>
      <c r="MKZ55" s="227"/>
      <c r="MLA55" s="227"/>
      <c r="MLB55" s="227"/>
      <c r="MLC55" s="227"/>
      <c r="MLD55" s="227"/>
      <c r="MLE55" s="227"/>
      <c r="MLF55" s="227"/>
      <c r="MLG55" s="227"/>
      <c r="MLH55" s="227"/>
      <c r="MLI55" s="227"/>
      <c r="MLJ55" s="227"/>
      <c r="MLK55" s="227"/>
      <c r="MLL55" s="227"/>
      <c r="MLM55" s="227"/>
      <c r="MLN55" s="227"/>
      <c r="MLO55" s="227"/>
      <c r="MLP55" s="227"/>
      <c r="MLQ55" s="227"/>
      <c r="MLR55" s="227"/>
      <c r="MLS55" s="227"/>
      <c r="MLT55" s="227"/>
      <c r="MLU55" s="227"/>
      <c r="MLV55" s="227"/>
      <c r="MLW55" s="227"/>
      <c r="MLX55" s="227"/>
      <c r="MLY55" s="227"/>
      <c r="MLZ55" s="227"/>
      <c r="MMA55" s="227"/>
      <c r="MMB55" s="227"/>
      <c r="MMC55" s="227"/>
      <c r="MMD55" s="227"/>
      <c r="MME55" s="227"/>
      <c r="MMF55" s="227"/>
      <c r="MMG55" s="227"/>
      <c r="MMH55" s="227"/>
      <c r="MMI55" s="227"/>
      <c r="MMJ55" s="227"/>
      <c r="MMK55" s="227"/>
      <c r="MML55" s="227"/>
      <c r="MMM55" s="227"/>
      <c r="MMN55" s="227"/>
      <c r="MMO55" s="227"/>
      <c r="MMP55" s="227"/>
      <c r="MMQ55" s="227"/>
      <c r="MMR55" s="227"/>
      <c r="MMS55" s="227"/>
      <c r="MMT55" s="227"/>
      <c r="MMU55" s="227"/>
      <c r="MMV55" s="227"/>
      <c r="MMW55" s="227"/>
      <c r="MMX55" s="227"/>
      <c r="MMY55" s="227"/>
      <c r="MMZ55" s="227"/>
      <c r="MNA55" s="227"/>
      <c r="MNB55" s="227"/>
      <c r="MNC55" s="227"/>
      <c r="MND55" s="227"/>
      <c r="MNE55" s="227"/>
      <c r="MNF55" s="227"/>
      <c r="MNG55" s="227"/>
      <c r="MNH55" s="227"/>
      <c r="MNI55" s="227"/>
      <c r="MNJ55" s="227"/>
      <c r="MNK55" s="227"/>
      <c r="MNL55" s="227"/>
      <c r="MNM55" s="227"/>
      <c r="MNN55" s="227"/>
      <c r="MNO55" s="227"/>
      <c r="MNP55" s="227"/>
      <c r="MNQ55" s="227"/>
      <c r="MNR55" s="227"/>
      <c r="MNS55" s="227"/>
      <c r="MNT55" s="227"/>
      <c r="MNU55" s="227"/>
      <c r="MNV55" s="227"/>
      <c r="MNW55" s="227"/>
      <c r="MNX55" s="227"/>
      <c r="MNY55" s="227"/>
      <c r="MNZ55" s="227"/>
      <c r="MOA55" s="227"/>
      <c r="MOB55" s="227"/>
      <c r="MOC55" s="227"/>
      <c r="MOD55" s="227"/>
      <c r="MOE55" s="227"/>
      <c r="MOF55" s="227"/>
      <c r="MOG55" s="227"/>
      <c r="MOH55" s="227"/>
      <c r="MOI55" s="227"/>
      <c r="MOJ55" s="227"/>
      <c r="MOK55" s="227"/>
      <c r="MOL55" s="227"/>
      <c r="MOM55" s="227"/>
      <c r="MON55" s="227"/>
      <c r="MOO55" s="227"/>
      <c r="MOP55" s="227"/>
      <c r="MOQ55" s="227"/>
      <c r="MOR55" s="227"/>
      <c r="MOS55" s="227"/>
      <c r="MOT55" s="227"/>
      <c r="MOU55" s="227"/>
      <c r="MOV55" s="227"/>
      <c r="MOW55" s="227"/>
      <c r="MOX55" s="227"/>
      <c r="MOY55" s="227"/>
      <c r="MOZ55" s="227"/>
      <c r="MPA55" s="227"/>
      <c r="MPB55" s="227"/>
      <c r="MPC55" s="227"/>
      <c r="MPD55" s="227"/>
      <c r="MPE55" s="227"/>
      <c r="MPF55" s="227"/>
      <c r="MPG55" s="227"/>
      <c r="MPH55" s="227"/>
      <c r="MPI55" s="227"/>
      <c r="MPJ55" s="227"/>
      <c r="MPK55" s="227"/>
      <c r="MPL55" s="227"/>
      <c r="MPM55" s="227"/>
      <c r="MPN55" s="227"/>
      <c r="MPO55" s="227"/>
      <c r="MPP55" s="227"/>
      <c r="MPQ55" s="227"/>
      <c r="MPR55" s="227"/>
      <c r="MPS55" s="227"/>
      <c r="MPT55" s="227"/>
      <c r="MPU55" s="227"/>
      <c r="MPV55" s="227"/>
      <c r="MPW55" s="227"/>
      <c r="MPX55" s="227"/>
      <c r="MPY55" s="227"/>
      <c r="MPZ55" s="227"/>
      <c r="MQA55" s="227"/>
      <c r="MQB55" s="227"/>
      <c r="MQC55" s="227"/>
      <c r="MQD55" s="227"/>
      <c r="MQE55" s="227"/>
      <c r="MQF55" s="227"/>
      <c r="MQG55" s="227"/>
      <c r="MQH55" s="227"/>
      <c r="MQI55" s="227"/>
      <c r="MQJ55" s="227"/>
      <c r="MQK55" s="227"/>
      <c r="MQL55" s="227"/>
      <c r="MQM55" s="227"/>
      <c r="MQN55" s="227"/>
      <c r="MQO55" s="227"/>
      <c r="MQP55" s="227"/>
      <c r="MQQ55" s="227"/>
      <c r="MQR55" s="227"/>
      <c r="MQS55" s="227"/>
      <c r="MQT55" s="227"/>
      <c r="MQU55" s="227"/>
      <c r="MQV55" s="227"/>
      <c r="MQW55" s="227"/>
      <c r="MQX55" s="227"/>
      <c r="MQY55" s="227"/>
      <c r="MQZ55" s="227"/>
      <c r="MRA55" s="227"/>
      <c r="MRB55" s="227"/>
      <c r="MRC55" s="227"/>
      <c r="MRD55" s="227"/>
      <c r="MRE55" s="227"/>
      <c r="MRF55" s="227"/>
      <c r="MRG55" s="227"/>
      <c r="MRH55" s="227"/>
      <c r="MRI55" s="227"/>
      <c r="MRJ55" s="227"/>
      <c r="MRK55" s="227"/>
      <c r="MRL55" s="227"/>
      <c r="MRM55" s="227"/>
      <c r="MRN55" s="227"/>
      <c r="MRO55" s="227"/>
      <c r="MRP55" s="227"/>
      <c r="MRQ55" s="227"/>
      <c r="MRR55" s="227"/>
      <c r="MRS55" s="227"/>
      <c r="MRT55" s="227"/>
      <c r="MRU55" s="227"/>
      <c r="MRV55" s="227"/>
      <c r="MRW55" s="227"/>
      <c r="MRX55" s="227"/>
      <c r="MRY55" s="227"/>
      <c r="MRZ55" s="227"/>
      <c r="MSA55" s="227"/>
      <c r="MSB55" s="227"/>
      <c r="MSC55" s="227"/>
      <c r="MSD55" s="227"/>
      <c r="MSE55" s="227"/>
      <c r="MSF55" s="227"/>
      <c r="MSG55" s="227"/>
      <c r="MSH55" s="227"/>
      <c r="MSI55" s="227"/>
      <c r="MSJ55" s="227"/>
      <c r="MSK55" s="227"/>
      <c r="MSL55" s="227"/>
      <c r="MSM55" s="227"/>
      <c r="MSN55" s="227"/>
      <c r="MSO55" s="227"/>
      <c r="MSP55" s="227"/>
      <c r="MSQ55" s="227"/>
      <c r="MSR55" s="227"/>
      <c r="MSS55" s="227"/>
      <c r="MST55" s="227"/>
      <c r="MSU55" s="227"/>
      <c r="MSV55" s="227"/>
      <c r="MSW55" s="227"/>
      <c r="MSX55" s="227"/>
      <c r="MSY55" s="227"/>
      <c r="MSZ55" s="227"/>
      <c r="MTA55" s="227"/>
      <c r="MTB55" s="227"/>
      <c r="MTC55" s="227"/>
      <c r="MTD55" s="227"/>
      <c r="MTE55" s="227"/>
      <c r="MTF55" s="227"/>
      <c r="MTG55" s="227"/>
      <c r="MTH55" s="227"/>
      <c r="MTI55" s="227"/>
      <c r="MTJ55" s="227"/>
      <c r="MTK55" s="227"/>
      <c r="MTL55" s="227"/>
      <c r="MTM55" s="227"/>
      <c r="MTN55" s="227"/>
      <c r="MTO55" s="227"/>
      <c r="MTP55" s="227"/>
      <c r="MTQ55" s="227"/>
      <c r="MTR55" s="227"/>
      <c r="MTS55" s="227"/>
      <c r="MTT55" s="227"/>
      <c r="MTU55" s="227"/>
      <c r="MTV55" s="227"/>
      <c r="MTW55" s="227"/>
      <c r="MTX55" s="227"/>
      <c r="MTY55" s="227"/>
      <c r="MTZ55" s="227"/>
      <c r="MUA55" s="227"/>
      <c r="MUB55" s="227"/>
      <c r="MUC55" s="227"/>
      <c r="MUD55" s="227"/>
      <c r="MUE55" s="227"/>
      <c r="MUF55" s="227"/>
      <c r="MUG55" s="227"/>
      <c r="MUH55" s="227"/>
      <c r="MUI55" s="227"/>
      <c r="MUJ55" s="227"/>
      <c r="MUK55" s="227"/>
      <c r="MUL55" s="227"/>
      <c r="MUM55" s="227"/>
      <c r="MUN55" s="227"/>
      <c r="MUO55" s="227"/>
      <c r="MUP55" s="227"/>
      <c r="MUQ55" s="227"/>
      <c r="MUR55" s="227"/>
      <c r="MUS55" s="227"/>
      <c r="MUT55" s="227"/>
      <c r="MUU55" s="227"/>
      <c r="MUV55" s="227"/>
      <c r="MUW55" s="227"/>
      <c r="MUX55" s="227"/>
      <c r="MUY55" s="227"/>
      <c r="MUZ55" s="227"/>
      <c r="MVA55" s="227"/>
      <c r="MVB55" s="227"/>
      <c r="MVC55" s="227"/>
      <c r="MVD55" s="227"/>
      <c r="MVE55" s="227"/>
      <c r="MVF55" s="227"/>
      <c r="MVG55" s="227"/>
      <c r="MVH55" s="227"/>
      <c r="MVI55" s="227"/>
      <c r="MVJ55" s="227"/>
      <c r="MVK55" s="227"/>
      <c r="MVL55" s="227"/>
      <c r="MVM55" s="227"/>
      <c r="MVN55" s="227"/>
      <c r="MVO55" s="227"/>
      <c r="MVP55" s="227"/>
      <c r="MVQ55" s="227"/>
      <c r="MVR55" s="227"/>
      <c r="MVS55" s="227"/>
      <c r="MVT55" s="227"/>
      <c r="MVU55" s="227"/>
      <c r="MVV55" s="227"/>
      <c r="MVW55" s="227"/>
      <c r="MVX55" s="227"/>
      <c r="MVY55" s="227"/>
      <c r="MVZ55" s="227"/>
      <c r="MWA55" s="227"/>
      <c r="MWB55" s="227"/>
      <c r="MWC55" s="227"/>
      <c r="MWD55" s="227"/>
      <c r="MWE55" s="227"/>
      <c r="MWF55" s="227"/>
      <c r="MWG55" s="227"/>
      <c r="MWH55" s="227"/>
      <c r="MWI55" s="227"/>
      <c r="MWJ55" s="227"/>
      <c r="MWK55" s="227"/>
      <c r="MWL55" s="227"/>
      <c r="MWM55" s="227"/>
      <c r="MWN55" s="227"/>
      <c r="MWO55" s="227"/>
      <c r="MWP55" s="227"/>
      <c r="MWQ55" s="227"/>
      <c r="MWR55" s="227"/>
      <c r="MWS55" s="227"/>
      <c r="MWT55" s="227"/>
      <c r="MWU55" s="227"/>
      <c r="MWV55" s="227"/>
      <c r="MWW55" s="227"/>
      <c r="MWX55" s="227"/>
      <c r="MWY55" s="227"/>
      <c r="MWZ55" s="227"/>
      <c r="MXA55" s="227"/>
      <c r="MXB55" s="227"/>
      <c r="MXC55" s="227"/>
      <c r="MXD55" s="227"/>
      <c r="MXE55" s="227"/>
      <c r="MXF55" s="227"/>
      <c r="MXG55" s="227"/>
      <c r="MXH55" s="227"/>
      <c r="MXI55" s="227"/>
      <c r="MXJ55" s="227"/>
      <c r="MXK55" s="227"/>
      <c r="MXL55" s="227"/>
      <c r="MXM55" s="227"/>
      <c r="MXN55" s="227"/>
      <c r="MXO55" s="227"/>
      <c r="MXP55" s="227"/>
      <c r="MXQ55" s="227"/>
      <c r="MXR55" s="227"/>
      <c r="MXS55" s="227"/>
      <c r="MXT55" s="227"/>
      <c r="MXU55" s="227"/>
      <c r="MXV55" s="227"/>
      <c r="MXW55" s="227"/>
      <c r="MXX55" s="227"/>
      <c r="MXY55" s="227"/>
      <c r="MXZ55" s="227"/>
      <c r="MYA55" s="227"/>
      <c r="MYB55" s="227"/>
      <c r="MYC55" s="227"/>
      <c r="MYD55" s="227"/>
      <c r="MYE55" s="227"/>
      <c r="MYF55" s="227"/>
      <c r="MYG55" s="227"/>
      <c r="MYH55" s="227"/>
      <c r="MYI55" s="227"/>
      <c r="MYJ55" s="227"/>
      <c r="MYK55" s="227"/>
      <c r="MYL55" s="227"/>
      <c r="MYM55" s="227"/>
      <c r="MYN55" s="227"/>
      <c r="MYO55" s="227"/>
      <c r="MYP55" s="227"/>
      <c r="MYQ55" s="227"/>
      <c r="MYR55" s="227"/>
      <c r="MYS55" s="227"/>
      <c r="MYT55" s="227"/>
      <c r="MYU55" s="227"/>
      <c r="MYV55" s="227"/>
      <c r="MYW55" s="227"/>
      <c r="MYX55" s="227"/>
      <c r="MYY55" s="227"/>
      <c r="MYZ55" s="227"/>
      <c r="MZA55" s="227"/>
      <c r="MZB55" s="227"/>
      <c r="MZC55" s="227"/>
      <c r="MZD55" s="227"/>
      <c r="MZE55" s="227"/>
      <c r="MZF55" s="227"/>
      <c r="MZG55" s="227"/>
      <c r="MZH55" s="227"/>
      <c r="MZI55" s="227"/>
      <c r="MZJ55" s="227"/>
      <c r="MZK55" s="227"/>
      <c r="MZL55" s="227"/>
      <c r="MZM55" s="227"/>
      <c r="MZN55" s="227"/>
      <c r="MZO55" s="227"/>
      <c r="MZP55" s="227"/>
      <c r="MZQ55" s="227"/>
      <c r="MZR55" s="227"/>
      <c r="MZS55" s="227"/>
      <c r="MZT55" s="227"/>
      <c r="MZU55" s="227"/>
      <c r="MZV55" s="227"/>
      <c r="MZW55" s="227"/>
      <c r="MZX55" s="227"/>
      <c r="MZY55" s="227"/>
      <c r="MZZ55" s="227"/>
      <c r="NAA55" s="227"/>
      <c r="NAB55" s="227"/>
      <c r="NAC55" s="227"/>
      <c r="NAD55" s="227"/>
      <c r="NAE55" s="227"/>
      <c r="NAF55" s="227"/>
      <c r="NAG55" s="227"/>
      <c r="NAH55" s="227"/>
      <c r="NAI55" s="227"/>
      <c r="NAJ55" s="227"/>
      <c r="NAK55" s="227"/>
      <c r="NAL55" s="227"/>
      <c r="NAM55" s="227"/>
      <c r="NAN55" s="227"/>
      <c r="NAO55" s="227"/>
      <c r="NAP55" s="227"/>
      <c r="NAQ55" s="227"/>
      <c r="NAR55" s="227"/>
      <c r="NAS55" s="227"/>
      <c r="NAT55" s="227"/>
      <c r="NAU55" s="227"/>
      <c r="NAV55" s="227"/>
      <c r="NAW55" s="227"/>
      <c r="NAX55" s="227"/>
      <c r="NAY55" s="227"/>
      <c r="NAZ55" s="227"/>
      <c r="NBA55" s="227"/>
      <c r="NBB55" s="227"/>
      <c r="NBC55" s="227"/>
      <c r="NBD55" s="227"/>
      <c r="NBE55" s="227"/>
      <c r="NBF55" s="227"/>
      <c r="NBG55" s="227"/>
      <c r="NBH55" s="227"/>
      <c r="NBI55" s="227"/>
      <c r="NBJ55" s="227"/>
      <c r="NBK55" s="227"/>
      <c r="NBL55" s="227"/>
      <c r="NBM55" s="227"/>
      <c r="NBN55" s="227"/>
      <c r="NBO55" s="227"/>
      <c r="NBP55" s="227"/>
      <c r="NBQ55" s="227"/>
      <c r="NBR55" s="227"/>
      <c r="NBS55" s="227"/>
      <c r="NBT55" s="227"/>
      <c r="NBU55" s="227"/>
      <c r="NBV55" s="227"/>
      <c r="NBW55" s="227"/>
      <c r="NBX55" s="227"/>
      <c r="NBY55" s="227"/>
      <c r="NBZ55" s="227"/>
      <c r="NCA55" s="227"/>
      <c r="NCB55" s="227"/>
      <c r="NCC55" s="227"/>
      <c r="NCD55" s="227"/>
      <c r="NCE55" s="227"/>
      <c r="NCF55" s="227"/>
      <c r="NCG55" s="227"/>
      <c r="NCH55" s="227"/>
      <c r="NCI55" s="227"/>
      <c r="NCJ55" s="227"/>
      <c r="NCK55" s="227"/>
      <c r="NCL55" s="227"/>
      <c r="NCM55" s="227"/>
      <c r="NCN55" s="227"/>
      <c r="NCO55" s="227"/>
      <c r="NCP55" s="227"/>
      <c r="NCQ55" s="227"/>
      <c r="NCR55" s="227"/>
      <c r="NCS55" s="227"/>
      <c r="NCT55" s="227"/>
      <c r="NCU55" s="227"/>
      <c r="NCV55" s="227"/>
      <c r="NCW55" s="227"/>
      <c r="NCX55" s="227"/>
      <c r="NCY55" s="227"/>
      <c r="NCZ55" s="227"/>
      <c r="NDA55" s="227"/>
      <c r="NDB55" s="227"/>
      <c r="NDC55" s="227"/>
      <c r="NDD55" s="227"/>
      <c r="NDE55" s="227"/>
      <c r="NDF55" s="227"/>
      <c r="NDG55" s="227"/>
      <c r="NDH55" s="227"/>
      <c r="NDI55" s="227"/>
      <c r="NDJ55" s="227"/>
      <c r="NDK55" s="227"/>
      <c r="NDL55" s="227"/>
      <c r="NDM55" s="227"/>
      <c r="NDN55" s="227"/>
      <c r="NDO55" s="227"/>
      <c r="NDP55" s="227"/>
      <c r="NDQ55" s="227"/>
      <c r="NDR55" s="227"/>
      <c r="NDS55" s="227"/>
      <c r="NDT55" s="227"/>
      <c r="NDU55" s="227"/>
      <c r="NDV55" s="227"/>
      <c r="NDW55" s="227"/>
      <c r="NDX55" s="227"/>
      <c r="NDY55" s="227"/>
      <c r="NDZ55" s="227"/>
      <c r="NEA55" s="227"/>
      <c r="NEB55" s="227"/>
      <c r="NEC55" s="227"/>
      <c r="NED55" s="227"/>
      <c r="NEE55" s="227"/>
      <c r="NEF55" s="227"/>
      <c r="NEG55" s="227"/>
      <c r="NEH55" s="227"/>
      <c r="NEI55" s="227"/>
      <c r="NEJ55" s="227"/>
      <c r="NEK55" s="227"/>
      <c r="NEL55" s="227"/>
      <c r="NEM55" s="227"/>
      <c r="NEN55" s="227"/>
      <c r="NEO55" s="227"/>
      <c r="NEP55" s="227"/>
      <c r="NEQ55" s="227"/>
      <c r="NER55" s="227"/>
      <c r="NES55" s="227"/>
      <c r="NET55" s="227"/>
      <c r="NEU55" s="227"/>
      <c r="NEV55" s="227"/>
      <c r="NEW55" s="227"/>
      <c r="NEX55" s="227"/>
      <c r="NEY55" s="227"/>
      <c r="NEZ55" s="227"/>
      <c r="NFA55" s="227"/>
      <c r="NFB55" s="227"/>
      <c r="NFC55" s="227"/>
      <c r="NFD55" s="227"/>
      <c r="NFE55" s="227"/>
      <c r="NFF55" s="227"/>
      <c r="NFG55" s="227"/>
      <c r="NFH55" s="227"/>
      <c r="NFI55" s="227"/>
      <c r="NFJ55" s="227"/>
      <c r="NFK55" s="227"/>
      <c r="NFL55" s="227"/>
      <c r="NFM55" s="227"/>
      <c r="NFN55" s="227"/>
      <c r="NFO55" s="227"/>
      <c r="NFP55" s="227"/>
      <c r="NFQ55" s="227"/>
      <c r="NFR55" s="227"/>
      <c r="NFS55" s="227"/>
      <c r="NFT55" s="227"/>
      <c r="NFU55" s="227"/>
      <c r="NFV55" s="227"/>
      <c r="NFW55" s="227"/>
      <c r="NFX55" s="227"/>
      <c r="NFY55" s="227"/>
      <c r="NFZ55" s="227"/>
      <c r="NGA55" s="227"/>
      <c r="NGB55" s="227"/>
      <c r="NGC55" s="227"/>
      <c r="NGD55" s="227"/>
      <c r="NGE55" s="227"/>
      <c r="NGF55" s="227"/>
      <c r="NGG55" s="227"/>
      <c r="NGH55" s="227"/>
      <c r="NGI55" s="227"/>
      <c r="NGJ55" s="227"/>
      <c r="NGK55" s="227"/>
      <c r="NGL55" s="227"/>
      <c r="NGM55" s="227"/>
      <c r="NGN55" s="227"/>
      <c r="NGO55" s="227"/>
      <c r="NGP55" s="227"/>
      <c r="NGQ55" s="227"/>
      <c r="NGR55" s="227"/>
      <c r="NGS55" s="227"/>
      <c r="NGT55" s="227"/>
      <c r="NGU55" s="227"/>
      <c r="NGV55" s="227"/>
      <c r="NGW55" s="227"/>
      <c r="NGX55" s="227"/>
      <c r="NGY55" s="227"/>
      <c r="NGZ55" s="227"/>
      <c r="NHA55" s="227"/>
      <c r="NHB55" s="227"/>
      <c r="NHC55" s="227"/>
      <c r="NHD55" s="227"/>
      <c r="NHE55" s="227"/>
      <c r="NHF55" s="227"/>
      <c r="NHG55" s="227"/>
      <c r="NHH55" s="227"/>
      <c r="NHI55" s="227"/>
      <c r="NHJ55" s="227"/>
      <c r="NHK55" s="227"/>
      <c r="NHL55" s="227"/>
      <c r="NHM55" s="227"/>
      <c r="NHN55" s="227"/>
      <c r="NHO55" s="227"/>
      <c r="NHP55" s="227"/>
      <c r="NHQ55" s="227"/>
      <c r="NHR55" s="227"/>
      <c r="NHS55" s="227"/>
      <c r="NHT55" s="227"/>
      <c r="NHU55" s="227"/>
      <c r="NHV55" s="227"/>
      <c r="NHW55" s="227"/>
      <c r="NHX55" s="227"/>
      <c r="NHY55" s="227"/>
      <c r="NHZ55" s="227"/>
      <c r="NIA55" s="227"/>
      <c r="NIB55" s="227"/>
      <c r="NIC55" s="227"/>
      <c r="NID55" s="227"/>
      <c r="NIE55" s="227"/>
      <c r="NIF55" s="227"/>
      <c r="NIG55" s="227"/>
      <c r="NIH55" s="227"/>
      <c r="NII55" s="227"/>
      <c r="NIJ55" s="227"/>
      <c r="NIK55" s="227"/>
      <c r="NIL55" s="227"/>
      <c r="NIM55" s="227"/>
      <c r="NIN55" s="227"/>
      <c r="NIO55" s="227"/>
      <c r="NIP55" s="227"/>
      <c r="NIQ55" s="227"/>
      <c r="NIR55" s="227"/>
      <c r="NIS55" s="227"/>
      <c r="NIT55" s="227"/>
      <c r="NIU55" s="227"/>
      <c r="NIV55" s="227"/>
      <c r="NIW55" s="227"/>
      <c r="NIX55" s="227"/>
      <c r="NIY55" s="227"/>
      <c r="NIZ55" s="227"/>
      <c r="NJA55" s="227"/>
      <c r="NJB55" s="227"/>
      <c r="NJC55" s="227"/>
      <c r="NJD55" s="227"/>
      <c r="NJE55" s="227"/>
      <c r="NJF55" s="227"/>
      <c r="NJG55" s="227"/>
      <c r="NJH55" s="227"/>
      <c r="NJI55" s="227"/>
      <c r="NJJ55" s="227"/>
      <c r="NJK55" s="227"/>
      <c r="NJL55" s="227"/>
      <c r="NJM55" s="227"/>
      <c r="NJN55" s="227"/>
      <c r="NJO55" s="227"/>
      <c r="NJP55" s="227"/>
      <c r="NJQ55" s="227"/>
      <c r="NJR55" s="227"/>
      <c r="NJS55" s="227"/>
      <c r="NJT55" s="227"/>
      <c r="NJU55" s="227"/>
      <c r="NJV55" s="227"/>
      <c r="NJW55" s="227"/>
      <c r="NJX55" s="227"/>
      <c r="NJY55" s="227"/>
      <c r="NJZ55" s="227"/>
      <c r="NKA55" s="227"/>
      <c r="NKB55" s="227"/>
      <c r="NKC55" s="227"/>
      <c r="NKD55" s="227"/>
      <c r="NKE55" s="227"/>
      <c r="NKF55" s="227"/>
      <c r="NKG55" s="227"/>
      <c r="NKH55" s="227"/>
      <c r="NKI55" s="227"/>
      <c r="NKJ55" s="227"/>
      <c r="NKK55" s="227"/>
      <c r="NKL55" s="227"/>
      <c r="NKM55" s="227"/>
      <c r="NKN55" s="227"/>
      <c r="NKO55" s="227"/>
      <c r="NKP55" s="227"/>
      <c r="NKQ55" s="227"/>
      <c r="NKR55" s="227"/>
      <c r="NKS55" s="227"/>
      <c r="NKT55" s="227"/>
      <c r="NKU55" s="227"/>
      <c r="NKV55" s="227"/>
      <c r="NKW55" s="227"/>
      <c r="NKX55" s="227"/>
      <c r="NKY55" s="227"/>
      <c r="NKZ55" s="227"/>
      <c r="NLA55" s="227"/>
      <c r="NLB55" s="227"/>
      <c r="NLC55" s="227"/>
      <c r="NLD55" s="227"/>
      <c r="NLE55" s="227"/>
      <c r="NLF55" s="227"/>
      <c r="NLG55" s="227"/>
      <c r="NLH55" s="227"/>
      <c r="NLI55" s="227"/>
      <c r="NLJ55" s="227"/>
      <c r="NLK55" s="227"/>
      <c r="NLL55" s="227"/>
      <c r="NLM55" s="227"/>
      <c r="NLN55" s="227"/>
      <c r="NLO55" s="227"/>
      <c r="NLP55" s="227"/>
      <c r="NLQ55" s="227"/>
      <c r="NLR55" s="227"/>
      <c r="NLS55" s="227"/>
      <c r="NLT55" s="227"/>
      <c r="NLU55" s="227"/>
      <c r="NLV55" s="227"/>
      <c r="NLW55" s="227"/>
      <c r="NLX55" s="227"/>
      <c r="NLY55" s="227"/>
      <c r="NLZ55" s="227"/>
      <c r="NMA55" s="227"/>
      <c r="NMB55" s="227"/>
      <c r="NMC55" s="227"/>
      <c r="NMD55" s="227"/>
      <c r="NME55" s="227"/>
      <c r="NMF55" s="227"/>
      <c r="NMG55" s="227"/>
      <c r="NMH55" s="227"/>
      <c r="NMI55" s="227"/>
      <c r="NMJ55" s="227"/>
      <c r="NMK55" s="227"/>
      <c r="NML55" s="227"/>
      <c r="NMM55" s="227"/>
      <c r="NMN55" s="227"/>
      <c r="NMO55" s="227"/>
      <c r="NMP55" s="227"/>
      <c r="NMQ55" s="227"/>
      <c r="NMR55" s="227"/>
      <c r="NMS55" s="227"/>
      <c r="NMT55" s="227"/>
      <c r="NMU55" s="227"/>
      <c r="NMV55" s="227"/>
      <c r="NMW55" s="227"/>
      <c r="NMX55" s="227"/>
      <c r="NMY55" s="227"/>
      <c r="NMZ55" s="227"/>
      <c r="NNA55" s="227"/>
      <c r="NNB55" s="227"/>
      <c r="NNC55" s="227"/>
      <c r="NND55" s="227"/>
      <c r="NNE55" s="227"/>
      <c r="NNF55" s="227"/>
      <c r="NNG55" s="227"/>
      <c r="NNH55" s="227"/>
      <c r="NNI55" s="227"/>
      <c r="NNJ55" s="227"/>
      <c r="NNK55" s="227"/>
      <c r="NNL55" s="227"/>
      <c r="NNM55" s="227"/>
      <c r="NNN55" s="227"/>
      <c r="NNO55" s="227"/>
      <c r="NNP55" s="227"/>
      <c r="NNQ55" s="227"/>
      <c r="NNR55" s="227"/>
      <c r="NNS55" s="227"/>
      <c r="NNT55" s="227"/>
      <c r="NNU55" s="227"/>
      <c r="NNV55" s="227"/>
      <c r="NNW55" s="227"/>
      <c r="NNX55" s="227"/>
      <c r="NNY55" s="227"/>
      <c r="NNZ55" s="227"/>
      <c r="NOA55" s="227"/>
      <c r="NOB55" s="227"/>
      <c r="NOC55" s="227"/>
      <c r="NOD55" s="227"/>
      <c r="NOE55" s="227"/>
      <c r="NOF55" s="227"/>
      <c r="NOG55" s="227"/>
      <c r="NOH55" s="227"/>
      <c r="NOI55" s="227"/>
      <c r="NOJ55" s="227"/>
      <c r="NOK55" s="227"/>
      <c r="NOL55" s="227"/>
      <c r="NOM55" s="227"/>
      <c r="NON55" s="227"/>
      <c r="NOO55" s="227"/>
      <c r="NOP55" s="227"/>
      <c r="NOQ55" s="227"/>
      <c r="NOR55" s="227"/>
      <c r="NOS55" s="227"/>
      <c r="NOT55" s="227"/>
      <c r="NOU55" s="227"/>
      <c r="NOV55" s="227"/>
      <c r="NOW55" s="227"/>
      <c r="NOX55" s="227"/>
      <c r="NOY55" s="227"/>
      <c r="NOZ55" s="227"/>
      <c r="NPA55" s="227"/>
      <c r="NPB55" s="227"/>
      <c r="NPC55" s="227"/>
      <c r="NPD55" s="227"/>
      <c r="NPE55" s="227"/>
      <c r="NPF55" s="227"/>
      <c r="NPG55" s="227"/>
      <c r="NPH55" s="227"/>
      <c r="NPI55" s="227"/>
      <c r="NPJ55" s="227"/>
      <c r="NPK55" s="227"/>
      <c r="NPL55" s="227"/>
      <c r="NPM55" s="227"/>
      <c r="NPN55" s="227"/>
      <c r="NPO55" s="227"/>
      <c r="NPP55" s="227"/>
      <c r="NPQ55" s="227"/>
      <c r="NPR55" s="227"/>
      <c r="NPS55" s="227"/>
      <c r="NPT55" s="227"/>
      <c r="NPU55" s="227"/>
      <c r="NPV55" s="227"/>
      <c r="NPW55" s="227"/>
      <c r="NPX55" s="227"/>
      <c r="NPY55" s="227"/>
      <c r="NPZ55" s="227"/>
      <c r="NQA55" s="227"/>
      <c r="NQB55" s="227"/>
      <c r="NQC55" s="227"/>
      <c r="NQD55" s="227"/>
      <c r="NQE55" s="227"/>
      <c r="NQF55" s="227"/>
      <c r="NQG55" s="227"/>
      <c r="NQH55" s="227"/>
      <c r="NQI55" s="227"/>
      <c r="NQJ55" s="227"/>
      <c r="NQK55" s="227"/>
      <c r="NQL55" s="227"/>
      <c r="NQM55" s="227"/>
      <c r="NQN55" s="227"/>
      <c r="NQO55" s="227"/>
      <c r="NQP55" s="227"/>
      <c r="NQQ55" s="227"/>
      <c r="NQR55" s="227"/>
      <c r="NQS55" s="227"/>
      <c r="NQT55" s="227"/>
      <c r="NQU55" s="227"/>
      <c r="NQV55" s="227"/>
      <c r="NQW55" s="227"/>
      <c r="NQX55" s="227"/>
      <c r="NQY55" s="227"/>
      <c r="NQZ55" s="227"/>
      <c r="NRA55" s="227"/>
      <c r="NRB55" s="227"/>
      <c r="NRC55" s="227"/>
      <c r="NRD55" s="227"/>
      <c r="NRE55" s="227"/>
      <c r="NRF55" s="227"/>
      <c r="NRG55" s="227"/>
      <c r="NRH55" s="227"/>
      <c r="NRI55" s="227"/>
      <c r="NRJ55" s="227"/>
      <c r="NRK55" s="227"/>
      <c r="NRL55" s="227"/>
      <c r="NRM55" s="227"/>
      <c r="NRN55" s="227"/>
      <c r="NRO55" s="227"/>
      <c r="NRP55" s="227"/>
      <c r="NRQ55" s="227"/>
      <c r="NRR55" s="227"/>
      <c r="NRS55" s="227"/>
      <c r="NRT55" s="227"/>
      <c r="NRU55" s="227"/>
      <c r="NRV55" s="227"/>
      <c r="NRW55" s="227"/>
      <c r="NRX55" s="227"/>
      <c r="NRY55" s="227"/>
      <c r="NRZ55" s="227"/>
      <c r="NSA55" s="227"/>
      <c r="NSB55" s="227"/>
      <c r="NSC55" s="227"/>
      <c r="NSD55" s="227"/>
      <c r="NSE55" s="227"/>
      <c r="NSF55" s="227"/>
      <c r="NSG55" s="227"/>
      <c r="NSH55" s="227"/>
      <c r="NSI55" s="227"/>
      <c r="NSJ55" s="227"/>
      <c r="NSK55" s="227"/>
      <c r="NSL55" s="227"/>
      <c r="NSM55" s="227"/>
      <c r="NSN55" s="227"/>
      <c r="NSO55" s="227"/>
      <c r="NSP55" s="227"/>
      <c r="NSQ55" s="227"/>
      <c r="NSR55" s="227"/>
      <c r="NSS55" s="227"/>
      <c r="NST55" s="227"/>
      <c r="NSU55" s="227"/>
      <c r="NSV55" s="227"/>
      <c r="NSW55" s="227"/>
      <c r="NSX55" s="227"/>
      <c r="NSY55" s="227"/>
      <c r="NSZ55" s="227"/>
      <c r="NTA55" s="227"/>
      <c r="NTB55" s="227"/>
      <c r="NTC55" s="227"/>
      <c r="NTD55" s="227"/>
      <c r="NTE55" s="227"/>
      <c r="NTF55" s="227"/>
      <c r="NTG55" s="227"/>
      <c r="NTH55" s="227"/>
      <c r="NTI55" s="227"/>
      <c r="NTJ55" s="227"/>
      <c r="NTK55" s="227"/>
      <c r="NTL55" s="227"/>
      <c r="NTM55" s="227"/>
      <c r="NTN55" s="227"/>
      <c r="NTO55" s="227"/>
      <c r="NTP55" s="227"/>
      <c r="NTQ55" s="227"/>
      <c r="NTR55" s="227"/>
      <c r="NTS55" s="227"/>
      <c r="NTT55" s="227"/>
      <c r="NTU55" s="227"/>
      <c r="NTV55" s="227"/>
      <c r="NTW55" s="227"/>
      <c r="NTX55" s="227"/>
      <c r="NTY55" s="227"/>
      <c r="NTZ55" s="227"/>
      <c r="NUA55" s="227"/>
      <c r="NUB55" s="227"/>
      <c r="NUC55" s="227"/>
      <c r="NUD55" s="227"/>
      <c r="NUE55" s="227"/>
      <c r="NUF55" s="227"/>
      <c r="NUG55" s="227"/>
      <c r="NUH55" s="227"/>
      <c r="NUI55" s="227"/>
      <c r="NUJ55" s="227"/>
      <c r="NUK55" s="227"/>
      <c r="NUL55" s="227"/>
      <c r="NUM55" s="227"/>
      <c r="NUN55" s="227"/>
      <c r="NUO55" s="227"/>
      <c r="NUP55" s="227"/>
      <c r="NUQ55" s="227"/>
      <c r="NUR55" s="227"/>
      <c r="NUS55" s="227"/>
      <c r="NUT55" s="227"/>
      <c r="NUU55" s="227"/>
      <c r="NUV55" s="227"/>
      <c r="NUW55" s="227"/>
      <c r="NUX55" s="227"/>
      <c r="NUY55" s="227"/>
      <c r="NUZ55" s="227"/>
      <c r="NVA55" s="227"/>
      <c r="NVB55" s="227"/>
      <c r="NVC55" s="227"/>
      <c r="NVD55" s="227"/>
      <c r="NVE55" s="227"/>
      <c r="NVF55" s="227"/>
      <c r="NVG55" s="227"/>
      <c r="NVH55" s="227"/>
      <c r="NVI55" s="227"/>
      <c r="NVJ55" s="227"/>
      <c r="NVK55" s="227"/>
      <c r="NVL55" s="227"/>
      <c r="NVM55" s="227"/>
      <c r="NVN55" s="227"/>
      <c r="NVO55" s="227"/>
      <c r="NVP55" s="227"/>
      <c r="NVQ55" s="227"/>
      <c r="NVR55" s="227"/>
      <c r="NVS55" s="227"/>
      <c r="NVT55" s="227"/>
      <c r="NVU55" s="227"/>
      <c r="NVV55" s="227"/>
      <c r="NVW55" s="227"/>
      <c r="NVX55" s="227"/>
      <c r="NVY55" s="227"/>
      <c r="NVZ55" s="227"/>
      <c r="NWA55" s="227"/>
      <c r="NWB55" s="227"/>
      <c r="NWC55" s="227"/>
      <c r="NWD55" s="227"/>
      <c r="NWE55" s="227"/>
      <c r="NWF55" s="227"/>
      <c r="NWG55" s="227"/>
      <c r="NWH55" s="227"/>
      <c r="NWI55" s="227"/>
      <c r="NWJ55" s="227"/>
      <c r="NWK55" s="227"/>
      <c r="NWL55" s="227"/>
      <c r="NWM55" s="227"/>
      <c r="NWN55" s="227"/>
      <c r="NWO55" s="227"/>
      <c r="NWP55" s="227"/>
      <c r="NWQ55" s="227"/>
      <c r="NWR55" s="227"/>
      <c r="NWS55" s="227"/>
      <c r="NWT55" s="227"/>
      <c r="NWU55" s="227"/>
      <c r="NWV55" s="227"/>
      <c r="NWW55" s="227"/>
      <c r="NWX55" s="227"/>
      <c r="NWY55" s="227"/>
      <c r="NWZ55" s="227"/>
      <c r="NXA55" s="227"/>
      <c r="NXB55" s="227"/>
      <c r="NXC55" s="227"/>
      <c r="NXD55" s="227"/>
      <c r="NXE55" s="227"/>
      <c r="NXF55" s="227"/>
      <c r="NXG55" s="227"/>
      <c r="NXH55" s="227"/>
      <c r="NXI55" s="227"/>
      <c r="NXJ55" s="227"/>
      <c r="NXK55" s="227"/>
      <c r="NXL55" s="227"/>
      <c r="NXM55" s="227"/>
      <c r="NXN55" s="227"/>
      <c r="NXO55" s="227"/>
      <c r="NXP55" s="227"/>
      <c r="NXQ55" s="227"/>
      <c r="NXR55" s="227"/>
      <c r="NXS55" s="227"/>
      <c r="NXT55" s="227"/>
      <c r="NXU55" s="227"/>
      <c r="NXV55" s="227"/>
      <c r="NXW55" s="227"/>
      <c r="NXX55" s="227"/>
      <c r="NXY55" s="227"/>
      <c r="NXZ55" s="227"/>
      <c r="NYA55" s="227"/>
      <c r="NYB55" s="227"/>
      <c r="NYC55" s="227"/>
      <c r="NYD55" s="227"/>
      <c r="NYE55" s="227"/>
      <c r="NYF55" s="227"/>
      <c r="NYG55" s="227"/>
      <c r="NYH55" s="227"/>
      <c r="NYI55" s="227"/>
      <c r="NYJ55" s="227"/>
      <c r="NYK55" s="227"/>
      <c r="NYL55" s="227"/>
      <c r="NYM55" s="227"/>
      <c r="NYN55" s="227"/>
      <c r="NYO55" s="227"/>
      <c r="NYP55" s="227"/>
      <c r="NYQ55" s="227"/>
      <c r="NYR55" s="227"/>
      <c r="NYS55" s="227"/>
      <c r="NYT55" s="227"/>
      <c r="NYU55" s="227"/>
      <c r="NYV55" s="227"/>
      <c r="NYW55" s="227"/>
      <c r="NYX55" s="227"/>
      <c r="NYY55" s="227"/>
      <c r="NYZ55" s="227"/>
      <c r="NZA55" s="227"/>
      <c r="NZB55" s="227"/>
      <c r="NZC55" s="227"/>
      <c r="NZD55" s="227"/>
      <c r="NZE55" s="227"/>
      <c r="NZF55" s="227"/>
      <c r="NZG55" s="227"/>
      <c r="NZH55" s="227"/>
      <c r="NZI55" s="227"/>
      <c r="NZJ55" s="227"/>
      <c r="NZK55" s="227"/>
      <c r="NZL55" s="227"/>
      <c r="NZM55" s="227"/>
      <c r="NZN55" s="227"/>
      <c r="NZO55" s="227"/>
      <c r="NZP55" s="227"/>
      <c r="NZQ55" s="227"/>
      <c r="NZR55" s="227"/>
      <c r="NZS55" s="227"/>
      <c r="NZT55" s="227"/>
      <c r="NZU55" s="227"/>
      <c r="NZV55" s="227"/>
      <c r="NZW55" s="227"/>
      <c r="NZX55" s="227"/>
      <c r="NZY55" s="227"/>
      <c r="NZZ55" s="227"/>
      <c r="OAA55" s="227"/>
      <c r="OAB55" s="227"/>
      <c r="OAC55" s="227"/>
      <c r="OAD55" s="227"/>
      <c r="OAE55" s="227"/>
      <c r="OAF55" s="227"/>
      <c r="OAG55" s="227"/>
      <c r="OAH55" s="227"/>
      <c r="OAI55" s="227"/>
      <c r="OAJ55" s="227"/>
      <c r="OAK55" s="227"/>
      <c r="OAL55" s="227"/>
      <c r="OAM55" s="227"/>
      <c r="OAN55" s="227"/>
      <c r="OAO55" s="227"/>
      <c r="OAP55" s="227"/>
      <c r="OAQ55" s="227"/>
      <c r="OAR55" s="227"/>
      <c r="OAS55" s="227"/>
      <c r="OAT55" s="227"/>
      <c r="OAU55" s="227"/>
      <c r="OAV55" s="227"/>
      <c r="OAW55" s="227"/>
      <c r="OAX55" s="227"/>
      <c r="OAY55" s="227"/>
      <c r="OAZ55" s="227"/>
      <c r="OBA55" s="227"/>
      <c r="OBB55" s="227"/>
      <c r="OBC55" s="227"/>
      <c r="OBD55" s="227"/>
      <c r="OBE55" s="227"/>
      <c r="OBF55" s="227"/>
      <c r="OBG55" s="227"/>
      <c r="OBH55" s="227"/>
      <c r="OBI55" s="227"/>
      <c r="OBJ55" s="227"/>
      <c r="OBK55" s="227"/>
      <c r="OBL55" s="227"/>
      <c r="OBM55" s="227"/>
      <c r="OBN55" s="227"/>
      <c r="OBO55" s="227"/>
      <c r="OBP55" s="227"/>
      <c r="OBQ55" s="227"/>
      <c r="OBR55" s="227"/>
      <c r="OBS55" s="227"/>
      <c r="OBT55" s="227"/>
      <c r="OBU55" s="227"/>
      <c r="OBV55" s="227"/>
      <c r="OBW55" s="227"/>
      <c r="OBX55" s="227"/>
      <c r="OBY55" s="227"/>
      <c r="OBZ55" s="227"/>
      <c r="OCA55" s="227"/>
      <c r="OCB55" s="227"/>
      <c r="OCC55" s="227"/>
      <c r="OCD55" s="227"/>
      <c r="OCE55" s="227"/>
      <c r="OCF55" s="227"/>
      <c r="OCG55" s="227"/>
      <c r="OCH55" s="227"/>
      <c r="OCI55" s="227"/>
      <c r="OCJ55" s="227"/>
      <c r="OCK55" s="227"/>
      <c r="OCL55" s="227"/>
      <c r="OCM55" s="227"/>
      <c r="OCN55" s="227"/>
      <c r="OCO55" s="227"/>
      <c r="OCP55" s="227"/>
      <c r="OCQ55" s="227"/>
      <c r="OCR55" s="227"/>
      <c r="OCS55" s="227"/>
      <c r="OCT55" s="227"/>
      <c r="OCU55" s="227"/>
      <c r="OCV55" s="227"/>
      <c r="OCW55" s="227"/>
      <c r="OCX55" s="227"/>
      <c r="OCY55" s="227"/>
      <c r="OCZ55" s="227"/>
      <c r="ODA55" s="227"/>
      <c r="ODB55" s="227"/>
      <c r="ODC55" s="227"/>
      <c r="ODD55" s="227"/>
      <c r="ODE55" s="227"/>
      <c r="ODF55" s="227"/>
      <c r="ODG55" s="227"/>
      <c r="ODH55" s="227"/>
      <c r="ODI55" s="227"/>
      <c r="ODJ55" s="227"/>
      <c r="ODK55" s="227"/>
      <c r="ODL55" s="227"/>
      <c r="ODM55" s="227"/>
      <c r="ODN55" s="227"/>
      <c r="ODO55" s="227"/>
      <c r="ODP55" s="227"/>
      <c r="ODQ55" s="227"/>
      <c r="ODR55" s="227"/>
      <c r="ODS55" s="227"/>
      <c r="ODT55" s="227"/>
      <c r="ODU55" s="227"/>
      <c r="ODV55" s="227"/>
      <c r="ODW55" s="227"/>
      <c r="ODX55" s="227"/>
      <c r="ODY55" s="227"/>
      <c r="ODZ55" s="227"/>
      <c r="OEA55" s="227"/>
      <c r="OEB55" s="227"/>
      <c r="OEC55" s="227"/>
      <c r="OED55" s="227"/>
      <c r="OEE55" s="227"/>
      <c r="OEF55" s="227"/>
      <c r="OEG55" s="227"/>
      <c r="OEH55" s="227"/>
      <c r="OEI55" s="227"/>
      <c r="OEJ55" s="227"/>
      <c r="OEK55" s="227"/>
      <c r="OEL55" s="227"/>
      <c r="OEM55" s="227"/>
      <c r="OEN55" s="227"/>
      <c r="OEO55" s="227"/>
      <c r="OEP55" s="227"/>
      <c r="OEQ55" s="227"/>
      <c r="OER55" s="227"/>
      <c r="OES55" s="227"/>
      <c r="OET55" s="227"/>
      <c r="OEU55" s="227"/>
      <c r="OEV55" s="227"/>
      <c r="OEW55" s="227"/>
      <c r="OEX55" s="227"/>
      <c r="OEY55" s="227"/>
      <c r="OEZ55" s="227"/>
      <c r="OFA55" s="227"/>
      <c r="OFB55" s="227"/>
      <c r="OFC55" s="227"/>
      <c r="OFD55" s="227"/>
      <c r="OFE55" s="227"/>
      <c r="OFF55" s="227"/>
      <c r="OFG55" s="227"/>
      <c r="OFH55" s="227"/>
      <c r="OFI55" s="227"/>
      <c r="OFJ55" s="227"/>
      <c r="OFK55" s="227"/>
      <c r="OFL55" s="227"/>
      <c r="OFM55" s="227"/>
      <c r="OFN55" s="227"/>
      <c r="OFO55" s="227"/>
      <c r="OFP55" s="227"/>
      <c r="OFQ55" s="227"/>
      <c r="OFR55" s="227"/>
      <c r="OFS55" s="227"/>
      <c r="OFT55" s="227"/>
      <c r="OFU55" s="227"/>
      <c r="OFV55" s="227"/>
      <c r="OFW55" s="227"/>
      <c r="OFX55" s="227"/>
      <c r="OFY55" s="227"/>
      <c r="OFZ55" s="227"/>
      <c r="OGA55" s="227"/>
      <c r="OGB55" s="227"/>
      <c r="OGC55" s="227"/>
      <c r="OGD55" s="227"/>
      <c r="OGE55" s="227"/>
      <c r="OGF55" s="227"/>
      <c r="OGG55" s="227"/>
      <c r="OGH55" s="227"/>
      <c r="OGI55" s="227"/>
      <c r="OGJ55" s="227"/>
      <c r="OGK55" s="227"/>
      <c r="OGL55" s="227"/>
      <c r="OGM55" s="227"/>
      <c r="OGN55" s="227"/>
      <c r="OGO55" s="227"/>
      <c r="OGP55" s="227"/>
      <c r="OGQ55" s="227"/>
      <c r="OGR55" s="227"/>
      <c r="OGS55" s="227"/>
      <c r="OGT55" s="227"/>
      <c r="OGU55" s="227"/>
      <c r="OGV55" s="227"/>
      <c r="OGW55" s="227"/>
      <c r="OGX55" s="227"/>
      <c r="OGY55" s="227"/>
      <c r="OGZ55" s="227"/>
      <c r="OHA55" s="227"/>
      <c r="OHB55" s="227"/>
      <c r="OHC55" s="227"/>
      <c r="OHD55" s="227"/>
      <c r="OHE55" s="227"/>
      <c r="OHF55" s="227"/>
      <c r="OHG55" s="227"/>
      <c r="OHH55" s="227"/>
      <c r="OHI55" s="227"/>
      <c r="OHJ55" s="227"/>
      <c r="OHK55" s="227"/>
      <c r="OHL55" s="227"/>
      <c r="OHM55" s="227"/>
      <c r="OHN55" s="227"/>
      <c r="OHO55" s="227"/>
      <c r="OHP55" s="227"/>
      <c r="OHQ55" s="227"/>
      <c r="OHR55" s="227"/>
      <c r="OHS55" s="227"/>
      <c r="OHT55" s="227"/>
      <c r="OHU55" s="227"/>
      <c r="OHV55" s="227"/>
      <c r="OHW55" s="227"/>
      <c r="OHX55" s="227"/>
      <c r="OHY55" s="227"/>
      <c r="OHZ55" s="227"/>
      <c r="OIA55" s="227"/>
      <c r="OIB55" s="227"/>
      <c r="OIC55" s="227"/>
      <c r="OID55" s="227"/>
      <c r="OIE55" s="227"/>
      <c r="OIF55" s="227"/>
      <c r="OIG55" s="227"/>
      <c r="OIH55" s="227"/>
      <c r="OII55" s="227"/>
      <c r="OIJ55" s="227"/>
      <c r="OIK55" s="227"/>
      <c r="OIL55" s="227"/>
      <c r="OIM55" s="227"/>
      <c r="OIN55" s="227"/>
      <c r="OIO55" s="227"/>
      <c r="OIP55" s="227"/>
      <c r="OIQ55" s="227"/>
      <c r="OIR55" s="227"/>
      <c r="OIS55" s="227"/>
      <c r="OIT55" s="227"/>
      <c r="OIU55" s="227"/>
      <c r="OIV55" s="227"/>
      <c r="OIW55" s="227"/>
      <c r="OIX55" s="227"/>
      <c r="OIY55" s="227"/>
      <c r="OIZ55" s="227"/>
      <c r="OJA55" s="227"/>
      <c r="OJB55" s="227"/>
      <c r="OJC55" s="227"/>
      <c r="OJD55" s="227"/>
      <c r="OJE55" s="227"/>
      <c r="OJF55" s="227"/>
      <c r="OJG55" s="227"/>
      <c r="OJH55" s="227"/>
      <c r="OJI55" s="227"/>
      <c r="OJJ55" s="227"/>
      <c r="OJK55" s="227"/>
      <c r="OJL55" s="227"/>
      <c r="OJM55" s="227"/>
      <c r="OJN55" s="227"/>
      <c r="OJO55" s="227"/>
      <c r="OJP55" s="227"/>
      <c r="OJQ55" s="227"/>
      <c r="OJR55" s="227"/>
      <c r="OJS55" s="227"/>
      <c r="OJT55" s="227"/>
      <c r="OJU55" s="227"/>
      <c r="OJV55" s="227"/>
      <c r="OJW55" s="227"/>
      <c r="OJX55" s="227"/>
      <c r="OJY55" s="227"/>
      <c r="OJZ55" s="227"/>
      <c r="OKA55" s="227"/>
      <c r="OKB55" s="227"/>
      <c r="OKC55" s="227"/>
      <c r="OKD55" s="227"/>
      <c r="OKE55" s="227"/>
      <c r="OKF55" s="227"/>
      <c r="OKG55" s="227"/>
      <c r="OKH55" s="227"/>
      <c r="OKI55" s="227"/>
      <c r="OKJ55" s="227"/>
      <c r="OKK55" s="227"/>
      <c r="OKL55" s="227"/>
      <c r="OKM55" s="227"/>
      <c r="OKN55" s="227"/>
      <c r="OKO55" s="227"/>
      <c r="OKP55" s="227"/>
      <c r="OKQ55" s="227"/>
      <c r="OKR55" s="227"/>
      <c r="OKS55" s="227"/>
      <c r="OKT55" s="227"/>
      <c r="OKU55" s="227"/>
      <c r="OKV55" s="227"/>
      <c r="OKW55" s="227"/>
      <c r="OKX55" s="227"/>
      <c r="OKY55" s="227"/>
      <c r="OKZ55" s="227"/>
      <c r="OLA55" s="227"/>
      <c r="OLB55" s="227"/>
      <c r="OLC55" s="227"/>
      <c r="OLD55" s="227"/>
      <c r="OLE55" s="227"/>
      <c r="OLF55" s="227"/>
      <c r="OLG55" s="227"/>
      <c r="OLH55" s="227"/>
      <c r="OLI55" s="227"/>
      <c r="OLJ55" s="227"/>
      <c r="OLK55" s="227"/>
      <c r="OLL55" s="227"/>
      <c r="OLM55" s="227"/>
      <c r="OLN55" s="227"/>
      <c r="OLO55" s="227"/>
      <c r="OLP55" s="227"/>
      <c r="OLQ55" s="227"/>
      <c r="OLR55" s="227"/>
      <c r="OLS55" s="227"/>
      <c r="OLT55" s="227"/>
      <c r="OLU55" s="227"/>
      <c r="OLV55" s="227"/>
      <c r="OLW55" s="227"/>
      <c r="OLX55" s="227"/>
      <c r="OLY55" s="227"/>
      <c r="OLZ55" s="227"/>
      <c r="OMA55" s="227"/>
      <c r="OMB55" s="227"/>
      <c r="OMC55" s="227"/>
      <c r="OMD55" s="227"/>
      <c r="OME55" s="227"/>
      <c r="OMF55" s="227"/>
      <c r="OMG55" s="227"/>
      <c r="OMH55" s="227"/>
      <c r="OMI55" s="227"/>
      <c r="OMJ55" s="227"/>
      <c r="OMK55" s="227"/>
      <c r="OML55" s="227"/>
      <c r="OMM55" s="227"/>
      <c r="OMN55" s="227"/>
      <c r="OMO55" s="227"/>
      <c r="OMP55" s="227"/>
      <c r="OMQ55" s="227"/>
      <c r="OMR55" s="227"/>
      <c r="OMS55" s="227"/>
      <c r="OMT55" s="227"/>
      <c r="OMU55" s="227"/>
      <c r="OMV55" s="227"/>
      <c r="OMW55" s="227"/>
      <c r="OMX55" s="227"/>
      <c r="OMY55" s="227"/>
      <c r="OMZ55" s="227"/>
      <c r="ONA55" s="227"/>
      <c r="ONB55" s="227"/>
      <c r="ONC55" s="227"/>
      <c r="OND55" s="227"/>
      <c r="ONE55" s="227"/>
      <c r="ONF55" s="227"/>
      <c r="ONG55" s="227"/>
      <c r="ONH55" s="227"/>
      <c r="ONI55" s="227"/>
      <c r="ONJ55" s="227"/>
      <c r="ONK55" s="227"/>
      <c r="ONL55" s="227"/>
      <c r="ONM55" s="227"/>
      <c r="ONN55" s="227"/>
      <c r="ONO55" s="227"/>
      <c r="ONP55" s="227"/>
      <c r="ONQ55" s="227"/>
      <c r="ONR55" s="227"/>
      <c r="ONS55" s="227"/>
      <c r="ONT55" s="227"/>
      <c r="ONU55" s="227"/>
      <c r="ONV55" s="227"/>
      <c r="ONW55" s="227"/>
      <c r="ONX55" s="227"/>
      <c r="ONY55" s="227"/>
      <c r="ONZ55" s="227"/>
      <c r="OOA55" s="227"/>
      <c r="OOB55" s="227"/>
      <c r="OOC55" s="227"/>
      <c r="OOD55" s="227"/>
      <c r="OOE55" s="227"/>
      <c r="OOF55" s="227"/>
      <c r="OOG55" s="227"/>
      <c r="OOH55" s="227"/>
      <c r="OOI55" s="227"/>
      <c r="OOJ55" s="227"/>
      <c r="OOK55" s="227"/>
      <c r="OOL55" s="227"/>
      <c r="OOM55" s="227"/>
      <c r="OON55" s="227"/>
      <c r="OOO55" s="227"/>
      <c r="OOP55" s="227"/>
      <c r="OOQ55" s="227"/>
      <c r="OOR55" s="227"/>
      <c r="OOS55" s="227"/>
      <c r="OOT55" s="227"/>
      <c r="OOU55" s="227"/>
      <c r="OOV55" s="227"/>
      <c r="OOW55" s="227"/>
      <c r="OOX55" s="227"/>
      <c r="OOY55" s="227"/>
      <c r="OOZ55" s="227"/>
      <c r="OPA55" s="227"/>
      <c r="OPB55" s="227"/>
      <c r="OPC55" s="227"/>
      <c r="OPD55" s="227"/>
      <c r="OPE55" s="227"/>
      <c r="OPF55" s="227"/>
      <c r="OPG55" s="227"/>
      <c r="OPH55" s="227"/>
      <c r="OPI55" s="227"/>
      <c r="OPJ55" s="227"/>
      <c r="OPK55" s="227"/>
      <c r="OPL55" s="227"/>
      <c r="OPM55" s="227"/>
      <c r="OPN55" s="227"/>
      <c r="OPO55" s="227"/>
      <c r="OPP55" s="227"/>
      <c r="OPQ55" s="227"/>
      <c r="OPR55" s="227"/>
      <c r="OPS55" s="227"/>
      <c r="OPT55" s="227"/>
      <c r="OPU55" s="227"/>
      <c r="OPV55" s="227"/>
      <c r="OPW55" s="227"/>
      <c r="OPX55" s="227"/>
      <c r="OPY55" s="227"/>
      <c r="OPZ55" s="227"/>
      <c r="OQA55" s="227"/>
      <c r="OQB55" s="227"/>
      <c r="OQC55" s="227"/>
      <c r="OQD55" s="227"/>
      <c r="OQE55" s="227"/>
      <c r="OQF55" s="227"/>
      <c r="OQG55" s="227"/>
      <c r="OQH55" s="227"/>
      <c r="OQI55" s="227"/>
      <c r="OQJ55" s="227"/>
      <c r="OQK55" s="227"/>
      <c r="OQL55" s="227"/>
      <c r="OQM55" s="227"/>
      <c r="OQN55" s="227"/>
      <c r="OQO55" s="227"/>
      <c r="OQP55" s="227"/>
      <c r="OQQ55" s="227"/>
      <c r="OQR55" s="227"/>
      <c r="OQS55" s="227"/>
      <c r="OQT55" s="227"/>
      <c r="OQU55" s="227"/>
      <c r="OQV55" s="227"/>
      <c r="OQW55" s="227"/>
      <c r="OQX55" s="227"/>
      <c r="OQY55" s="227"/>
      <c r="OQZ55" s="227"/>
      <c r="ORA55" s="227"/>
      <c r="ORB55" s="227"/>
      <c r="ORC55" s="227"/>
      <c r="ORD55" s="227"/>
      <c r="ORE55" s="227"/>
      <c r="ORF55" s="227"/>
      <c r="ORG55" s="227"/>
      <c r="ORH55" s="227"/>
      <c r="ORI55" s="227"/>
      <c r="ORJ55" s="227"/>
      <c r="ORK55" s="227"/>
      <c r="ORL55" s="227"/>
      <c r="ORM55" s="227"/>
      <c r="ORN55" s="227"/>
      <c r="ORO55" s="227"/>
      <c r="ORP55" s="227"/>
      <c r="ORQ55" s="227"/>
      <c r="ORR55" s="227"/>
      <c r="ORS55" s="227"/>
      <c r="ORT55" s="227"/>
      <c r="ORU55" s="227"/>
      <c r="ORV55" s="227"/>
      <c r="ORW55" s="227"/>
      <c r="ORX55" s="227"/>
      <c r="ORY55" s="227"/>
      <c r="ORZ55" s="227"/>
      <c r="OSA55" s="227"/>
      <c r="OSB55" s="227"/>
      <c r="OSC55" s="227"/>
      <c r="OSD55" s="227"/>
      <c r="OSE55" s="227"/>
      <c r="OSF55" s="227"/>
      <c r="OSG55" s="227"/>
      <c r="OSH55" s="227"/>
      <c r="OSI55" s="227"/>
      <c r="OSJ55" s="227"/>
      <c r="OSK55" s="227"/>
      <c r="OSL55" s="227"/>
      <c r="OSM55" s="227"/>
      <c r="OSN55" s="227"/>
      <c r="OSO55" s="227"/>
      <c r="OSP55" s="227"/>
      <c r="OSQ55" s="227"/>
      <c r="OSR55" s="227"/>
      <c r="OSS55" s="227"/>
      <c r="OST55" s="227"/>
      <c r="OSU55" s="227"/>
      <c r="OSV55" s="227"/>
      <c r="OSW55" s="227"/>
      <c r="OSX55" s="227"/>
      <c r="OSY55" s="227"/>
      <c r="OSZ55" s="227"/>
      <c r="OTA55" s="227"/>
      <c r="OTB55" s="227"/>
      <c r="OTC55" s="227"/>
      <c r="OTD55" s="227"/>
      <c r="OTE55" s="227"/>
      <c r="OTF55" s="227"/>
      <c r="OTG55" s="227"/>
      <c r="OTH55" s="227"/>
      <c r="OTI55" s="227"/>
      <c r="OTJ55" s="227"/>
      <c r="OTK55" s="227"/>
      <c r="OTL55" s="227"/>
      <c r="OTM55" s="227"/>
      <c r="OTN55" s="227"/>
      <c r="OTO55" s="227"/>
      <c r="OTP55" s="227"/>
      <c r="OTQ55" s="227"/>
      <c r="OTR55" s="227"/>
      <c r="OTS55" s="227"/>
      <c r="OTT55" s="227"/>
      <c r="OTU55" s="227"/>
      <c r="OTV55" s="227"/>
      <c r="OTW55" s="227"/>
      <c r="OTX55" s="227"/>
      <c r="OTY55" s="227"/>
      <c r="OTZ55" s="227"/>
      <c r="OUA55" s="227"/>
      <c r="OUB55" s="227"/>
      <c r="OUC55" s="227"/>
      <c r="OUD55" s="227"/>
      <c r="OUE55" s="227"/>
      <c r="OUF55" s="227"/>
      <c r="OUG55" s="227"/>
      <c r="OUH55" s="227"/>
      <c r="OUI55" s="227"/>
      <c r="OUJ55" s="227"/>
      <c r="OUK55" s="227"/>
      <c r="OUL55" s="227"/>
      <c r="OUM55" s="227"/>
      <c r="OUN55" s="227"/>
      <c r="OUO55" s="227"/>
      <c r="OUP55" s="227"/>
      <c r="OUQ55" s="227"/>
      <c r="OUR55" s="227"/>
      <c r="OUS55" s="227"/>
      <c r="OUT55" s="227"/>
      <c r="OUU55" s="227"/>
      <c r="OUV55" s="227"/>
      <c r="OUW55" s="227"/>
      <c r="OUX55" s="227"/>
      <c r="OUY55" s="227"/>
      <c r="OUZ55" s="227"/>
      <c r="OVA55" s="227"/>
      <c r="OVB55" s="227"/>
      <c r="OVC55" s="227"/>
      <c r="OVD55" s="227"/>
      <c r="OVE55" s="227"/>
      <c r="OVF55" s="227"/>
      <c r="OVG55" s="227"/>
      <c r="OVH55" s="227"/>
      <c r="OVI55" s="227"/>
      <c r="OVJ55" s="227"/>
      <c r="OVK55" s="227"/>
      <c r="OVL55" s="227"/>
      <c r="OVM55" s="227"/>
      <c r="OVN55" s="227"/>
      <c r="OVO55" s="227"/>
      <c r="OVP55" s="227"/>
      <c r="OVQ55" s="227"/>
      <c r="OVR55" s="227"/>
      <c r="OVS55" s="227"/>
      <c r="OVT55" s="227"/>
      <c r="OVU55" s="227"/>
      <c r="OVV55" s="227"/>
      <c r="OVW55" s="227"/>
      <c r="OVX55" s="227"/>
      <c r="OVY55" s="227"/>
      <c r="OVZ55" s="227"/>
      <c r="OWA55" s="227"/>
      <c r="OWB55" s="227"/>
      <c r="OWC55" s="227"/>
      <c r="OWD55" s="227"/>
      <c r="OWE55" s="227"/>
      <c r="OWF55" s="227"/>
      <c r="OWG55" s="227"/>
      <c r="OWH55" s="227"/>
      <c r="OWI55" s="227"/>
      <c r="OWJ55" s="227"/>
      <c r="OWK55" s="227"/>
      <c r="OWL55" s="227"/>
      <c r="OWM55" s="227"/>
      <c r="OWN55" s="227"/>
      <c r="OWO55" s="227"/>
      <c r="OWP55" s="227"/>
      <c r="OWQ55" s="227"/>
      <c r="OWR55" s="227"/>
      <c r="OWS55" s="227"/>
      <c r="OWT55" s="227"/>
      <c r="OWU55" s="227"/>
      <c r="OWV55" s="227"/>
      <c r="OWW55" s="227"/>
      <c r="OWX55" s="227"/>
      <c r="OWY55" s="227"/>
      <c r="OWZ55" s="227"/>
      <c r="OXA55" s="227"/>
      <c r="OXB55" s="227"/>
      <c r="OXC55" s="227"/>
      <c r="OXD55" s="227"/>
      <c r="OXE55" s="227"/>
      <c r="OXF55" s="227"/>
      <c r="OXG55" s="227"/>
      <c r="OXH55" s="227"/>
      <c r="OXI55" s="227"/>
      <c r="OXJ55" s="227"/>
      <c r="OXK55" s="227"/>
      <c r="OXL55" s="227"/>
      <c r="OXM55" s="227"/>
      <c r="OXN55" s="227"/>
      <c r="OXO55" s="227"/>
      <c r="OXP55" s="227"/>
      <c r="OXQ55" s="227"/>
      <c r="OXR55" s="227"/>
      <c r="OXS55" s="227"/>
      <c r="OXT55" s="227"/>
      <c r="OXU55" s="227"/>
      <c r="OXV55" s="227"/>
      <c r="OXW55" s="227"/>
      <c r="OXX55" s="227"/>
      <c r="OXY55" s="227"/>
      <c r="OXZ55" s="227"/>
      <c r="OYA55" s="227"/>
      <c r="OYB55" s="227"/>
      <c r="OYC55" s="227"/>
      <c r="OYD55" s="227"/>
      <c r="OYE55" s="227"/>
      <c r="OYF55" s="227"/>
      <c r="OYG55" s="227"/>
      <c r="OYH55" s="227"/>
      <c r="OYI55" s="227"/>
      <c r="OYJ55" s="227"/>
      <c r="OYK55" s="227"/>
      <c r="OYL55" s="227"/>
      <c r="OYM55" s="227"/>
      <c r="OYN55" s="227"/>
      <c r="OYO55" s="227"/>
      <c r="OYP55" s="227"/>
      <c r="OYQ55" s="227"/>
      <c r="OYR55" s="227"/>
      <c r="OYS55" s="227"/>
      <c r="OYT55" s="227"/>
      <c r="OYU55" s="227"/>
      <c r="OYV55" s="227"/>
      <c r="OYW55" s="227"/>
      <c r="OYX55" s="227"/>
      <c r="OYY55" s="227"/>
      <c r="OYZ55" s="227"/>
      <c r="OZA55" s="227"/>
      <c r="OZB55" s="227"/>
      <c r="OZC55" s="227"/>
      <c r="OZD55" s="227"/>
      <c r="OZE55" s="227"/>
      <c r="OZF55" s="227"/>
      <c r="OZG55" s="227"/>
      <c r="OZH55" s="227"/>
      <c r="OZI55" s="227"/>
      <c r="OZJ55" s="227"/>
      <c r="OZK55" s="227"/>
      <c r="OZL55" s="227"/>
      <c r="OZM55" s="227"/>
      <c r="OZN55" s="227"/>
      <c r="OZO55" s="227"/>
      <c r="OZP55" s="227"/>
      <c r="OZQ55" s="227"/>
      <c r="OZR55" s="227"/>
      <c r="OZS55" s="227"/>
      <c r="OZT55" s="227"/>
      <c r="OZU55" s="227"/>
      <c r="OZV55" s="227"/>
      <c r="OZW55" s="227"/>
      <c r="OZX55" s="227"/>
      <c r="OZY55" s="227"/>
      <c r="OZZ55" s="227"/>
      <c r="PAA55" s="227"/>
      <c r="PAB55" s="227"/>
      <c r="PAC55" s="227"/>
      <c r="PAD55" s="227"/>
      <c r="PAE55" s="227"/>
      <c r="PAF55" s="227"/>
      <c r="PAG55" s="227"/>
      <c r="PAH55" s="227"/>
      <c r="PAI55" s="227"/>
      <c r="PAJ55" s="227"/>
      <c r="PAK55" s="227"/>
      <c r="PAL55" s="227"/>
      <c r="PAM55" s="227"/>
      <c r="PAN55" s="227"/>
      <c r="PAO55" s="227"/>
      <c r="PAP55" s="227"/>
      <c r="PAQ55" s="227"/>
      <c r="PAR55" s="227"/>
      <c r="PAS55" s="227"/>
      <c r="PAT55" s="227"/>
      <c r="PAU55" s="227"/>
      <c r="PAV55" s="227"/>
      <c r="PAW55" s="227"/>
      <c r="PAX55" s="227"/>
      <c r="PAY55" s="227"/>
      <c r="PAZ55" s="227"/>
      <c r="PBA55" s="227"/>
      <c r="PBB55" s="227"/>
      <c r="PBC55" s="227"/>
      <c r="PBD55" s="227"/>
      <c r="PBE55" s="227"/>
      <c r="PBF55" s="227"/>
      <c r="PBG55" s="227"/>
      <c r="PBH55" s="227"/>
      <c r="PBI55" s="227"/>
      <c r="PBJ55" s="227"/>
      <c r="PBK55" s="227"/>
      <c r="PBL55" s="227"/>
      <c r="PBM55" s="227"/>
      <c r="PBN55" s="227"/>
      <c r="PBO55" s="227"/>
      <c r="PBP55" s="227"/>
      <c r="PBQ55" s="227"/>
      <c r="PBR55" s="227"/>
      <c r="PBS55" s="227"/>
      <c r="PBT55" s="227"/>
      <c r="PBU55" s="227"/>
      <c r="PBV55" s="227"/>
      <c r="PBW55" s="227"/>
      <c r="PBX55" s="227"/>
      <c r="PBY55" s="227"/>
      <c r="PBZ55" s="227"/>
      <c r="PCA55" s="227"/>
      <c r="PCB55" s="227"/>
      <c r="PCC55" s="227"/>
      <c r="PCD55" s="227"/>
      <c r="PCE55" s="227"/>
      <c r="PCF55" s="227"/>
      <c r="PCG55" s="227"/>
      <c r="PCH55" s="227"/>
      <c r="PCI55" s="227"/>
      <c r="PCJ55" s="227"/>
      <c r="PCK55" s="227"/>
      <c r="PCL55" s="227"/>
      <c r="PCM55" s="227"/>
      <c r="PCN55" s="227"/>
      <c r="PCO55" s="227"/>
      <c r="PCP55" s="227"/>
      <c r="PCQ55" s="227"/>
      <c r="PCR55" s="227"/>
      <c r="PCS55" s="227"/>
      <c r="PCT55" s="227"/>
      <c r="PCU55" s="227"/>
      <c r="PCV55" s="227"/>
      <c r="PCW55" s="227"/>
      <c r="PCX55" s="227"/>
      <c r="PCY55" s="227"/>
      <c r="PCZ55" s="227"/>
      <c r="PDA55" s="227"/>
      <c r="PDB55" s="227"/>
      <c r="PDC55" s="227"/>
      <c r="PDD55" s="227"/>
      <c r="PDE55" s="227"/>
      <c r="PDF55" s="227"/>
      <c r="PDG55" s="227"/>
      <c r="PDH55" s="227"/>
      <c r="PDI55" s="227"/>
      <c r="PDJ55" s="227"/>
      <c r="PDK55" s="227"/>
      <c r="PDL55" s="227"/>
      <c r="PDM55" s="227"/>
      <c r="PDN55" s="227"/>
      <c r="PDO55" s="227"/>
      <c r="PDP55" s="227"/>
      <c r="PDQ55" s="227"/>
      <c r="PDR55" s="227"/>
      <c r="PDS55" s="227"/>
      <c r="PDT55" s="227"/>
      <c r="PDU55" s="227"/>
      <c r="PDV55" s="227"/>
      <c r="PDW55" s="227"/>
      <c r="PDX55" s="227"/>
      <c r="PDY55" s="227"/>
      <c r="PDZ55" s="227"/>
      <c r="PEA55" s="227"/>
      <c r="PEB55" s="227"/>
      <c r="PEC55" s="227"/>
      <c r="PED55" s="227"/>
      <c r="PEE55" s="227"/>
      <c r="PEF55" s="227"/>
      <c r="PEG55" s="227"/>
      <c r="PEH55" s="227"/>
      <c r="PEI55" s="227"/>
      <c r="PEJ55" s="227"/>
      <c r="PEK55" s="227"/>
      <c r="PEL55" s="227"/>
      <c r="PEM55" s="227"/>
      <c r="PEN55" s="227"/>
      <c r="PEO55" s="227"/>
      <c r="PEP55" s="227"/>
      <c r="PEQ55" s="227"/>
      <c r="PER55" s="227"/>
      <c r="PES55" s="227"/>
      <c r="PET55" s="227"/>
      <c r="PEU55" s="227"/>
      <c r="PEV55" s="227"/>
      <c r="PEW55" s="227"/>
      <c r="PEX55" s="227"/>
      <c r="PEY55" s="227"/>
      <c r="PEZ55" s="227"/>
      <c r="PFA55" s="227"/>
      <c r="PFB55" s="227"/>
      <c r="PFC55" s="227"/>
      <c r="PFD55" s="227"/>
      <c r="PFE55" s="227"/>
      <c r="PFF55" s="227"/>
      <c r="PFG55" s="227"/>
      <c r="PFH55" s="227"/>
      <c r="PFI55" s="227"/>
      <c r="PFJ55" s="227"/>
      <c r="PFK55" s="227"/>
      <c r="PFL55" s="227"/>
      <c r="PFM55" s="227"/>
      <c r="PFN55" s="227"/>
      <c r="PFO55" s="227"/>
      <c r="PFP55" s="227"/>
      <c r="PFQ55" s="227"/>
      <c r="PFR55" s="227"/>
      <c r="PFS55" s="227"/>
      <c r="PFT55" s="227"/>
      <c r="PFU55" s="227"/>
      <c r="PFV55" s="227"/>
      <c r="PFW55" s="227"/>
      <c r="PFX55" s="227"/>
      <c r="PFY55" s="227"/>
      <c r="PFZ55" s="227"/>
      <c r="PGA55" s="227"/>
      <c r="PGB55" s="227"/>
      <c r="PGC55" s="227"/>
      <c r="PGD55" s="227"/>
      <c r="PGE55" s="227"/>
      <c r="PGF55" s="227"/>
      <c r="PGG55" s="227"/>
      <c r="PGH55" s="227"/>
      <c r="PGI55" s="227"/>
      <c r="PGJ55" s="227"/>
      <c r="PGK55" s="227"/>
      <c r="PGL55" s="227"/>
      <c r="PGM55" s="227"/>
      <c r="PGN55" s="227"/>
      <c r="PGO55" s="227"/>
      <c r="PGP55" s="227"/>
      <c r="PGQ55" s="227"/>
      <c r="PGR55" s="227"/>
      <c r="PGS55" s="227"/>
      <c r="PGT55" s="227"/>
      <c r="PGU55" s="227"/>
      <c r="PGV55" s="227"/>
      <c r="PGW55" s="227"/>
      <c r="PGX55" s="227"/>
      <c r="PGY55" s="227"/>
      <c r="PGZ55" s="227"/>
      <c r="PHA55" s="227"/>
      <c r="PHB55" s="227"/>
      <c r="PHC55" s="227"/>
      <c r="PHD55" s="227"/>
      <c r="PHE55" s="227"/>
      <c r="PHF55" s="227"/>
      <c r="PHG55" s="227"/>
      <c r="PHH55" s="227"/>
      <c r="PHI55" s="227"/>
      <c r="PHJ55" s="227"/>
      <c r="PHK55" s="227"/>
      <c r="PHL55" s="227"/>
      <c r="PHM55" s="227"/>
      <c r="PHN55" s="227"/>
      <c r="PHO55" s="227"/>
      <c r="PHP55" s="227"/>
      <c r="PHQ55" s="227"/>
      <c r="PHR55" s="227"/>
      <c r="PHS55" s="227"/>
      <c r="PHT55" s="227"/>
      <c r="PHU55" s="227"/>
      <c r="PHV55" s="227"/>
      <c r="PHW55" s="227"/>
      <c r="PHX55" s="227"/>
      <c r="PHY55" s="227"/>
      <c r="PHZ55" s="227"/>
      <c r="PIA55" s="227"/>
      <c r="PIB55" s="227"/>
      <c r="PIC55" s="227"/>
      <c r="PID55" s="227"/>
      <c r="PIE55" s="227"/>
      <c r="PIF55" s="227"/>
      <c r="PIG55" s="227"/>
      <c r="PIH55" s="227"/>
      <c r="PII55" s="227"/>
      <c r="PIJ55" s="227"/>
      <c r="PIK55" s="227"/>
      <c r="PIL55" s="227"/>
      <c r="PIM55" s="227"/>
      <c r="PIN55" s="227"/>
      <c r="PIO55" s="227"/>
      <c r="PIP55" s="227"/>
      <c r="PIQ55" s="227"/>
      <c r="PIR55" s="227"/>
      <c r="PIS55" s="227"/>
      <c r="PIT55" s="227"/>
      <c r="PIU55" s="227"/>
      <c r="PIV55" s="227"/>
      <c r="PIW55" s="227"/>
      <c r="PIX55" s="227"/>
      <c r="PIY55" s="227"/>
      <c r="PIZ55" s="227"/>
      <c r="PJA55" s="227"/>
      <c r="PJB55" s="227"/>
      <c r="PJC55" s="227"/>
      <c r="PJD55" s="227"/>
      <c r="PJE55" s="227"/>
      <c r="PJF55" s="227"/>
      <c r="PJG55" s="227"/>
      <c r="PJH55" s="227"/>
      <c r="PJI55" s="227"/>
      <c r="PJJ55" s="227"/>
      <c r="PJK55" s="227"/>
      <c r="PJL55" s="227"/>
      <c r="PJM55" s="227"/>
      <c r="PJN55" s="227"/>
      <c r="PJO55" s="227"/>
      <c r="PJP55" s="227"/>
      <c r="PJQ55" s="227"/>
      <c r="PJR55" s="227"/>
      <c r="PJS55" s="227"/>
      <c r="PJT55" s="227"/>
      <c r="PJU55" s="227"/>
      <c r="PJV55" s="227"/>
      <c r="PJW55" s="227"/>
      <c r="PJX55" s="227"/>
      <c r="PJY55" s="227"/>
      <c r="PJZ55" s="227"/>
      <c r="PKA55" s="227"/>
      <c r="PKB55" s="227"/>
      <c r="PKC55" s="227"/>
      <c r="PKD55" s="227"/>
      <c r="PKE55" s="227"/>
      <c r="PKF55" s="227"/>
      <c r="PKG55" s="227"/>
      <c r="PKH55" s="227"/>
      <c r="PKI55" s="227"/>
      <c r="PKJ55" s="227"/>
      <c r="PKK55" s="227"/>
      <c r="PKL55" s="227"/>
      <c r="PKM55" s="227"/>
      <c r="PKN55" s="227"/>
      <c r="PKO55" s="227"/>
      <c r="PKP55" s="227"/>
      <c r="PKQ55" s="227"/>
      <c r="PKR55" s="227"/>
      <c r="PKS55" s="227"/>
      <c r="PKT55" s="227"/>
      <c r="PKU55" s="227"/>
      <c r="PKV55" s="227"/>
      <c r="PKW55" s="227"/>
      <c r="PKX55" s="227"/>
      <c r="PKY55" s="227"/>
      <c r="PKZ55" s="227"/>
      <c r="PLA55" s="227"/>
      <c r="PLB55" s="227"/>
      <c r="PLC55" s="227"/>
      <c r="PLD55" s="227"/>
      <c r="PLE55" s="227"/>
      <c r="PLF55" s="227"/>
      <c r="PLG55" s="227"/>
      <c r="PLH55" s="227"/>
      <c r="PLI55" s="227"/>
      <c r="PLJ55" s="227"/>
      <c r="PLK55" s="227"/>
      <c r="PLL55" s="227"/>
      <c r="PLM55" s="227"/>
      <c r="PLN55" s="227"/>
      <c r="PLO55" s="227"/>
      <c r="PLP55" s="227"/>
      <c r="PLQ55" s="227"/>
      <c r="PLR55" s="227"/>
      <c r="PLS55" s="227"/>
      <c r="PLT55" s="227"/>
      <c r="PLU55" s="227"/>
      <c r="PLV55" s="227"/>
      <c r="PLW55" s="227"/>
      <c r="PLX55" s="227"/>
      <c r="PLY55" s="227"/>
      <c r="PLZ55" s="227"/>
      <c r="PMA55" s="227"/>
      <c r="PMB55" s="227"/>
      <c r="PMC55" s="227"/>
      <c r="PMD55" s="227"/>
      <c r="PME55" s="227"/>
      <c r="PMF55" s="227"/>
      <c r="PMG55" s="227"/>
      <c r="PMH55" s="227"/>
      <c r="PMI55" s="227"/>
      <c r="PMJ55" s="227"/>
      <c r="PMK55" s="227"/>
      <c r="PML55" s="227"/>
      <c r="PMM55" s="227"/>
      <c r="PMN55" s="227"/>
      <c r="PMO55" s="227"/>
      <c r="PMP55" s="227"/>
      <c r="PMQ55" s="227"/>
      <c r="PMR55" s="227"/>
      <c r="PMS55" s="227"/>
      <c r="PMT55" s="227"/>
      <c r="PMU55" s="227"/>
      <c r="PMV55" s="227"/>
      <c r="PMW55" s="227"/>
      <c r="PMX55" s="227"/>
      <c r="PMY55" s="227"/>
      <c r="PMZ55" s="227"/>
      <c r="PNA55" s="227"/>
      <c r="PNB55" s="227"/>
      <c r="PNC55" s="227"/>
      <c r="PND55" s="227"/>
      <c r="PNE55" s="227"/>
      <c r="PNF55" s="227"/>
      <c r="PNG55" s="227"/>
      <c r="PNH55" s="227"/>
      <c r="PNI55" s="227"/>
      <c r="PNJ55" s="227"/>
      <c r="PNK55" s="227"/>
      <c r="PNL55" s="227"/>
      <c r="PNM55" s="227"/>
      <c r="PNN55" s="227"/>
      <c r="PNO55" s="227"/>
      <c r="PNP55" s="227"/>
      <c r="PNQ55" s="227"/>
      <c r="PNR55" s="227"/>
      <c r="PNS55" s="227"/>
      <c r="PNT55" s="227"/>
      <c r="PNU55" s="227"/>
      <c r="PNV55" s="227"/>
      <c r="PNW55" s="227"/>
      <c r="PNX55" s="227"/>
      <c r="PNY55" s="227"/>
      <c r="PNZ55" s="227"/>
      <c r="POA55" s="227"/>
      <c r="POB55" s="227"/>
      <c r="POC55" s="227"/>
      <c r="POD55" s="227"/>
      <c r="POE55" s="227"/>
      <c r="POF55" s="227"/>
      <c r="POG55" s="227"/>
      <c r="POH55" s="227"/>
      <c r="POI55" s="227"/>
      <c r="POJ55" s="227"/>
      <c r="POK55" s="227"/>
      <c r="POL55" s="227"/>
      <c r="POM55" s="227"/>
      <c r="PON55" s="227"/>
      <c r="POO55" s="227"/>
      <c r="POP55" s="227"/>
      <c r="POQ55" s="227"/>
      <c r="POR55" s="227"/>
      <c r="POS55" s="227"/>
      <c r="POT55" s="227"/>
      <c r="POU55" s="227"/>
      <c r="POV55" s="227"/>
      <c r="POW55" s="227"/>
      <c r="POX55" s="227"/>
      <c r="POY55" s="227"/>
      <c r="POZ55" s="227"/>
      <c r="PPA55" s="227"/>
      <c r="PPB55" s="227"/>
      <c r="PPC55" s="227"/>
      <c r="PPD55" s="227"/>
      <c r="PPE55" s="227"/>
      <c r="PPF55" s="227"/>
      <c r="PPG55" s="227"/>
      <c r="PPH55" s="227"/>
      <c r="PPI55" s="227"/>
      <c r="PPJ55" s="227"/>
      <c r="PPK55" s="227"/>
      <c r="PPL55" s="227"/>
      <c r="PPM55" s="227"/>
      <c r="PPN55" s="227"/>
      <c r="PPO55" s="227"/>
      <c r="PPP55" s="227"/>
      <c r="PPQ55" s="227"/>
      <c r="PPR55" s="227"/>
      <c r="PPS55" s="227"/>
      <c r="PPT55" s="227"/>
      <c r="PPU55" s="227"/>
      <c r="PPV55" s="227"/>
      <c r="PPW55" s="227"/>
      <c r="PPX55" s="227"/>
      <c r="PPY55" s="227"/>
      <c r="PPZ55" s="227"/>
      <c r="PQA55" s="227"/>
      <c r="PQB55" s="227"/>
      <c r="PQC55" s="227"/>
      <c r="PQD55" s="227"/>
      <c r="PQE55" s="227"/>
      <c r="PQF55" s="227"/>
      <c r="PQG55" s="227"/>
      <c r="PQH55" s="227"/>
      <c r="PQI55" s="227"/>
      <c r="PQJ55" s="227"/>
      <c r="PQK55" s="227"/>
      <c r="PQL55" s="227"/>
      <c r="PQM55" s="227"/>
      <c r="PQN55" s="227"/>
      <c r="PQO55" s="227"/>
      <c r="PQP55" s="227"/>
      <c r="PQQ55" s="227"/>
      <c r="PQR55" s="227"/>
      <c r="PQS55" s="227"/>
      <c r="PQT55" s="227"/>
      <c r="PQU55" s="227"/>
      <c r="PQV55" s="227"/>
      <c r="PQW55" s="227"/>
      <c r="PQX55" s="227"/>
      <c r="PQY55" s="227"/>
      <c r="PQZ55" s="227"/>
      <c r="PRA55" s="227"/>
      <c r="PRB55" s="227"/>
      <c r="PRC55" s="227"/>
      <c r="PRD55" s="227"/>
      <c r="PRE55" s="227"/>
      <c r="PRF55" s="227"/>
      <c r="PRG55" s="227"/>
      <c r="PRH55" s="227"/>
      <c r="PRI55" s="227"/>
      <c r="PRJ55" s="227"/>
      <c r="PRK55" s="227"/>
      <c r="PRL55" s="227"/>
      <c r="PRM55" s="227"/>
      <c r="PRN55" s="227"/>
      <c r="PRO55" s="227"/>
      <c r="PRP55" s="227"/>
      <c r="PRQ55" s="227"/>
      <c r="PRR55" s="227"/>
      <c r="PRS55" s="227"/>
      <c r="PRT55" s="227"/>
      <c r="PRU55" s="227"/>
      <c r="PRV55" s="227"/>
      <c r="PRW55" s="227"/>
      <c r="PRX55" s="227"/>
      <c r="PRY55" s="227"/>
      <c r="PRZ55" s="227"/>
      <c r="PSA55" s="227"/>
      <c r="PSB55" s="227"/>
      <c r="PSC55" s="227"/>
      <c r="PSD55" s="227"/>
      <c r="PSE55" s="227"/>
      <c r="PSF55" s="227"/>
      <c r="PSG55" s="227"/>
      <c r="PSH55" s="227"/>
      <c r="PSI55" s="227"/>
      <c r="PSJ55" s="227"/>
      <c r="PSK55" s="227"/>
      <c r="PSL55" s="227"/>
      <c r="PSM55" s="227"/>
      <c r="PSN55" s="227"/>
      <c r="PSO55" s="227"/>
      <c r="PSP55" s="227"/>
      <c r="PSQ55" s="227"/>
      <c r="PSR55" s="227"/>
      <c r="PSS55" s="227"/>
      <c r="PST55" s="227"/>
      <c r="PSU55" s="227"/>
      <c r="PSV55" s="227"/>
      <c r="PSW55" s="227"/>
      <c r="PSX55" s="227"/>
      <c r="PSY55" s="227"/>
      <c r="PSZ55" s="227"/>
      <c r="PTA55" s="227"/>
      <c r="PTB55" s="227"/>
      <c r="PTC55" s="227"/>
      <c r="PTD55" s="227"/>
      <c r="PTE55" s="227"/>
      <c r="PTF55" s="227"/>
      <c r="PTG55" s="227"/>
      <c r="PTH55" s="227"/>
      <c r="PTI55" s="227"/>
      <c r="PTJ55" s="227"/>
      <c r="PTK55" s="227"/>
      <c r="PTL55" s="227"/>
      <c r="PTM55" s="227"/>
      <c r="PTN55" s="227"/>
      <c r="PTO55" s="227"/>
      <c r="PTP55" s="227"/>
      <c r="PTQ55" s="227"/>
      <c r="PTR55" s="227"/>
      <c r="PTS55" s="227"/>
      <c r="PTT55" s="227"/>
      <c r="PTU55" s="227"/>
      <c r="PTV55" s="227"/>
      <c r="PTW55" s="227"/>
      <c r="PTX55" s="227"/>
      <c r="PTY55" s="227"/>
      <c r="PTZ55" s="227"/>
      <c r="PUA55" s="227"/>
      <c r="PUB55" s="227"/>
      <c r="PUC55" s="227"/>
      <c r="PUD55" s="227"/>
      <c r="PUE55" s="227"/>
      <c r="PUF55" s="227"/>
      <c r="PUG55" s="227"/>
      <c r="PUH55" s="227"/>
      <c r="PUI55" s="227"/>
      <c r="PUJ55" s="227"/>
      <c r="PUK55" s="227"/>
      <c r="PUL55" s="227"/>
      <c r="PUM55" s="227"/>
      <c r="PUN55" s="227"/>
      <c r="PUO55" s="227"/>
      <c r="PUP55" s="227"/>
      <c r="PUQ55" s="227"/>
      <c r="PUR55" s="227"/>
      <c r="PUS55" s="227"/>
      <c r="PUT55" s="227"/>
      <c r="PUU55" s="227"/>
      <c r="PUV55" s="227"/>
      <c r="PUW55" s="227"/>
      <c r="PUX55" s="227"/>
      <c r="PUY55" s="227"/>
      <c r="PUZ55" s="227"/>
      <c r="PVA55" s="227"/>
      <c r="PVB55" s="227"/>
      <c r="PVC55" s="227"/>
      <c r="PVD55" s="227"/>
      <c r="PVE55" s="227"/>
      <c r="PVF55" s="227"/>
      <c r="PVG55" s="227"/>
      <c r="PVH55" s="227"/>
      <c r="PVI55" s="227"/>
      <c r="PVJ55" s="227"/>
      <c r="PVK55" s="227"/>
      <c r="PVL55" s="227"/>
      <c r="PVM55" s="227"/>
      <c r="PVN55" s="227"/>
      <c r="PVO55" s="227"/>
      <c r="PVP55" s="227"/>
      <c r="PVQ55" s="227"/>
      <c r="PVR55" s="227"/>
      <c r="PVS55" s="227"/>
      <c r="PVT55" s="227"/>
      <c r="PVU55" s="227"/>
      <c r="PVV55" s="227"/>
      <c r="PVW55" s="227"/>
      <c r="PVX55" s="227"/>
      <c r="PVY55" s="227"/>
      <c r="PVZ55" s="227"/>
      <c r="PWA55" s="227"/>
      <c r="PWB55" s="227"/>
      <c r="PWC55" s="227"/>
      <c r="PWD55" s="227"/>
      <c r="PWE55" s="227"/>
      <c r="PWF55" s="227"/>
      <c r="PWG55" s="227"/>
      <c r="PWH55" s="227"/>
      <c r="PWI55" s="227"/>
      <c r="PWJ55" s="227"/>
      <c r="PWK55" s="227"/>
      <c r="PWL55" s="227"/>
      <c r="PWM55" s="227"/>
      <c r="PWN55" s="227"/>
      <c r="PWO55" s="227"/>
      <c r="PWP55" s="227"/>
      <c r="PWQ55" s="227"/>
      <c r="PWR55" s="227"/>
      <c r="PWS55" s="227"/>
      <c r="PWT55" s="227"/>
      <c r="PWU55" s="227"/>
      <c r="PWV55" s="227"/>
      <c r="PWW55" s="227"/>
      <c r="PWX55" s="227"/>
      <c r="PWY55" s="227"/>
      <c r="PWZ55" s="227"/>
      <c r="PXA55" s="227"/>
      <c r="PXB55" s="227"/>
      <c r="PXC55" s="227"/>
      <c r="PXD55" s="227"/>
      <c r="PXE55" s="227"/>
      <c r="PXF55" s="227"/>
      <c r="PXG55" s="227"/>
      <c r="PXH55" s="227"/>
      <c r="PXI55" s="227"/>
      <c r="PXJ55" s="227"/>
      <c r="PXK55" s="227"/>
      <c r="PXL55" s="227"/>
      <c r="PXM55" s="227"/>
      <c r="PXN55" s="227"/>
      <c r="PXO55" s="227"/>
      <c r="PXP55" s="227"/>
      <c r="PXQ55" s="227"/>
      <c r="PXR55" s="227"/>
      <c r="PXS55" s="227"/>
      <c r="PXT55" s="227"/>
      <c r="PXU55" s="227"/>
      <c r="PXV55" s="227"/>
      <c r="PXW55" s="227"/>
      <c r="PXX55" s="227"/>
      <c r="PXY55" s="227"/>
      <c r="PXZ55" s="227"/>
      <c r="PYA55" s="227"/>
      <c r="PYB55" s="227"/>
      <c r="PYC55" s="227"/>
      <c r="PYD55" s="227"/>
      <c r="PYE55" s="227"/>
      <c r="PYF55" s="227"/>
      <c r="PYG55" s="227"/>
      <c r="PYH55" s="227"/>
      <c r="PYI55" s="227"/>
      <c r="PYJ55" s="227"/>
      <c r="PYK55" s="227"/>
      <c r="PYL55" s="227"/>
      <c r="PYM55" s="227"/>
      <c r="PYN55" s="227"/>
      <c r="PYO55" s="227"/>
      <c r="PYP55" s="227"/>
      <c r="PYQ55" s="227"/>
      <c r="PYR55" s="227"/>
      <c r="PYS55" s="227"/>
      <c r="PYT55" s="227"/>
      <c r="PYU55" s="227"/>
      <c r="PYV55" s="227"/>
      <c r="PYW55" s="227"/>
      <c r="PYX55" s="227"/>
      <c r="PYY55" s="227"/>
      <c r="PYZ55" s="227"/>
      <c r="PZA55" s="227"/>
      <c r="PZB55" s="227"/>
      <c r="PZC55" s="227"/>
      <c r="PZD55" s="227"/>
      <c r="PZE55" s="227"/>
      <c r="PZF55" s="227"/>
      <c r="PZG55" s="227"/>
      <c r="PZH55" s="227"/>
      <c r="PZI55" s="227"/>
      <c r="PZJ55" s="227"/>
      <c r="PZK55" s="227"/>
      <c r="PZL55" s="227"/>
      <c r="PZM55" s="227"/>
      <c r="PZN55" s="227"/>
      <c r="PZO55" s="227"/>
      <c r="PZP55" s="227"/>
      <c r="PZQ55" s="227"/>
      <c r="PZR55" s="227"/>
      <c r="PZS55" s="227"/>
      <c r="PZT55" s="227"/>
      <c r="PZU55" s="227"/>
      <c r="PZV55" s="227"/>
      <c r="PZW55" s="227"/>
      <c r="PZX55" s="227"/>
      <c r="PZY55" s="227"/>
      <c r="PZZ55" s="227"/>
      <c r="QAA55" s="227"/>
      <c r="QAB55" s="227"/>
      <c r="QAC55" s="227"/>
      <c r="QAD55" s="227"/>
      <c r="QAE55" s="227"/>
      <c r="QAF55" s="227"/>
      <c r="QAG55" s="227"/>
      <c r="QAH55" s="227"/>
      <c r="QAI55" s="227"/>
      <c r="QAJ55" s="227"/>
      <c r="QAK55" s="227"/>
      <c r="QAL55" s="227"/>
      <c r="QAM55" s="227"/>
      <c r="QAN55" s="227"/>
      <c r="QAO55" s="227"/>
      <c r="QAP55" s="227"/>
      <c r="QAQ55" s="227"/>
      <c r="QAR55" s="227"/>
      <c r="QAS55" s="227"/>
      <c r="QAT55" s="227"/>
      <c r="QAU55" s="227"/>
      <c r="QAV55" s="227"/>
      <c r="QAW55" s="227"/>
      <c r="QAX55" s="227"/>
      <c r="QAY55" s="227"/>
      <c r="QAZ55" s="227"/>
      <c r="QBA55" s="227"/>
      <c r="QBB55" s="227"/>
      <c r="QBC55" s="227"/>
      <c r="QBD55" s="227"/>
      <c r="QBE55" s="227"/>
      <c r="QBF55" s="227"/>
      <c r="QBG55" s="227"/>
      <c r="QBH55" s="227"/>
      <c r="QBI55" s="227"/>
      <c r="QBJ55" s="227"/>
      <c r="QBK55" s="227"/>
      <c r="QBL55" s="227"/>
      <c r="QBM55" s="227"/>
      <c r="QBN55" s="227"/>
      <c r="QBO55" s="227"/>
      <c r="QBP55" s="227"/>
      <c r="QBQ55" s="227"/>
      <c r="QBR55" s="227"/>
      <c r="QBS55" s="227"/>
      <c r="QBT55" s="227"/>
      <c r="QBU55" s="227"/>
      <c r="QBV55" s="227"/>
      <c r="QBW55" s="227"/>
      <c r="QBX55" s="227"/>
      <c r="QBY55" s="227"/>
      <c r="QBZ55" s="227"/>
      <c r="QCA55" s="227"/>
      <c r="QCB55" s="227"/>
      <c r="QCC55" s="227"/>
      <c r="QCD55" s="227"/>
      <c r="QCE55" s="227"/>
      <c r="QCF55" s="227"/>
      <c r="QCG55" s="227"/>
      <c r="QCH55" s="227"/>
      <c r="QCI55" s="227"/>
      <c r="QCJ55" s="227"/>
      <c r="QCK55" s="227"/>
      <c r="QCL55" s="227"/>
      <c r="QCM55" s="227"/>
      <c r="QCN55" s="227"/>
      <c r="QCO55" s="227"/>
      <c r="QCP55" s="227"/>
      <c r="QCQ55" s="227"/>
      <c r="QCR55" s="227"/>
      <c r="QCS55" s="227"/>
      <c r="QCT55" s="227"/>
      <c r="QCU55" s="227"/>
      <c r="QCV55" s="227"/>
      <c r="QCW55" s="227"/>
      <c r="QCX55" s="227"/>
      <c r="QCY55" s="227"/>
      <c r="QCZ55" s="227"/>
      <c r="QDA55" s="227"/>
      <c r="QDB55" s="227"/>
      <c r="QDC55" s="227"/>
      <c r="QDD55" s="227"/>
      <c r="QDE55" s="227"/>
      <c r="QDF55" s="227"/>
      <c r="QDG55" s="227"/>
      <c r="QDH55" s="227"/>
      <c r="QDI55" s="227"/>
      <c r="QDJ55" s="227"/>
      <c r="QDK55" s="227"/>
      <c r="QDL55" s="227"/>
      <c r="QDM55" s="227"/>
      <c r="QDN55" s="227"/>
      <c r="QDO55" s="227"/>
      <c r="QDP55" s="227"/>
      <c r="QDQ55" s="227"/>
      <c r="QDR55" s="227"/>
      <c r="QDS55" s="227"/>
      <c r="QDT55" s="227"/>
      <c r="QDU55" s="227"/>
      <c r="QDV55" s="227"/>
      <c r="QDW55" s="227"/>
      <c r="QDX55" s="227"/>
      <c r="QDY55" s="227"/>
      <c r="QDZ55" s="227"/>
      <c r="QEA55" s="227"/>
      <c r="QEB55" s="227"/>
      <c r="QEC55" s="227"/>
      <c r="QED55" s="227"/>
      <c r="QEE55" s="227"/>
      <c r="QEF55" s="227"/>
      <c r="QEG55" s="227"/>
      <c r="QEH55" s="227"/>
      <c r="QEI55" s="227"/>
      <c r="QEJ55" s="227"/>
      <c r="QEK55" s="227"/>
      <c r="QEL55" s="227"/>
      <c r="QEM55" s="227"/>
      <c r="QEN55" s="227"/>
      <c r="QEO55" s="227"/>
      <c r="QEP55" s="227"/>
      <c r="QEQ55" s="227"/>
      <c r="QER55" s="227"/>
      <c r="QES55" s="227"/>
      <c r="QET55" s="227"/>
      <c r="QEU55" s="227"/>
      <c r="QEV55" s="227"/>
      <c r="QEW55" s="227"/>
      <c r="QEX55" s="227"/>
      <c r="QEY55" s="227"/>
      <c r="QEZ55" s="227"/>
      <c r="QFA55" s="227"/>
      <c r="QFB55" s="227"/>
      <c r="QFC55" s="227"/>
      <c r="QFD55" s="227"/>
      <c r="QFE55" s="227"/>
      <c r="QFF55" s="227"/>
      <c r="QFG55" s="227"/>
      <c r="QFH55" s="227"/>
      <c r="QFI55" s="227"/>
      <c r="QFJ55" s="227"/>
      <c r="QFK55" s="227"/>
      <c r="QFL55" s="227"/>
      <c r="QFM55" s="227"/>
      <c r="QFN55" s="227"/>
      <c r="QFO55" s="227"/>
      <c r="QFP55" s="227"/>
      <c r="QFQ55" s="227"/>
      <c r="QFR55" s="227"/>
      <c r="QFS55" s="227"/>
      <c r="QFT55" s="227"/>
      <c r="QFU55" s="227"/>
      <c r="QFV55" s="227"/>
      <c r="QFW55" s="227"/>
      <c r="QFX55" s="227"/>
      <c r="QFY55" s="227"/>
      <c r="QFZ55" s="227"/>
      <c r="QGA55" s="227"/>
      <c r="QGB55" s="227"/>
      <c r="QGC55" s="227"/>
      <c r="QGD55" s="227"/>
      <c r="QGE55" s="227"/>
      <c r="QGF55" s="227"/>
      <c r="QGG55" s="227"/>
      <c r="QGH55" s="227"/>
      <c r="QGI55" s="227"/>
      <c r="QGJ55" s="227"/>
      <c r="QGK55" s="227"/>
      <c r="QGL55" s="227"/>
      <c r="QGM55" s="227"/>
      <c r="QGN55" s="227"/>
      <c r="QGO55" s="227"/>
      <c r="QGP55" s="227"/>
      <c r="QGQ55" s="227"/>
      <c r="QGR55" s="227"/>
      <c r="QGS55" s="227"/>
      <c r="QGT55" s="227"/>
      <c r="QGU55" s="227"/>
      <c r="QGV55" s="227"/>
      <c r="QGW55" s="227"/>
      <c r="QGX55" s="227"/>
      <c r="QGY55" s="227"/>
      <c r="QGZ55" s="227"/>
      <c r="QHA55" s="227"/>
      <c r="QHB55" s="227"/>
      <c r="QHC55" s="227"/>
      <c r="QHD55" s="227"/>
      <c r="QHE55" s="227"/>
      <c r="QHF55" s="227"/>
      <c r="QHG55" s="227"/>
      <c r="QHH55" s="227"/>
      <c r="QHI55" s="227"/>
      <c r="QHJ55" s="227"/>
      <c r="QHK55" s="227"/>
      <c r="QHL55" s="227"/>
      <c r="QHM55" s="227"/>
      <c r="QHN55" s="227"/>
      <c r="QHO55" s="227"/>
      <c r="QHP55" s="227"/>
      <c r="QHQ55" s="227"/>
      <c r="QHR55" s="227"/>
      <c r="QHS55" s="227"/>
      <c r="QHT55" s="227"/>
      <c r="QHU55" s="227"/>
      <c r="QHV55" s="227"/>
      <c r="QHW55" s="227"/>
      <c r="QHX55" s="227"/>
      <c r="QHY55" s="227"/>
      <c r="QHZ55" s="227"/>
      <c r="QIA55" s="227"/>
      <c r="QIB55" s="227"/>
      <c r="QIC55" s="227"/>
      <c r="QID55" s="227"/>
      <c r="QIE55" s="227"/>
      <c r="QIF55" s="227"/>
      <c r="QIG55" s="227"/>
      <c r="QIH55" s="227"/>
      <c r="QII55" s="227"/>
      <c r="QIJ55" s="227"/>
      <c r="QIK55" s="227"/>
      <c r="QIL55" s="227"/>
      <c r="QIM55" s="227"/>
      <c r="QIN55" s="227"/>
      <c r="QIO55" s="227"/>
      <c r="QIP55" s="227"/>
      <c r="QIQ55" s="227"/>
      <c r="QIR55" s="227"/>
      <c r="QIS55" s="227"/>
      <c r="QIT55" s="227"/>
      <c r="QIU55" s="227"/>
      <c r="QIV55" s="227"/>
      <c r="QIW55" s="227"/>
      <c r="QIX55" s="227"/>
      <c r="QIY55" s="227"/>
      <c r="QIZ55" s="227"/>
      <c r="QJA55" s="227"/>
      <c r="QJB55" s="227"/>
      <c r="QJC55" s="227"/>
      <c r="QJD55" s="227"/>
      <c r="QJE55" s="227"/>
      <c r="QJF55" s="227"/>
      <c r="QJG55" s="227"/>
      <c r="QJH55" s="227"/>
      <c r="QJI55" s="227"/>
      <c r="QJJ55" s="227"/>
      <c r="QJK55" s="227"/>
      <c r="QJL55" s="227"/>
      <c r="QJM55" s="227"/>
      <c r="QJN55" s="227"/>
      <c r="QJO55" s="227"/>
      <c r="QJP55" s="227"/>
      <c r="QJQ55" s="227"/>
      <c r="QJR55" s="227"/>
      <c r="QJS55" s="227"/>
      <c r="QJT55" s="227"/>
      <c r="QJU55" s="227"/>
      <c r="QJV55" s="227"/>
      <c r="QJW55" s="227"/>
      <c r="QJX55" s="227"/>
      <c r="QJY55" s="227"/>
      <c r="QJZ55" s="227"/>
      <c r="QKA55" s="227"/>
      <c r="QKB55" s="227"/>
      <c r="QKC55" s="227"/>
      <c r="QKD55" s="227"/>
      <c r="QKE55" s="227"/>
      <c r="QKF55" s="227"/>
      <c r="QKG55" s="227"/>
      <c r="QKH55" s="227"/>
      <c r="QKI55" s="227"/>
      <c r="QKJ55" s="227"/>
      <c r="QKK55" s="227"/>
      <c r="QKL55" s="227"/>
      <c r="QKM55" s="227"/>
      <c r="QKN55" s="227"/>
      <c r="QKO55" s="227"/>
      <c r="QKP55" s="227"/>
      <c r="QKQ55" s="227"/>
      <c r="QKR55" s="227"/>
      <c r="QKS55" s="227"/>
      <c r="QKT55" s="227"/>
      <c r="QKU55" s="227"/>
      <c r="QKV55" s="227"/>
      <c r="QKW55" s="227"/>
      <c r="QKX55" s="227"/>
      <c r="QKY55" s="227"/>
      <c r="QKZ55" s="227"/>
      <c r="QLA55" s="227"/>
      <c r="QLB55" s="227"/>
      <c r="QLC55" s="227"/>
      <c r="QLD55" s="227"/>
      <c r="QLE55" s="227"/>
      <c r="QLF55" s="227"/>
      <c r="QLG55" s="227"/>
      <c r="QLH55" s="227"/>
      <c r="QLI55" s="227"/>
      <c r="QLJ55" s="227"/>
      <c r="QLK55" s="227"/>
      <c r="QLL55" s="227"/>
      <c r="QLM55" s="227"/>
      <c r="QLN55" s="227"/>
      <c r="QLO55" s="227"/>
      <c r="QLP55" s="227"/>
      <c r="QLQ55" s="227"/>
      <c r="QLR55" s="227"/>
      <c r="QLS55" s="227"/>
      <c r="QLT55" s="227"/>
      <c r="QLU55" s="227"/>
      <c r="QLV55" s="227"/>
      <c r="QLW55" s="227"/>
      <c r="QLX55" s="227"/>
      <c r="QLY55" s="227"/>
      <c r="QLZ55" s="227"/>
      <c r="QMA55" s="227"/>
      <c r="QMB55" s="227"/>
      <c r="QMC55" s="227"/>
      <c r="QMD55" s="227"/>
      <c r="QME55" s="227"/>
      <c r="QMF55" s="227"/>
      <c r="QMG55" s="227"/>
      <c r="QMH55" s="227"/>
      <c r="QMI55" s="227"/>
      <c r="QMJ55" s="227"/>
      <c r="QMK55" s="227"/>
      <c r="QML55" s="227"/>
      <c r="QMM55" s="227"/>
      <c r="QMN55" s="227"/>
      <c r="QMO55" s="227"/>
      <c r="QMP55" s="227"/>
      <c r="QMQ55" s="227"/>
      <c r="QMR55" s="227"/>
      <c r="QMS55" s="227"/>
      <c r="QMT55" s="227"/>
      <c r="QMU55" s="227"/>
      <c r="QMV55" s="227"/>
      <c r="QMW55" s="227"/>
      <c r="QMX55" s="227"/>
      <c r="QMY55" s="227"/>
      <c r="QMZ55" s="227"/>
      <c r="QNA55" s="227"/>
      <c r="QNB55" s="227"/>
      <c r="QNC55" s="227"/>
      <c r="QND55" s="227"/>
      <c r="QNE55" s="227"/>
      <c r="QNF55" s="227"/>
      <c r="QNG55" s="227"/>
      <c r="QNH55" s="227"/>
      <c r="QNI55" s="227"/>
      <c r="QNJ55" s="227"/>
      <c r="QNK55" s="227"/>
      <c r="QNL55" s="227"/>
      <c r="QNM55" s="227"/>
      <c r="QNN55" s="227"/>
      <c r="QNO55" s="227"/>
      <c r="QNP55" s="227"/>
      <c r="QNQ55" s="227"/>
      <c r="QNR55" s="227"/>
      <c r="QNS55" s="227"/>
      <c r="QNT55" s="227"/>
      <c r="QNU55" s="227"/>
      <c r="QNV55" s="227"/>
      <c r="QNW55" s="227"/>
      <c r="QNX55" s="227"/>
      <c r="QNY55" s="227"/>
      <c r="QNZ55" s="227"/>
      <c r="QOA55" s="227"/>
      <c r="QOB55" s="227"/>
      <c r="QOC55" s="227"/>
      <c r="QOD55" s="227"/>
      <c r="QOE55" s="227"/>
      <c r="QOF55" s="227"/>
      <c r="QOG55" s="227"/>
      <c r="QOH55" s="227"/>
      <c r="QOI55" s="227"/>
      <c r="QOJ55" s="227"/>
      <c r="QOK55" s="227"/>
      <c r="QOL55" s="227"/>
      <c r="QOM55" s="227"/>
      <c r="QON55" s="227"/>
      <c r="QOO55" s="227"/>
      <c r="QOP55" s="227"/>
      <c r="QOQ55" s="227"/>
      <c r="QOR55" s="227"/>
      <c r="QOS55" s="227"/>
      <c r="QOT55" s="227"/>
      <c r="QOU55" s="227"/>
      <c r="QOV55" s="227"/>
      <c r="QOW55" s="227"/>
      <c r="QOX55" s="227"/>
      <c r="QOY55" s="227"/>
      <c r="QOZ55" s="227"/>
      <c r="QPA55" s="227"/>
      <c r="QPB55" s="227"/>
      <c r="QPC55" s="227"/>
      <c r="QPD55" s="227"/>
      <c r="QPE55" s="227"/>
      <c r="QPF55" s="227"/>
      <c r="QPG55" s="227"/>
      <c r="QPH55" s="227"/>
      <c r="QPI55" s="227"/>
      <c r="QPJ55" s="227"/>
      <c r="QPK55" s="227"/>
      <c r="QPL55" s="227"/>
      <c r="QPM55" s="227"/>
      <c r="QPN55" s="227"/>
      <c r="QPO55" s="227"/>
      <c r="QPP55" s="227"/>
      <c r="QPQ55" s="227"/>
      <c r="QPR55" s="227"/>
      <c r="QPS55" s="227"/>
      <c r="QPT55" s="227"/>
      <c r="QPU55" s="227"/>
      <c r="QPV55" s="227"/>
      <c r="QPW55" s="227"/>
      <c r="QPX55" s="227"/>
      <c r="QPY55" s="227"/>
      <c r="QPZ55" s="227"/>
      <c r="QQA55" s="227"/>
      <c r="QQB55" s="227"/>
      <c r="QQC55" s="227"/>
      <c r="QQD55" s="227"/>
      <c r="QQE55" s="227"/>
      <c r="QQF55" s="227"/>
      <c r="QQG55" s="227"/>
      <c r="QQH55" s="227"/>
      <c r="QQI55" s="227"/>
      <c r="QQJ55" s="227"/>
      <c r="QQK55" s="227"/>
      <c r="QQL55" s="227"/>
      <c r="QQM55" s="227"/>
      <c r="QQN55" s="227"/>
      <c r="QQO55" s="227"/>
      <c r="QQP55" s="227"/>
      <c r="QQQ55" s="227"/>
      <c r="QQR55" s="227"/>
      <c r="QQS55" s="227"/>
      <c r="QQT55" s="227"/>
      <c r="QQU55" s="227"/>
      <c r="QQV55" s="227"/>
      <c r="QQW55" s="227"/>
      <c r="QQX55" s="227"/>
      <c r="QQY55" s="227"/>
      <c r="QQZ55" s="227"/>
      <c r="QRA55" s="227"/>
      <c r="QRB55" s="227"/>
      <c r="QRC55" s="227"/>
      <c r="QRD55" s="227"/>
      <c r="QRE55" s="227"/>
      <c r="QRF55" s="227"/>
      <c r="QRG55" s="227"/>
      <c r="QRH55" s="227"/>
      <c r="QRI55" s="227"/>
      <c r="QRJ55" s="227"/>
      <c r="QRK55" s="227"/>
      <c r="QRL55" s="227"/>
      <c r="QRM55" s="227"/>
      <c r="QRN55" s="227"/>
      <c r="QRO55" s="227"/>
      <c r="QRP55" s="227"/>
      <c r="QRQ55" s="227"/>
      <c r="QRR55" s="227"/>
      <c r="QRS55" s="227"/>
      <c r="QRT55" s="227"/>
      <c r="QRU55" s="227"/>
      <c r="QRV55" s="227"/>
      <c r="QRW55" s="227"/>
      <c r="QRX55" s="227"/>
      <c r="QRY55" s="227"/>
      <c r="QRZ55" s="227"/>
      <c r="QSA55" s="227"/>
      <c r="QSB55" s="227"/>
      <c r="QSC55" s="227"/>
      <c r="QSD55" s="227"/>
      <c r="QSE55" s="227"/>
      <c r="QSF55" s="227"/>
      <c r="QSG55" s="227"/>
      <c r="QSH55" s="227"/>
      <c r="QSI55" s="227"/>
      <c r="QSJ55" s="227"/>
      <c r="QSK55" s="227"/>
      <c r="QSL55" s="227"/>
      <c r="QSM55" s="227"/>
      <c r="QSN55" s="227"/>
      <c r="QSO55" s="227"/>
      <c r="QSP55" s="227"/>
      <c r="QSQ55" s="227"/>
      <c r="QSR55" s="227"/>
      <c r="QSS55" s="227"/>
      <c r="QST55" s="227"/>
      <c r="QSU55" s="227"/>
      <c r="QSV55" s="227"/>
      <c r="QSW55" s="227"/>
      <c r="QSX55" s="227"/>
      <c r="QSY55" s="227"/>
      <c r="QSZ55" s="227"/>
      <c r="QTA55" s="227"/>
      <c r="QTB55" s="227"/>
      <c r="QTC55" s="227"/>
      <c r="QTD55" s="227"/>
      <c r="QTE55" s="227"/>
      <c r="QTF55" s="227"/>
      <c r="QTG55" s="227"/>
      <c r="QTH55" s="227"/>
      <c r="QTI55" s="227"/>
      <c r="QTJ55" s="227"/>
      <c r="QTK55" s="227"/>
      <c r="QTL55" s="227"/>
      <c r="QTM55" s="227"/>
      <c r="QTN55" s="227"/>
      <c r="QTO55" s="227"/>
      <c r="QTP55" s="227"/>
      <c r="QTQ55" s="227"/>
      <c r="QTR55" s="227"/>
      <c r="QTS55" s="227"/>
      <c r="QTT55" s="227"/>
      <c r="QTU55" s="227"/>
      <c r="QTV55" s="227"/>
      <c r="QTW55" s="227"/>
      <c r="QTX55" s="227"/>
      <c r="QTY55" s="227"/>
      <c r="QTZ55" s="227"/>
      <c r="QUA55" s="227"/>
      <c r="QUB55" s="227"/>
      <c r="QUC55" s="227"/>
      <c r="QUD55" s="227"/>
      <c r="QUE55" s="227"/>
      <c r="QUF55" s="227"/>
      <c r="QUG55" s="227"/>
      <c r="QUH55" s="227"/>
      <c r="QUI55" s="227"/>
      <c r="QUJ55" s="227"/>
      <c r="QUK55" s="227"/>
      <c r="QUL55" s="227"/>
      <c r="QUM55" s="227"/>
      <c r="QUN55" s="227"/>
      <c r="QUO55" s="227"/>
      <c r="QUP55" s="227"/>
      <c r="QUQ55" s="227"/>
      <c r="QUR55" s="227"/>
      <c r="QUS55" s="227"/>
      <c r="QUT55" s="227"/>
      <c r="QUU55" s="227"/>
      <c r="QUV55" s="227"/>
      <c r="QUW55" s="227"/>
      <c r="QUX55" s="227"/>
      <c r="QUY55" s="227"/>
      <c r="QUZ55" s="227"/>
      <c r="QVA55" s="227"/>
      <c r="QVB55" s="227"/>
      <c r="QVC55" s="227"/>
      <c r="QVD55" s="227"/>
      <c r="QVE55" s="227"/>
      <c r="QVF55" s="227"/>
      <c r="QVG55" s="227"/>
      <c r="QVH55" s="227"/>
      <c r="QVI55" s="227"/>
      <c r="QVJ55" s="227"/>
      <c r="QVK55" s="227"/>
      <c r="QVL55" s="227"/>
      <c r="QVM55" s="227"/>
      <c r="QVN55" s="227"/>
      <c r="QVO55" s="227"/>
      <c r="QVP55" s="227"/>
      <c r="QVQ55" s="227"/>
      <c r="QVR55" s="227"/>
      <c r="QVS55" s="227"/>
      <c r="QVT55" s="227"/>
      <c r="QVU55" s="227"/>
      <c r="QVV55" s="227"/>
      <c r="QVW55" s="227"/>
      <c r="QVX55" s="227"/>
      <c r="QVY55" s="227"/>
      <c r="QVZ55" s="227"/>
      <c r="QWA55" s="227"/>
      <c r="QWB55" s="227"/>
      <c r="QWC55" s="227"/>
      <c r="QWD55" s="227"/>
      <c r="QWE55" s="227"/>
      <c r="QWF55" s="227"/>
      <c r="QWG55" s="227"/>
      <c r="QWH55" s="227"/>
      <c r="QWI55" s="227"/>
      <c r="QWJ55" s="227"/>
      <c r="QWK55" s="227"/>
      <c r="QWL55" s="227"/>
      <c r="QWM55" s="227"/>
      <c r="QWN55" s="227"/>
      <c r="QWO55" s="227"/>
      <c r="QWP55" s="227"/>
      <c r="QWQ55" s="227"/>
      <c r="QWR55" s="227"/>
      <c r="QWS55" s="227"/>
      <c r="QWT55" s="227"/>
      <c r="QWU55" s="227"/>
      <c r="QWV55" s="227"/>
      <c r="QWW55" s="227"/>
      <c r="QWX55" s="227"/>
      <c r="QWY55" s="227"/>
      <c r="QWZ55" s="227"/>
      <c r="QXA55" s="227"/>
      <c r="QXB55" s="227"/>
      <c r="QXC55" s="227"/>
      <c r="QXD55" s="227"/>
      <c r="QXE55" s="227"/>
      <c r="QXF55" s="227"/>
      <c r="QXG55" s="227"/>
      <c r="QXH55" s="227"/>
      <c r="QXI55" s="227"/>
      <c r="QXJ55" s="227"/>
      <c r="QXK55" s="227"/>
      <c r="QXL55" s="227"/>
      <c r="QXM55" s="227"/>
      <c r="QXN55" s="227"/>
      <c r="QXO55" s="227"/>
      <c r="QXP55" s="227"/>
      <c r="QXQ55" s="227"/>
      <c r="QXR55" s="227"/>
      <c r="QXS55" s="227"/>
      <c r="QXT55" s="227"/>
      <c r="QXU55" s="227"/>
      <c r="QXV55" s="227"/>
      <c r="QXW55" s="227"/>
      <c r="QXX55" s="227"/>
      <c r="QXY55" s="227"/>
      <c r="QXZ55" s="227"/>
      <c r="QYA55" s="227"/>
      <c r="QYB55" s="227"/>
      <c r="QYC55" s="227"/>
      <c r="QYD55" s="227"/>
      <c r="QYE55" s="227"/>
      <c r="QYF55" s="227"/>
      <c r="QYG55" s="227"/>
      <c r="QYH55" s="227"/>
      <c r="QYI55" s="227"/>
      <c r="QYJ55" s="227"/>
      <c r="QYK55" s="227"/>
      <c r="QYL55" s="227"/>
      <c r="QYM55" s="227"/>
      <c r="QYN55" s="227"/>
      <c r="QYO55" s="227"/>
      <c r="QYP55" s="227"/>
      <c r="QYQ55" s="227"/>
      <c r="QYR55" s="227"/>
      <c r="QYS55" s="227"/>
      <c r="QYT55" s="227"/>
      <c r="QYU55" s="227"/>
      <c r="QYV55" s="227"/>
      <c r="QYW55" s="227"/>
      <c r="QYX55" s="227"/>
      <c r="QYY55" s="227"/>
      <c r="QYZ55" s="227"/>
      <c r="QZA55" s="227"/>
      <c r="QZB55" s="227"/>
      <c r="QZC55" s="227"/>
      <c r="QZD55" s="227"/>
      <c r="QZE55" s="227"/>
      <c r="QZF55" s="227"/>
      <c r="QZG55" s="227"/>
      <c r="QZH55" s="227"/>
      <c r="QZI55" s="227"/>
      <c r="QZJ55" s="227"/>
      <c r="QZK55" s="227"/>
      <c r="QZL55" s="227"/>
      <c r="QZM55" s="227"/>
      <c r="QZN55" s="227"/>
      <c r="QZO55" s="227"/>
      <c r="QZP55" s="227"/>
      <c r="QZQ55" s="227"/>
      <c r="QZR55" s="227"/>
      <c r="QZS55" s="227"/>
      <c r="QZT55" s="227"/>
      <c r="QZU55" s="227"/>
      <c r="QZV55" s="227"/>
      <c r="QZW55" s="227"/>
      <c r="QZX55" s="227"/>
      <c r="QZY55" s="227"/>
      <c r="QZZ55" s="227"/>
      <c r="RAA55" s="227"/>
      <c r="RAB55" s="227"/>
      <c r="RAC55" s="227"/>
      <c r="RAD55" s="227"/>
      <c r="RAE55" s="227"/>
      <c r="RAF55" s="227"/>
      <c r="RAG55" s="227"/>
      <c r="RAH55" s="227"/>
      <c r="RAI55" s="227"/>
      <c r="RAJ55" s="227"/>
      <c r="RAK55" s="227"/>
      <c r="RAL55" s="227"/>
      <c r="RAM55" s="227"/>
      <c r="RAN55" s="227"/>
      <c r="RAO55" s="227"/>
      <c r="RAP55" s="227"/>
      <c r="RAQ55" s="227"/>
      <c r="RAR55" s="227"/>
      <c r="RAS55" s="227"/>
      <c r="RAT55" s="227"/>
      <c r="RAU55" s="227"/>
      <c r="RAV55" s="227"/>
      <c r="RAW55" s="227"/>
      <c r="RAX55" s="227"/>
      <c r="RAY55" s="227"/>
      <c r="RAZ55" s="227"/>
      <c r="RBA55" s="227"/>
      <c r="RBB55" s="227"/>
      <c r="RBC55" s="227"/>
      <c r="RBD55" s="227"/>
      <c r="RBE55" s="227"/>
      <c r="RBF55" s="227"/>
      <c r="RBG55" s="227"/>
      <c r="RBH55" s="227"/>
      <c r="RBI55" s="227"/>
      <c r="RBJ55" s="227"/>
      <c r="RBK55" s="227"/>
      <c r="RBL55" s="227"/>
      <c r="RBM55" s="227"/>
      <c r="RBN55" s="227"/>
      <c r="RBO55" s="227"/>
      <c r="RBP55" s="227"/>
      <c r="RBQ55" s="227"/>
      <c r="RBR55" s="227"/>
      <c r="RBS55" s="227"/>
      <c r="RBT55" s="227"/>
      <c r="RBU55" s="227"/>
      <c r="RBV55" s="227"/>
      <c r="RBW55" s="227"/>
      <c r="RBX55" s="227"/>
      <c r="RBY55" s="227"/>
      <c r="RBZ55" s="227"/>
      <c r="RCA55" s="227"/>
      <c r="RCB55" s="227"/>
      <c r="RCC55" s="227"/>
      <c r="RCD55" s="227"/>
      <c r="RCE55" s="227"/>
      <c r="RCF55" s="227"/>
      <c r="RCG55" s="227"/>
      <c r="RCH55" s="227"/>
      <c r="RCI55" s="227"/>
      <c r="RCJ55" s="227"/>
      <c r="RCK55" s="227"/>
      <c r="RCL55" s="227"/>
      <c r="RCM55" s="227"/>
      <c r="RCN55" s="227"/>
      <c r="RCO55" s="227"/>
      <c r="RCP55" s="227"/>
      <c r="RCQ55" s="227"/>
      <c r="RCR55" s="227"/>
      <c r="RCS55" s="227"/>
      <c r="RCT55" s="227"/>
      <c r="RCU55" s="227"/>
      <c r="RCV55" s="227"/>
      <c r="RCW55" s="227"/>
      <c r="RCX55" s="227"/>
      <c r="RCY55" s="227"/>
      <c r="RCZ55" s="227"/>
      <c r="RDA55" s="227"/>
      <c r="RDB55" s="227"/>
      <c r="RDC55" s="227"/>
      <c r="RDD55" s="227"/>
      <c r="RDE55" s="227"/>
      <c r="RDF55" s="227"/>
      <c r="RDG55" s="227"/>
      <c r="RDH55" s="227"/>
      <c r="RDI55" s="227"/>
      <c r="RDJ55" s="227"/>
      <c r="RDK55" s="227"/>
      <c r="RDL55" s="227"/>
      <c r="RDM55" s="227"/>
      <c r="RDN55" s="227"/>
      <c r="RDO55" s="227"/>
      <c r="RDP55" s="227"/>
      <c r="RDQ55" s="227"/>
      <c r="RDR55" s="227"/>
      <c r="RDS55" s="227"/>
      <c r="RDT55" s="227"/>
      <c r="RDU55" s="227"/>
      <c r="RDV55" s="227"/>
      <c r="RDW55" s="227"/>
      <c r="RDX55" s="227"/>
      <c r="RDY55" s="227"/>
      <c r="RDZ55" s="227"/>
      <c r="REA55" s="227"/>
      <c r="REB55" s="227"/>
      <c r="REC55" s="227"/>
      <c r="RED55" s="227"/>
      <c r="REE55" s="227"/>
      <c r="REF55" s="227"/>
      <c r="REG55" s="227"/>
      <c r="REH55" s="227"/>
      <c r="REI55" s="227"/>
      <c r="REJ55" s="227"/>
      <c r="REK55" s="227"/>
      <c r="REL55" s="227"/>
      <c r="REM55" s="227"/>
      <c r="REN55" s="227"/>
      <c r="REO55" s="227"/>
      <c r="REP55" s="227"/>
      <c r="REQ55" s="227"/>
      <c r="RER55" s="227"/>
      <c r="RES55" s="227"/>
      <c r="RET55" s="227"/>
      <c r="REU55" s="227"/>
      <c r="REV55" s="227"/>
      <c r="REW55" s="227"/>
      <c r="REX55" s="227"/>
      <c r="REY55" s="227"/>
      <c r="REZ55" s="227"/>
      <c r="RFA55" s="227"/>
      <c r="RFB55" s="227"/>
      <c r="RFC55" s="227"/>
      <c r="RFD55" s="227"/>
      <c r="RFE55" s="227"/>
      <c r="RFF55" s="227"/>
      <c r="RFG55" s="227"/>
      <c r="RFH55" s="227"/>
      <c r="RFI55" s="227"/>
      <c r="RFJ55" s="227"/>
      <c r="RFK55" s="227"/>
      <c r="RFL55" s="227"/>
      <c r="RFM55" s="227"/>
      <c r="RFN55" s="227"/>
      <c r="RFO55" s="227"/>
      <c r="RFP55" s="227"/>
      <c r="RFQ55" s="227"/>
      <c r="RFR55" s="227"/>
      <c r="RFS55" s="227"/>
      <c r="RFT55" s="227"/>
      <c r="RFU55" s="227"/>
      <c r="RFV55" s="227"/>
      <c r="RFW55" s="227"/>
      <c r="RFX55" s="227"/>
      <c r="RFY55" s="227"/>
      <c r="RFZ55" s="227"/>
      <c r="RGA55" s="227"/>
      <c r="RGB55" s="227"/>
      <c r="RGC55" s="227"/>
      <c r="RGD55" s="227"/>
      <c r="RGE55" s="227"/>
      <c r="RGF55" s="227"/>
      <c r="RGG55" s="227"/>
      <c r="RGH55" s="227"/>
      <c r="RGI55" s="227"/>
      <c r="RGJ55" s="227"/>
      <c r="RGK55" s="227"/>
      <c r="RGL55" s="227"/>
      <c r="RGM55" s="227"/>
      <c r="RGN55" s="227"/>
      <c r="RGO55" s="227"/>
      <c r="RGP55" s="227"/>
      <c r="RGQ55" s="227"/>
      <c r="RGR55" s="227"/>
      <c r="RGS55" s="227"/>
      <c r="RGT55" s="227"/>
      <c r="RGU55" s="227"/>
      <c r="RGV55" s="227"/>
      <c r="RGW55" s="227"/>
      <c r="RGX55" s="227"/>
      <c r="RGY55" s="227"/>
      <c r="RGZ55" s="227"/>
      <c r="RHA55" s="227"/>
      <c r="RHB55" s="227"/>
      <c r="RHC55" s="227"/>
      <c r="RHD55" s="227"/>
      <c r="RHE55" s="227"/>
      <c r="RHF55" s="227"/>
      <c r="RHG55" s="227"/>
      <c r="RHH55" s="227"/>
      <c r="RHI55" s="227"/>
      <c r="RHJ55" s="227"/>
      <c r="RHK55" s="227"/>
      <c r="RHL55" s="227"/>
      <c r="RHM55" s="227"/>
      <c r="RHN55" s="227"/>
      <c r="RHO55" s="227"/>
      <c r="RHP55" s="227"/>
      <c r="RHQ55" s="227"/>
      <c r="RHR55" s="227"/>
      <c r="RHS55" s="227"/>
      <c r="RHT55" s="227"/>
      <c r="RHU55" s="227"/>
      <c r="RHV55" s="227"/>
      <c r="RHW55" s="227"/>
      <c r="RHX55" s="227"/>
      <c r="RHY55" s="227"/>
      <c r="RHZ55" s="227"/>
      <c r="RIA55" s="227"/>
      <c r="RIB55" s="227"/>
      <c r="RIC55" s="227"/>
      <c r="RID55" s="227"/>
      <c r="RIE55" s="227"/>
      <c r="RIF55" s="227"/>
      <c r="RIG55" s="227"/>
      <c r="RIH55" s="227"/>
      <c r="RII55" s="227"/>
      <c r="RIJ55" s="227"/>
      <c r="RIK55" s="227"/>
      <c r="RIL55" s="227"/>
      <c r="RIM55" s="227"/>
      <c r="RIN55" s="227"/>
      <c r="RIO55" s="227"/>
      <c r="RIP55" s="227"/>
      <c r="RIQ55" s="227"/>
      <c r="RIR55" s="227"/>
      <c r="RIS55" s="227"/>
      <c r="RIT55" s="227"/>
      <c r="RIU55" s="227"/>
      <c r="RIV55" s="227"/>
      <c r="RIW55" s="227"/>
      <c r="RIX55" s="227"/>
      <c r="RIY55" s="227"/>
      <c r="RIZ55" s="227"/>
      <c r="RJA55" s="227"/>
      <c r="RJB55" s="227"/>
      <c r="RJC55" s="227"/>
      <c r="RJD55" s="227"/>
      <c r="RJE55" s="227"/>
      <c r="RJF55" s="227"/>
      <c r="RJG55" s="227"/>
      <c r="RJH55" s="227"/>
      <c r="RJI55" s="227"/>
      <c r="RJJ55" s="227"/>
      <c r="RJK55" s="227"/>
      <c r="RJL55" s="227"/>
      <c r="RJM55" s="227"/>
      <c r="RJN55" s="227"/>
      <c r="RJO55" s="227"/>
      <c r="RJP55" s="227"/>
      <c r="RJQ55" s="227"/>
      <c r="RJR55" s="227"/>
      <c r="RJS55" s="227"/>
      <c r="RJT55" s="227"/>
      <c r="RJU55" s="227"/>
      <c r="RJV55" s="227"/>
      <c r="RJW55" s="227"/>
      <c r="RJX55" s="227"/>
      <c r="RJY55" s="227"/>
      <c r="RJZ55" s="227"/>
      <c r="RKA55" s="227"/>
      <c r="RKB55" s="227"/>
      <c r="RKC55" s="227"/>
      <c r="RKD55" s="227"/>
      <c r="RKE55" s="227"/>
      <c r="RKF55" s="227"/>
      <c r="RKG55" s="227"/>
      <c r="RKH55" s="227"/>
      <c r="RKI55" s="227"/>
      <c r="RKJ55" s="227"/>
      <c r="RKK55" s="227"/>
      <c r="RKL55" s="227"/>
      <c r="RKM55" s="227"/>
      <c r="RKN55" s="227"/>
      <c r="RKO55" s="227"/>
      <c r="RKP55" s="227"/>
      <c r="RKQ55" s="227"/>
      <c r="RKR55" s="227"/>
      <c r="RKS55" s="227"/>
      <c r="RKT55" s="227"/>
      <c r="RKU55" s="227"/>
      <c r="RKV55" s="227"/>
      <c r="RKW55" s="227"/>
      <c r="RKX55" s="227"/>
      <c r="RKY55" s="227"/>
      <c r="RKZ55" s="227"/>
      <c r="RLA55" s="227"/>
      <c r="RLB55" s="227"/>
      <c r="RLC55" s="227"/>
      <c r="RLD55" s="227"/>
      <c r="RLE55" s="227"/>
      <c r="RLF55" s="227"/>
      <c r="RLG55" s="227"/>
      <c r="RLH55" s="227"/>
      <c r="RLI55" s="227"/>
      <c r="RLJ55" s="227"/>
      <c r="RLK55" s="227"/>
      <c r="RLL55" s="227"/>
      <c r="RLM55" s="227"/>
      <c r="RLN55" s="227"/>
      <c r="RLO55" s="227"/>
      <c r="RLP55" s="227"/>
      <c r="RLQ55" s="227"/>
      <c r="RLR55" s="227"/>
      <c r="RLS55" s="227"/>
      <c r="RLT55" s="227"/>
      <c r="RLU55" s="227"/>
      <c r="RLV55" s="227"/>
      <c r="RLW55" s="227"/>
      <c r="RLX55" s="227"/>
      <c r="RLY55" s="227"/>
      <c r="RLZ55" s="227"/>
      <c r="RMA55" s="227"/>
      <c r="RMB55" s="227"/>
      <c r="RMC55" s="227"/>
      <c r="RMD55" s="227"/>
      <c r="RME55" s="227"/>
      <c r="RMF55" s="227"/>
      <c r="RMG55" s="227"/>
      <c r="RMH55" s="227"/>
      <c r="RMI55" s="227"/>
      <c r="RMJ55" s="227"/>
      <c r="RMK55" s="227"/>
      <c r="RML55" s="227"/>
      <c r="RMM55" s="227"/>
      <c r="RMN55" s="227"/>
      <c r="RMO55" s="227"/>
      <c r="RMP55" s="227"/>
      <c r="RMQ55" s="227"/>
      <c r="RMR55" s="227"/>
      <c r="RMS55" s="227"/>
      <c r="RMT55" s="227"/>
      <c r="RMU55" s="227"/>
      <c r="RMV55" s="227"/>
      <c r="RMW55" s="227"/>
      <c r="RMX55" s="227"/>
      <c r="RMY55" s="227"/>
      <c r="RMZ55" s="227"/>
      <c r="RNA55" s="227"/>
      <c r="RNB55" s="227"/>
      <c r="RNC55" s="227"/>
      <c r="RND55" s="227"/>
      <c r="RNE55" s="227"/>
      <c r="RNF55" s="227"/>
      <c r="RNG55" s="227"/>
      <c r="RNH55" s="227"/>
      <c r="RNI55" s="227"/>
      <c r="RNJ55" s="227"/>
      <c r="RNK55" s="227"/>
      <c r="RNL55" s="227"/>
      <c r="RNM55" s="227"/>
      <c r="RNN55" s="227"/>
      <c r="RNO55" s="227"/>
      <c r="RNP55" s="227"/>
      <c r="RNQ55" s="227"/>
      <c r="RNR55" s="227"/>
      <c r="RNS55" s="227"/>
      <c r="RNT55" s="227"/>
      <c r="RNU55" s="227"/>
      <c r="RNV55" s="227"/>
      <c r="RNW55" s="227"/>
      <c r="RNX55" s="227"/>
      <c r="RNY55" s="227"/>
      <c r="RNZ55" s="227"/>
      <c r="ROA55" s="227"/>
      <c r="ROB55" s="227"/>
      <c r="ROC55" s="227"/>
      <c r="ROD55" s="227"/>
      <c r="ROE55" s="227"/>
      <c r="ROF55" s="227"/>
      <c r="ROG55" s="227"/>
      <c r="ROH55" s="227"/>
      <c r="ROI55" s="227"/>
      <c r="ROJ55" s="227"/>
      <c r="ROK55" s="227"/>
      <c r="ROL55" s="227"/>
      <c r="ROM55" s="227"/>
      <c r="RON55" s="227"/>
      <c r="ROO55" s="227"/>
      <c r="ROP55" s="227"/>
      <c r="ROQ55" s="227"/>
      <c r="ROR55" s="227"/>
      <c r="ROS55" s="227"/>
      <c r="ROT55" s="227"/>
      <c r="ROU55" s="227"/>
      <c r="ROV55" s="227"/>
      <c r="ROW55" s="227"/>
      <c r="ROX55" s="227"/>
      <c r="ROY55" s="227"/>
      <c r="ROZ55" s="227"/>
      <c r="RPA55" s="227"/>
      <c r="RPB55" s="227"/>
      <c r="RPC55" s="227"/>
      <c r="RPD55" s="227"/>
      <c r="RPE55" s="227"/>
      <c r="RPF55" s="227"/>
      <c r="RPG55" s="227"/>
      <c r="RPH55" s="227"/>
      <c r="RPI55" s="227"/>
      <c r="RPJ55" s="227"/>
      <c r="RPK55" s="227"/>
      <c r="RPL55" s="227"/>
      <c r="RPM55" s="227"/>
      <c r="RPN55" s="227"/>
      <c r="RPO55" s="227"/>
      <c r="RPP55" s="227"/>
      <c r="RPQ55" s="227"/>
      <c r="RPR55" s="227"/>
      <c r="RPS55" s="227"/>
      <c r="RPT55" s="227"/>
      <c r="RPU55" s="227"/>
      <c r="RPV55" s="227"/>
      <c r="RPW55" s="227"/>
      <c r="RPX55" s="227"/>
      <c r="RPY55" s="227"/>
      <c r="RPZ55" s="227"/>
      <c r="RQA55" s="227"/>
      <c r="RQB55" s="227"/>
      <c r="RQC55" s="227"/>
      <c r="RQD55" s="227"/>
      <c r="RQE55" s="227"/>
      <c r="RQF55" s="227"/>
      <c r="RQG55" s="227"/>
      <c r="RQH55" s="227"/>
      <c r="RQI55" s="227"/>
      <c r="RQJ55" s="227"/>
      <c r="RQK55" s="227"/>
      <c r="RQL55" s="227"/>
      <c r="RQM55" s="227"/>
      <c r="RQN55" s="227"/>
      <c r="RQO55" s="227"/>
      <c r="RQP55" s="227"/>
      <c r="RQQ55" s="227"/>
      <c r="RQR55" s="227"/>
      <c r="RQS55" s="227"/>
      <c r="RQT55" s="227"/>
      <c r="RQU55" s="227"/>
      <c r="RQV55" s="227"/>
      <c r="RQW55" s="227"/>
      <c r="RQX55" s="227"/>
      <c r="RQY55" s="227"/>
      <c r="RQZ55" s="227"/>
      <c r="RRA55" s="227"/>
      <c r="RRB55" s="227"/>
      <c r="RRC55" s="227"/>
      <c r="RRD55" s="227"/>
      <c r="RRE55" s="227"/>
      <c r="RRF55" s="227"/>
      <c r="RRG55" s="227"/>
      <c r="RRH55" s="227"/>
      <c r="RRI55" s="227"/>
      <c r="RRJ55" s="227"/>
      <c r="RRK55" s="227"/>
      <c r="RRL55" s="227"/>
      <c r="RRM55" s="227"/>
      <c r="RRN55" s="227"/>
      <c r="RRO55" s="227"/>
      <c r="RRP55" s="227"/>
      <c r="RRQ55" s="227"/>
      <c r="RRR55" s="227"/>
      <c r="RRS55" s="227"/>
      <c r="RRT55" s="227"/>
      <c r="RRU55" s="227"/>
      <c r="RRV55" s="227"/>
      <c r="RRW55" s="227"/>
      <c r="RRX55" s="227"/>
      <c r="RRY55" s="227"/>
      <c r="RRZ55" s="227"/>
      <c r="RSA55" s="227"/>
      <c r="RSB55" s="227"/>
      <c r="RSC55" s="227"/>
      <c r="RSD55" s="227"/>
      <c r="RSE55" s="227"/>
      <c r="RSF55" s="227"/>
      <c r="RSG55" s="227"/>
      <c r="RSH55" s="227"/>
      <c r="RSI55" s="227"/>
      <c r="RSJ55" s="227"/>
      <c r="RSK55" s="227"/>
      <c r="RSL55" s="227"/>
      <c r="RSM55" s="227"/>
      <c r="RSN55" s="227"/>
      <c r="RSO55" s="227"/>
      <c r="RSP55" s="227"/>
      <c r="RSQ55" s="227"/>
      <c r="RSR55" s="227"/>
      <c r="RSS55" s="227"/>
      <c r="RST55" s="227"/>
      <c r="RSU55" s="227"/>
      <c r="RSV55" s="227"/>
      <c r="RSW55" s="227"/>
      <c r="RSX55" s="227"/>
      <c r="RSY55" s="227"/>
      <c r="RSZ55" s="227"/>
      <c r="RTA55" s="227"/>
      <c r="RTB55" s="227"/>
      <c r="RTC55" s="227"/>
      <c r="RTD55" s="227"/>
      <c r="RTE55" s="227"/>
      <c r="RTF55" s="227"/>
      <c r="RTG55" s="227"/>
      <c r="RTH55" s="227"/>
      <c r="RTI55" s="227"/>
      <c r="RTJ55" s="227"/>
      <c r="RTK55" s="227"/>
      <c r="RTL55" s="227"/>
      <c r="RTM55" s="227"/>
      <c r="RTN55" s="227"/>
      <c r="RTO55" s="227"/>
      <c r="RTP55" s="227"/>
      <c r="RTQ55" s="227"/>
      <c r="RTR55" s="227"/>
      <c r="RTS55" s="227"/>
      <c r="RTT55" s="227"/>
      <c r="RTU55" s="227"/>
      <c r="RTV55" s="227"/>
      <c r="RTW55" s="227"/>
      <c r="RTX55" s="227"/>
      <c r="RTY55" s="227"/>
      <c r="RTZ55" s="227"/>
      <c r="RUA55" s="227"/>
      <c r="RUB55" s="227"/>
      <c r="RUC55" s="227"/>
      <c r="RUD55" s="227"/>
      <c r="RUE55" s="227"/>
      <c r="RUF55" s="227"/>
      <c r="RUG55" s="227"/>
      <c r="RUH55" s="227"/>
      <c r="RUI55" s="227"/>
      <c r="RUJ55" s="227"/>
      <c r="RUK55" s="227"/>
      <c r="RUL55" s="227"/>
      <c r="RUM55" s="227"/>
      <c r="RUN55" s="227"/>
      <c r="RUO55" s="227"/>
      <c r="RUP55" s="227"/>
      <c r="RUQ55" s="227"/>
      <c r="RUR55" s="227"/>
      <c r="RUS55" s="227"/>
      <c r="RUT55" s="227"/>
      <c r="RUU55" s="227"/>
      <c r="RUV55" s="227"/>
      <c r="RUW55" s="227"/>
      <c r="RUX55" s="227"/>
      <c r="RUY55" s="227"/>
      <c r="RUZ55" s="227"/>
      <c r="RVA55" s="227"/>
      <c r="RVB55" s="227"/>
      <c r="RVC55" s="227"/>
      <c r="RVD55" s="227"/>
      <c r="RVE55" s="227"/>
      <c r="RVF55" s="227"/>
      <c r="RVG55" s="227"/>
      <c r="RVH55" s="227"/>
      <c r="RVI55" s="227"/>
      <c r="RVJ55" s="227"/>
      <c r="RVK55" s="227"/>
      <c r="RVL55" s="227"/>
      <c r="RVM55" s="227"/>
      <c r="RVN55" s="227"/>
      <c r="RVO55" s="227"/>
      <c r="RVP55" s="227"/>
      <c r="RVQ55" s="227"/>
      <c r="RVR55" s="227"/>
      <c r="RVS55" s="227"/>
      <c r="RVT55" s="227"/>
      <c r="RVU55" s="227"/>
      <c r="RVV55" s="227"/>
      <c r="RVW55" s="227"/>
      <c r="RVX55" s="227"/>
      <c r="RVY55" s="227"/>
      <c r="RVZ55" s="227"/>
      <c r="RWA55" s="227"/>
      <c r="RWB55" s="227"/>
      <c r="RWC55" s="227"/>
      <c r="RWD55" s="227"/>
      <c r="RWE55" s="227"/>
      <c r="RWF55" s="227"/>
      <c r="RWG55" s="227"/>
      <c r="RWH55" s="227"/>
      <c r="RWI55" s="227"/>
      <c r="RWJ55" s="227"/>
      <c r="RWK55" s="227"/>
      <c r="RWL55" s="227"/>
      <c r="RWM55" s="227"/>
      <c r="RWN55" s="227"/>
      <c r="RWO55" s="227"/>
      <c r="RWP55" s="227"/>
      <c r="RWQ55" s="227"/>
      <c r="RWR55" s="227"/>
      <c r="RWS55" s="227"/>
      <c r="RWT55" s="227"/>
      <c r="RWU55" s="227"/>
      <c r="RWV55" s="227"/>
      <c r="RWW55" s="227"/>
      <c r="RWX55" s="227"/>
      <c r="RWY55" s="227"/>
      <c r="RWZ55" s="227"/>
      <c r="RXA55" s="227"/>
      <c r="RXB55" s="227"/>
      <c r="RXC55" s="227"/>
      <c r="RXD55" s="227"/>
      <c r="RXE55" s="227"/>
      <c r="RXF55" s="227"/>
      <c r="RXG55" s="227"/>
      <c r="RXH55" s="227"/>
      <c r="RXI55" s="227"/>
      <c r="RXJ55" s="227"/>
      <c r="RXK55" s="227"/>
      <c r="RXL55" s="227"/>
      <c r="RXM55" s="227"/>
      <c r="RXN55" s="227"/>
      <c r="RXO55" s="227"/>
      <c r="RXP55" s="227"/>
      <c r="RXQ55" s="227"/>
      <c r="RXR55" s="227"/>
      <c r="RXS55" s="227"/>
      <c r="RXT55" s="227"/>
      <c r="RXU55" s="227"/>
      <c r="RXV55" s="227"/>
      <c r="RXW55" s="227"/>
      <c r="RXX55" s="227"/>
      <c r="RXY55" s="227"/>
      <c r="RXZ55" s="227"/>
      <c r="RYA55" s="227"/>
      <c r="RYB55" s="227"/>
      <c r="RYC55" s="227"/>
      <c r="RYD55" s="227"/>
      <c r="RYE55" s="227"/>
      <c r="RYF55" s="227"/>
      <c r="RYG55" s="227"/>
      <c r="RYH55" s="227"/>
      <c r="RYI55" s="227"/>
      <c r="RYJ55" s="227"/>
      <c r="RYK55" s="227"/>
      <c r="RYL55" s="227"/>
      <c r="RYM55" s="227"/>
      <c r="RYN55" s="227"/>
      <c r="RYO55" s="227"/>
      <c r="RYP55" s="227"/>
      <c r="RYQ55" s="227"/>
      <c r="RYR55" s="227"/>
      <c r="RYS55" s="227"/>
      <c r="RYT55" s="227"/>
      <c r="RYU55" s="227"/>
      <c r="RYV55" s="227"/>
      <c r="RYW55" s="227"/>
      <c r="RYX55" s="227"/>
      <c r="RYY55" s="227"/>
      <c r="RYZ55" s="227"/>
      <c r="RZA55" s="227"/>
      <c r="RZB55" s="227"/>
      <c r="RZC55" s="227"/>
      <c r="RZD55" s="227"/>
      <c r="RZE55" s="227"/>
      <c r="RZF55" s="227"/>
      <c r="RZG55" s="227"/>
      <c r="RZH55" s="227"/>
      <c r="RZI55" s="227"/>
      <c r="RZJ55" s="227"/>
      <c r="RZK55" s="227"/>
      <c r="RZL55" s="227"/>
      <c r="RZM55" s="227"/>
      <c r="RZN55" s="227"/>
      <c r="RZO55" s="227"/>
      <c r="RZP55" s="227"/>
      <c r="RZQ55" s="227"/>
      <c r="RZR55" s="227"/>
      <c r="RZS55" s="227"/>
      <c r="RZT55" s="227"/>
      <c r="RZU55" s="227"/>
      <c r="RZV55" s="227"/>
      <c r="RZW55" s="227"/>
      <c r="RZX55" s="227"/>
      <c r="RZY55" s="227"/>
      <c r="RZZ55" s="227"/>
      <c r="SAA55" s="227"/>
      <c r="SAB55" s="227"/>
      <c r="SAC55" s="227"/>
      <c r="SAD55" s="227"/>
      <c r="SAE55" s="227"/>
      <c r="SAF55" s="227"/>
      <c r="SAG55" s="227"/>
      <c r="SAH55" s="227"/>
      <c r="SAI55" s="227"/>
      <c r="SAJ55" s="227"/>
      <c r="SAK55" s="227"/>
      <c r="SAL55" s="227"/>
      <c r="SAM55" s="227"/>
      <c r="SAN55" s="227"/>
      <c r="SAO55" s="227"/>
      <c r="SAP55" s="227"/>
      <c r="SAQ55" s="227"/>
      <c r="SAR55" s="227"/>
      <c r="SAS55" s="227"/>
      <c r="SAT55" s="227"/>
      <c r="SAU55" s="227"/>
      <c r="SAV55" s="227"/>
      <c r="SAW55" s="227"/>
      <c r="SAX55" s="227"/>
      <c r="SAY55" s="227"/>
      <c r="SAZ55" s="227"/>
      <c r="SBA55" s="227"/>
      <c r="SBB55" s="227"/>
      <c r="SBC55" s="227"/>
      <c r="SBD55" s="227"/>
      <c r="SBE55" s="227"/>
      <c r="SBF55" s="227"/>
      <c r="SBG55" s="227"/>
      <c r="SBH55" s="227"/>
      <c r="SBI55" s="227"/>
      <c r="SBJ55" s="227"/>
      <c r="SBK55" s="227"/>
      <c r="SBL55" s="227"/>
      <c r="SBM55" s="227"/>
      <c r="SBN55" s="227"/>
      <c r="SBO55" s="227"/>
      <c r="SBP55" s="227"/>
      <c r="SBQ55" s="227"/>
      <c r="SBR55" s="227"/>
      <c r="SBS55" s="227"/>
      <c r="SBT55" s="227"/>
      <c r="SBU55" s="227"/>
      <c r="SBV55" s="227"/>
      <c r="SBW55" s="227"/>
      <c r="SBX55" s="227"/>
      <c r="SBY55" s="227"/>
      <c r="SBZ55" s="227"/>
      <c r="SCA55" s="227"/>
      <c r="SCB55" s="227"/>
      <c r="SCC55" s="227"/>
      <c r="SCD55" s="227"/>
      <c r="SCE55" s="227"/>
      <c r="SCF55" s="227"/>
      <c r="SCG55" s="227"/>
      <c r="SCH55" s="227"/>
      <c r="SCI55" s="227"/>
      <c r="SCJ55" s="227"/>
      <c r="SCK55" s="227"/>
      <c r="SCL55" s="227"/>
      <c r="SCM55" s="227"/>
      <c r="SCN55" s="227"/>
      <c r="SCO55" s="227"/>
      <c r="SCP55" s="227"/>
      <c r="SCQ55" s="227"/>
      <c r="SCR55" s="227"/>
      <c r="SCS55" s="227"/>
      <c r="SCT55" s="227"/>
      <c r="SCU55" s="227"/>
      <c r="SCV55" s="227"/>
      <c r="SCW55" s="227"/>
      <c r="SCX55" s="227"/>
      <c r="SCY55" s="227"/>
      <c r="SCZ55" s="227"/>
      <c r="SDA55" s="227"/>
      <c r="SDB55" s="227"/>
      <c r="SDC55" s="227"/>
      <c r="SDD55" s="227"/>
      <c r="SDE55" s="227"/>
      <c r="SDF55" s="227"/>
      <c r="SDG55" s="227"/>
      <c r="SDH55" s="227"/>
      <c r="SDI55" s="227"/>
      <c r="SDJ55" s="227"/>
      <c r="SDK55" s="227"/>
      <c r="SDL55" s="227"/>
      <c r="SDM55" s="227"/>
      <c r="SDN55" s="227"/>
      <c r="SDO55" s="227"/>
      <c r="SDP55" s="227"/>
      <c r="SDQ55" s="227"/>
      <c r="SDR55" s="227"/>
      <c r="SDS55" s="227"/>
      <c r="SDT55" s="227"/>
      <c r="SDU55" s="227"/>
      <c r="SDV55" s="227"/>
      <c r="SDW55" s="227"/>
      <c r="SDX55" s="227"/>
      <c r="SDY55" s="227"/>
      <c r="SDZ55" s="227"/>
      <c r="SEA55" s="227"/>
      <c r="SEB55" s="227"/>
      <c r="SEC55" s="227"/>
      <c r="SED55" s="227"/>
      <c r="SEE55" s="227"/>
      <c r="SEF55" s="227"/>
      <c r="SEG55" s="227"/>
      <c r="SEH55" s="227"/>
      <c r="SEI55" s="227"/>
      <c r="SEJ55" s="227"/>
      <c r="SEK55" s="227"/>
      <c r="SEL55" s="227"/>
      <c r="SEM55" s="227"/>
      <c r="SEN55" s="227"/>
      <c r="SEO55" s="227"/>
      <c r="SEP55" s="227"/>
      <c r="SEQ55" s="227"/>
      <c r="SER55" s="227"/>
      <c r="SES55" s="227"/>
      <c r="SET55" s="227"/>
      <c r="SEU55" s="227"/>
      <c r="SEV55" s="227"/>
      <c r="SEW55" s="227"/>
      <c r="SEX55" s="227"/>
      <c r="SEY55" s="227"/>
      <c r="SEZ55" s="227"/>
      <c r="SFA55" s="227"/>
      <c r="SFB55" s="227"/>
      <c r="SFC55" s="227"/>
      <c r="SFD55" s="227"/>
      <c r="SFE55" s="227"/>
      <c r="SFF55" s="227"/>
      <c r="SFG55" s="227"/>
      <c r="SFH55" s="227"/>
      <c r="SFI55" s="227"/>
      <c r="SFJ55" s="227"/>
      <c r="SFK55" s="227"/>
      <c r="SFL55" s="227"/>
      <c r="SFM55" s="227"/>
      <c r="SFN55" s="227"/>
      <c r="SFO55" s="227"/>
      <c r="SFP55" s="227"/>
      <c r="SFQ55" s="227"/>
      <c r="SFR55" s="227"/>
      <c r="SFS55" s="227"/>
      <c r="SFT55" s="227"/>
      <c r="SFU55" s="227"/>
      <c r="SFV55" s="227"/>
      <c r="SFW55" s="227"/>
      <c r="SFX55" s="227"/>
      <c r="SFY55" s="227"/>
      <c r="SFZ55" s="227"/>
      <c r="SGA55" s="227"/>
      <c r="SGB55" s="227"/>
      <c r="SGC55" s="227"/>
      <c r="SGD55" s="227"/>
      <c r="SGE55" s="227"/>
      <c r="SGF55" s="227"/>
      <c r="SGG55" s="227"/>
      <c r="SGH55" s="227"/>
      <c r="SGI55" s="227"/>
      <c r="SGJ55" s="227"/>
      <c r="SGK55" s="227"/>
      <c r="SGL55" s="227"/>
      <c r="SGM55" s="227"/>
      <c r="SGN55" s="227"/>
      <c r="SGO55" s="227"/>
      <c r="SGP55" s="227"/>
      <c r="SGQ55" s="227"/>
      <c r="SGR55" s="227"/>
      <c r="SGS55" s="227"/>
      <c r="SGT55" s="227"/>
      <c r="SGU55" s="227"/>
      <c r="SGV55" s="227"/>
      <c r="SGW55" s="227"/>
      <c r="SGX55" s="227"/>
      <c r="SGY55" s="227"/>
      <c r="SGZ55" s="227"/>
      <c r="SHA55" s="227"/>
      <c r="SHB55" s="227"/>
      <c r="SHC55" s="227"/>
      <c r="SHD55" s="227"/>
      <c r="SHE55" s="227"/>
      <c r="SHF55" s="227"/>
      <c r="SHG55" s="227"/>
      <c r="SHH55" s="227"/>
      <c r="SHI55" s="227"/>
      <c r="SHJ55" s="227"/>
      <c r="SHK55" s="227"/>
      <c r="SHL55" s="227"/>
      <c r="SHM55" s="227"/>
      <c r="SHN55" s="227"/>
      <c r="SHO55" s="227"/>
      <c r="SHP55" s="227"/>
      <c r="SHQ55" s="227"/>
      <c r="SHR55" s="227"/>
      <c r="SHS55" s="227"/>
      <c r="SHT55" s="227"/>
      <c r="SHU55" s="227"/>
      <c r="SHV55" s="227"/>
      <c r="SHW55" s="227"/>
      <c r="SHX55" s="227"/>
      <c r="SHY55" s="227"/>
      <c r="SHZ55" s="227"/>
      <c r="SIA55" s="227"/>
      <c r="SIB55" s="227"/>
      <c r="SIC55" s="227"/>
      <c r="SID55" s="227"/>
      <c r="SIE55" s="227"/>
      <c r="SIF55" s="227"/>
      <c r="SIG55" s="227"/>
      <c r="SIH55" s="227"/>
      <c r="SII55" s="227"/>
      <c r="SIJ55" s="227"/>
      <c r="SIK55" s="227"/>
      <c r="SIL55" s="227"/>
      <c r="SIM55" s="227"/>
      <c r="SIN55" s="227"/>
      <c r="SIO55" s="227"/>
      <c r="SIP55" s="227"/>
      <c r="SIQ55" s="227"/>
      <c r="SIR55" s="227"/>
      <c r="SIS55" s="227"/>
      <c r="SIT55" s="227"/>
      <c r="SIU55" s="227"/>
      <c r="SIV55" s="227"/>
      <c r="SIW55" s="227"/>
      <c r="SIX55" s="227"/>
      <c r="SIY55" s="227"/>
      <c r="SIZ55" s="227"/>
      <c r="SJA55" s="227"/>
      <c r="SJB55" s="227"/>
      <c r="SJC55" s="227"/>
      <c r="SJD55" s="227"/>
      <c r="SJE55" s="227"/>
      <c r="SJF55" s="227"/>
      <c r="SJG55" s="227"/>
      <c r="SJH55" s="227"/>
      <c r="SJI55" s="227"/>
      <c r="SJJ55" s="227"/>
      <c r="SJK55" s="227"/>
      <c r="SJL55" s="227"/>
      <c r="SJM55" s="227"/>
      <c r="SJN55" s="227"/>
      <c r="SJO55" s="227"/>
      <c r="SJP55" s="227"/>
      <c r="SJQ55" s="227"/>
      <c r="SJR55" s="227"/>
      <c r="SJS55" s="227"/>
      <c r="SJT55" s="227"/>
      <c r="SJU55" s="227"/>
      <c r="SJV55" s="227"/>
      <c r="SJW55" s="227"/>
      <c r="SJX55" s="227"/>
      <c r="SJY55" s="227"/>
      <c r="SJZ55" s="227"/>
      <c r="SKA55" s="227"/>
      <c r="SKB55" s="227"/>
      <c r="SKC55" s="227"/>
      <c r="SKD55" s="227"/>
      <c r="SKE55" s="227"/>
      <c r="SKF55" s="227"/>
      <c r="SKG55" s="227"/>
      <c r="SKH55" s="227"/>
      <c r="SKI55" s="227"/>
      <c r="SKJ55" s="227"/>
      <c r="SKK55" s="227"/>
      <c r="SKL55" s="227"/>
      <c r="SKM55" s="227"/>
      <c r="SKN55" s="227"/>
      <c r="SKO55" s="227"/>
      <c r="SKP55" s="227"/>
      <c r="SKQ55" s="227"/>
      <c r="SKR55" s="227"/>
      <c r="SKS55" s="227"/>
      <c r="SKT55" s="227"/>
      <c r="SKU55" s="227"/>
      <c r="SKV55" s="227"/>
      <c r="SKW55" s="227"/>
      <c r="SKX55" s="227"/>
      <c r="SKY55" s="227"/>
      <c r="SKZ55" s="227"/>
      <c r="SLA55" s="227"/>
      <c r="SLB55" s="227"/>
      <c r="SLC55" s="227"/>
      <c r="SLD55" s="227"/>
      <c r="SLE55" s="227"/>
      <c r="SLF55" s="227"/>
      <c r="SLG55" s="227"/>
      <c r="SLH55" s="227"/>
      <c r="SLI55" s="227"/>
      <c r="SLJ55" s="227"/>
      <c r="SLK55" s="227"/>
      <c r="SLL55" s="227"/>
      <c r="SLM55" s="227"/>
      <c r="SLN55" s="227"/>
      <c r="SLO55" s="227"/>
      <c r="SLP55" s="227"/>
      <c r="SLQ55" s="227"/>
      <c r="SLR55" s="227"/>
      <c r="SLS55" s="227"/>
      <c r="SLT55" s="227"/>
      <c r="SLU55" s="227"/>
      <c r="SLV55" s="227"/>
      <c r="SLW55" s="227"/>
      <c r="SLX55" s="227"/>
      <c r="SLY55" s="227"/>
      <c r="SLZ55" s="227"/>
      <c r="SMA55" s="227"/>
      <c r="SMB55" s="227"/>
      <c r="SMC55" s="227"/>
      <c r="SMD55" s="227"/>
      <c r="SME55" s="227"/>
      <c r="SMF55" s="227"/>
      <c r="SMG55" s="227"/>
      <c r="SMH55" s="227"/>
      <c r="SMI55" s="227"/>
      <c r="SMJ55" s="227"/>
      <c r="SMK55" s="227"/>
      <c r="SML55" s="227"/>
      <c r="SMM55" s="227"/>
      <c r="SMN55" s="227"/>
      <c r="SMO55" s="227"/>
      <c r="SMP55" s="227"/>
      <c r="SMQ55" s="227"/>
      <c r="SMR55" s="227"/>
      <c r="SMS55" s="227"/>
      <c r="SMT55" s="227"/>
      <c r="SMU55" s="227"/>
      <c r="SMV55" s="227"/>
      <c r="SMW55" s="227"/>
      <c r="SMX55" s="227"/>
      <c r="SMY55" s="227"/>
      <c r="SMZ55" s="227"/>
      <c r="SNA55" s="227"/>
      <c r="SNB55" s="227"/>
      <c r="SNC55" s="227"/>
      <c r="SND55" s="227"/>
      <c r="SNE55" s="227"/>
      <c r="SNF55" s="227"/>
      <c r="SNG55" s="227"/>
      <c r="SNH55" s="227"/>
      <c r="SNI55" s="227"/>
      <c r="SNJ55" s="227"/>
      <c r="SNK55" s="227"/>
      <c r="SNL55" s="227"/>
      <c r="SNM55" s="227"/>
      <c r="SNN55" s="227"/>
      <c r="SNO55" s="227"/>
      <c r="SNP55" s="227"/>
      <c r="SNQ55" s="227"/>
      <c r="SNR55" s="227"/>
      <c r="SNS55" s="227"/>
      <c r="SNT55" s="227"/>
      <c r="SNU55" s="227"/>
      <c r="SNV55" s="227"/>
      <c r="SNW55" s="227"/>
      <c r="SNX55" s="227"/>
      <c r="SNY55" s="227"/>
      <c r="SNZ55" s="227"/>
      <c r="SOA55" s="227"/>
      <c r="SOB55" s="227"/>
      <c r="SOC55" s="227"/>
      <c r="SOD55" s="227"/>
      <c r="SOE55" s="227"/>
      <c r="SOF55" s="227"/>
      <c r="SOG55" s="227"/>
      <c r="SOH55" s="227"/>
      <c r="SOI55" s="227"/>
      <c r="SOJ55" s="227"/>
      <c r="SOK55" s="227"/>
      <c r="SOL55" s="227"/>
      <c r="SOM55" s="227"/>
      <c r="SON55" s="227"/>
      <c r="SOO55" s="227"/>
      <c r="SOP55" s="227"/>
      <c r="SOQ55" s="227"/>
      <c r="SOR55" s="227"/>
      <c r="SOS55" s="227"/>
      <c r="SOT55" s="227"/>
      <c r="SOU55" s="227"/>
      <c r="SOV55" s="227"/>
      <c r="SOW55" s="227"/>
      <c r="SOX55" s="227"/>
      <c r="SOY55" s="227"/>
      <c r="SOZ55" s="227"/>
      <c r="SPA55" s="227"/>
      <c r="SPB55" s="227"/>
      <c r="SPC55" s="227"/>
      <c r="SPD55" s="227"/>
      <c r="SPE55" s="227"/>
      <c r="SPF55" s="227"/>
      <c r="SPG55" s="227"/>
      <c r="SPH55" s="227"/>
      <c r="SPI55" s="227"/>
      <c r="SPJ55" s="227"/>
      <c r="SPK55" s="227"/>
      <c r="SPL55" s="227"/>
      <c r="SPM55" s="227"/>
      <c r="SPN55" s="227"/>
      <c r="SPO55" s="227"/>
      <c r="SPP55" s="227"/>
      <c r="SPQ55" s="227"/>
      <c r="SPR55" s="227"/>
      <c r="SPS55" s="227"/>
      <c r="SPT55" s="227"/>
      <c r="SPU55" s="227"/>
      <c r="SPV55" s="227"/>
      <c r="SPW55" s="227"/>
      <c r="SPX55" s="227"/>
      <c r="SPY55" s="227"/>
      <c r="SPZ55" s="227"/>
      <c r="SQA55" s="227"/>
      <c r="SQB55" s="227"/>
      <c r="SQC55" s="227"/>
      <c r="SQD55" s="227"/>
      <c r="SQE55" s="227"/>
      <c r="SQF55" s="227"/>
      <c r="SQG55" s="227"/>
      <c r="SQH55" s="227"/>
      <c r="SQI55" s="227"/>
      <c r="SQJ55" s="227"/>
      <c r="SQK55" s="227"/>
      <c r="SQL55" s="227"/>
      <c r="SQM55" s="227"/>
      <c r="SQN55" s="227"/>
      <c r="SQO55" s="227"/>
      <c r="SQP55" s="227"/>
      <c r="SQQ55" s="227"/>
      <c r="SQR55" s="227"/>
      <c r="SQS55" s="227"/>
      <c r="SQT55" s="227"/>
      <c r="SQU55" s="227"/>
      <c r="SQV55" s="227"/>
      <c r="SQW55" s="227"/>
      <c r="SQX55" s="227"/>
      <c r="SQY55" s="227"/>
      <c r="SQZ55" s="227"/>
      <c r="SRA55" s="227"/>
      <c r="SRB55" s="227"/>
      <c r="SRC55" s="227"/>
      <c r="SRD55" s="227"/>
      <c r="SRE55" s="227"/>
      <c r="SRF55" s="227"/>
      <c r="SRG55" s="227"/>
      <c r="SRH55" s="227"/>
      <c r="SRI55" s="227"/>
      <c r="SRJ55" s="227"/>
      <c r="SRK55" s="227"/>
      <c r="SRL55" s="227"/>
      <c r="SRM55" s="227"/>
      <c r="SRN55" s="227"/>
      <c r="SRO55" s="227"/>
      <c r="SRP55" s="227"/>
      <c r="SRQ55" s="227"/>
      <c r="SRR55" s="227"/>
      <c r="SRS55" s="227"/>
      <c r="SRT55" s="227"/>
      <c r="SRU55" s="227"/>
      <c r="SRV55" s="227"/>
      <c r="SRW55" s="227"/>
      <c r="SRX55" s="227"/>
      <c r="SRY55" s="227"/>
      <c r="SRZ55" s="227"/>
      <c r="SSA55" s="227"/>
      <c r="SSB55" s="227"/>
      <c r="SSC55" s="227"/>
      <c r="SSD55" s="227"/>
      <c r="SSE55" s="227"/>
      <c r="SSF55" s="227"/>
      <c r="SSG55" s="227"/>
      <c r="SSH55" s="227"/>
      <c r="SSI55" s="227"/>
      <c r="SSJ55" s="227"/>
      <c r="SSK55" s="227"/>
      <c r="SSL55" s="227"/>
      <c r="SSM55" s="227"/>
      <c r="SSN55" s="227"/>
      <c r="SSO55" s="227"/>
      <c r="SSP55" s="227"/>
      <c r="SSQ55" s="227"/>
      <c r="SSR55" s="227"/>
      <c r="SSS55" s="227"/>
      <c r="SST55" s="227"/>
      <c r="SSU55" s="227"/>
      <c r="SSV55" s="227"/>
      <c r="SSW55" s="227"/>
      <c r="SSX55" s="227"/>
      <c r="SSY55" s="227"/>
      <c r="SSZ55" s="227"/>
      <c r="STA55" s="227"/>
      <c r="STB55" s="227"/>
      <c r="STC55" s="227"/>
      <c r="STD55" s="227"/>
      <c r="STE55" s="227"/>
      <c r="STF55" s="227"/>
      <c r="STG55" s="227"/>
      <c r="STH55" s="227"/>
      <c r="STI55" s="227"/>
      <c r="STJ55" s="227"/>
      <c r="STK55" s="227"/>
      <c r="STL55" s="227"/>
      <c r="STM55" s="227"/>
      <c r="STN55" s="227"/>
      <c r="STO55" s="227"/>
      <c r="STP55" s="227"/>
      <c r="STQ55" s="227"/>
      <c r="STR55" s="227"/>
      <c r="STS55" s="227"/>
      <c r="STT55" s="227"/>
      <c r="STU55" s="227"/>
      <c r="STV55" s="227"/>
      <c r="STW55" s="227"/>
      <c r="STX55" s="227"/>
      <c r="STY55" s="227"/>
      <c r="STZ55" s="227"/>
      <c r="SUA55" s="227"/>
      <c r="SUB55" s="227"/>
      <c r="SUC55" s="227"/>
      <c r="SUD55" s="227"/>
      <c r="SUE55" s="227"/>
      <c r="SUF55" s="227"/>
      <c r="SUG55" s="227"/>
      <c r="SUH55" s="227"/>
      <c r="SUI55" s="227"/>
      <c r="SUJ55" s="227"/>
      <c r="SUK55" s="227"/>
      <c r="SUL55" s="227"/>
      <c r="SUM55" s="227"/>
      <c r="SUN55" s="227"/>
      <c r="SUO55" s="227"/>
      <c r="SUP55" s="227"/>
      <c r="SUQ55" s="227"/>
      <c r="SUR55" s="227"/>
      <c r="SUS55" s="227"/>
      <c r="SUT55" s="227"/>
      <c r="SUU55" s="227"/>
      <c r="SUV55" s="227"/>
      <c r="SUW55" s="227"/>
      <c r="SUX55" s="227"/>
      <c r="SUY55" s="227"/>
      <c r="SUZ55" s="227"/>
      <c r="SVA55" s="227"/>
      <c r="SVB55" s="227"/>
      <c r="SVC55" s="227"/>
      <c r="SVD55" s="227"/>
      <c r="SVE55" s="227"/>
      <c r="SVF55" s="227"/>
      <c r="SVG55" s="227"/>
      <c r="SVH55" s="227"/>
      <c r="SVI55" s="227"/>
      <c r="SVJ55" s="227"/>
      <c r="SVK55" s="227"/>
      <c r="SVL55" s="227"/>
      <c r="SVM55" s="227"/>
      <c r="SVN55" s="227"/>
      <c r="SVO55" s="227"/>
      <c r="SVP55" s="227"/>
      <c r="SVQ55" s="227"/>
      <c r="SVR55" s="227"/>
      <c r="SVS55" s="227"/>
      <c r="SVT55" s="227"/>
      <c r="SVU55" s="227"/>
      <c r="SVV55" s="227"/>
      <c r="SVW55" s="227"/>
      <c r="SVX55" s="227"/>
      <c r="SVY55" s="227"/>
      <c r="SVZ55" s="227"/>
      <c r="SWA55" s="227"/>
      <c r="SWB55" s="227"/>
      <c r="SWC55" s="227"/>
      <c r="SWD55" s="227"/>
      <c r="SWE55" s="227"/>
      <c r="SWF55" s="227"/>
      <c r="SWG55" s="227"/>
      <c r="SWH55" s="227"/>
      <c r="SWI55" s="227"/>
      <c r="SWJ55" s="227"/>
      <c r="SWK55" s="227"/>
      <c r="SWL55" s="227"/>
      <c r="SWM55" s="227"/>
      <c r="SWN55" s="227"/>
      <c r="SWO55" s="227"/>
      <c r="SWP55" s="227"/>
      <c r="SWQ55" s="227"/>
      <c r="SWR55" s="227"/>
      <c r="SWS55" s="227"/>
      <c r="SWT55" s="227"/>
      <c r="SWU55" s="227"/>
      <c r="SWV55" s="227"/>
      <c r="SWW55" s="227"/>
      <c r="SWX55" s="227"/>
      <c r="SWY55" s="227"/>
      <c r="SWZ55" s="227"/>
      <c r="SXA55" s="227"/>
      <c r="SXB55" s="227"/>
      <c r="SXC55" s="227"/>
      <c r="SXD55" s="227"/>
      <c r="SXE55" s="227"/>
      <c r="SXF55" s="227"/>
      <c r="SXG55" s="227"/>
      <c r="SXH55" s="227"/>
      <c r="SXI55" s="227"/>
      <c r="SXJ55" s="227"/>
      <c r="SXK55" s="227"/>
      <c r="SXL55" s="227"/>
      <c r="SXM55" s="227"/>
      <c r="SXN55" s="227"/>
      <c r="SXO55" s="227"/>
      <c r="SXP55" s="227"/>
      <c r="SXQ55" s="227"/>
      <c r="SXR55" s="227"/>
      <c r="SXS55" s="227"/>
      <c r="SXT55" s="227"/>
      <c r="SXU55" s="227"/>
      <c r="SXV55" s="227"/>
      <c r="SXW55" s="227"/>
      <c r="SXX55" s="227"/>
      <c r="SXY55" s="227"/>
      <c r="SXZ55" s="227"/>
      <c r="SYA55" s="227"/>
      <c r="SYB55" s="227"/>
      <c r="SYC55" s="227"/>
      <c r="SYD55" s="227"/>
      <c r="SYE55" s="227"/>
      <c r="SYF55" s="227"/>
      <c r="SYG55" s="227"/>
      <c r="SYH55" s="227"/>
      <c r="SYI55" s="227"/>
      <c r="SYJ55" s="227"/>
      <c r="SYK55" s="227"/>
      <c r="SYL55" s="227"/>
      <c r="SYM55" s="227"/>
      <c r="SYN55" s="227"/>
      <c r="SYO55" s="227"/>
      <c r="SYP55" s="227"/>
      <c r="SYQ55" s="227"/>
      <c r="SYR55" s="227"/>
      <c r="SYS55" s="227"/>
      <c r="SYT55" s="227"/>
      <c r="SYU55" s="227"/>
      <c r="SYV55" s="227"/>
      <c r="SYW55" s="227"/>
      <c r="SYX55" s="227"/>
      <c r="SYY55" s="227"/>
      <c r="SYZ55" s="227"/>
      <c r="SZA55" s="227"/>
      <c r="SZB55" s="227"/>
      <c r="SZC55" s="227"/>
      <c r="SZD55" s="227"/>
      <c r="SZE55" s="227"/>
      <c r="SZF55" s="227"/>
      <c r="SZG55" s="227"/>
      <c r="SZH55" s="227"/>
      <c r="SZI55" s="227"/>
      <c r="SZJ55" s="227"/>
      <c r="SZK55" s="227"/>
      <c r="SZL55" s="227"/>
      <c r="SZM55" s="227"/>
      <c r="SZN55" s="227"/>
      <c r="SZO55" s="227"/>
      <c r="SZP55" s="227"/>
      <c r="SZQ55" s="227"/>
      <c r="SZR55" s="227"/>
      <c r="SZS55" s="227"/>
      <c r="SZT55" s="227"/>
      <c r="SZU55" s="227"/>
      <c r="SZV55" s="227"/>
      <c r="SZW55" s="227"/>
      <c r="SZX55" s="227"/>
      <c r="SZY55" s="227"/>
      <c r="SZZ55" s="227"/>
      <c r="TAA55" s="227"/>
      <c r="TAB55" s="227"/>
      <c r="TAC55" s="227"/>
      <c r="TAD55" s="227"/>
      <c r="TAE55" s="227"/>
      <c r="TAF55" s="227"/>
      <c r="TAG55" s="227"/>
      <c r="TAH55" s="227"/>
      <c r="TAI55" s="227"/>
      <c r="TAJ55" s="227"/>
      <c r="TAK55" s="227"/>
      <c r="TAL55" s="227"/>
      <c r="TAM55" s="227"/>
      <c r="TAN55" s="227"/>
      <c r="TAO55" s="227"/>
      <c r="TAP55" s="227"/>
      <c r="TAQ55" s="227"/>
      <c r="TAR55" s="227"/>
      <c r="TAS55" s="227"/>
      <c r="TAT55" s="227"/>
      <c r="TAU55" s="227"/>
      <c r="TAV55" s="227"/>
      <c r="TAW55" s="227"/>
      <c r="TAX55" s="227"/>
      <c r="TAY55" s="227"/>
      <c r="TAZ55" s="227"/>
      <c r="TBA55" s="227"/>
      <c r="TBB55" s="227"/>
      <c r="TBC55" s="227"/>
      <c r="TBD55" s="227"/>
      <c r="TBE55" s="227"/>
      <c r="TBF55" s="227"/>
      <c r="TBG55" s="227"/>
      <c r="TBH55" s="227"/>
      <c r="TBI55" s="227"/>
      <c r="TBJ55" s="227"/>
      <c r="TBK55" s="227"/>
      <c r="TBL55" s="227"/>
      <c r="TBM55" s="227"/>
      <c r="TBN55" s="227"/>
      <c r="TBO55" s="227"/>
      <c r="TBP55" s="227"/>
      <c r="TBQ55" s="227"/>
      <c r="TBR55" s="227"/>
      <c r="TBS55" s="227"/>
      <c r="TBT55" s="227"/>
      <c r="TBU55" s="227"/>
      <c r="TBV55" s="227"/>
      <c r="TBW55" s="227"/>
      <c r="TBX55" s="227"/>
      <c r="TBY55" s="227"/>
      <c r="TBZ55" s="227"/>
      <c r="TCA55" s="227"/>
      <c r="TCB55" s="227"/>
      <c r="TCC55" s="227"/>
      <c r="TCD55" s="227"/>
      <c r="TCE55" s="227"/>
      <c r="TCF55" s="227"/>
      <c r="TCG55" s="227"/>
      <c r="TCH55" s="227"/>
      <c r="TCI55" s="227"/>
      <c r="TCJ55" s="227"/>
      <c r="TCK55" s="227"/>
      <c r="TCL55" s="227"/>
      <c r="TCM55" s="227"/>
      <c r="TCN55" s="227"/>
      <c r="TCO55" s="227"/>
      <c r="TCP55" s="227"/>
      <c r="TCQ55" s="227"/>
      <c r="TCR55" s="227"/>
      <c r="TCS55" s="227"/>
      <c r="TCT55" s="227"/>
      <c r="TCU55" s="227"/>
      <c r="TCV55" s="227"/>
      <c r="TCW55" s="227"/>
      <c r="TCX55" s="227"/>
      <c r="TCY55" s="227"/>
      <c r="TCZ55" s="227"/>
      <c r="TDA55" s="227"/>
      <c r="TDB55" s="227"/>
      <c r="TDC55" s="227"/>
      <c r="TDD55" s="227"/>
      <c r="TDE55" s="227"/>
      <c r="TDF55" s="227"/>
      <c r="TDG55" s="227"/>
      <c r="TDH55" s="227"/>
      <c r="TDI55" s="227"/>
      <c r="TDJ55" s="227"/>
      <c r="TDK55" s="227"/>
      <c r="TDL55" s="227"/>
      <c r="TDM55" s="227"/>
      <c r="TDN55" s="227"/>
      <c r="TDO55" s="227"/>
      <c r="TDP55" s="227"/>
      <c r="TDQ55" s="227"/>
      <c r="TDR55" s="227"/>
      <c r="TDS55" s="227"/>
      <c r="TDT55" s="227"/>
      <c r="TDU55" s="227"/>
      <c r="TDV55" s="227"/>
      <c r="TDW55" s="227"/>
      <c r="TDX55" s="227"/>
      <c r="TDY55" s="227"/>
      <c r="TDZ55" s="227"/>
      <c r="TEA55" s="227"/>
      <c r="TEB55" s="227"/>
      <c r="TEC55" s="227"/>
      <c r="TED55" s="227"/>
      <c r="TEE55" s="227"/>
      <c r="TEF55" s="227"/>
      <c r="TEG55" s="227"/>
      <c r="TEH55" s="227"/>
      <c r="TEI55" s="227"/>
      <c r="TEJ55" s="227"/>
      <c r="TEK55" s="227"/>
      <c r="TEL55" s="227"/>
      <c r="TEM55" s="227"/>
      <c r="TEN55" s="227"/>
      <c r="TEO55" s="227"/>
      <c r="TEP55" s="227"/>
      <c r="TEQ55" s="227"/>
      <c r="TER55" s="227"/>
      <c r="TES55" s="227"/>
      <c r="TET55" s="227"/>
      <c r="TEU55" s="227"/>
      <c r="TEV55" s="227"/>
      <c r="TEW55" s="227"/>
      <c r="TEX55" s="227"/>
      <c r="TEY55" s="227"/>
      <c r="TEZ55" s="227"/>
      <c r="TFA55" s="227"/>
      <c r="TFB55" s="227"/>
      <c r="TFC55" s="227"/>
      <c r="TFD55" s="227"/>
      <c r="TFE55" s="227"/>
      <c r="TFF55" s="227"/>
      <c r="TFG55" s="227"/>
      <c r="TFH55" s="227"/>
      <c r="TFI55" s="227"/>
      <c r="TFJ55" s="227"/>
      <c r="TFK55" s="227"/>
      <c r="TFL55" s="227"/>
      <c r="TFM55" s="227"/>
      <c r="TFN55" s="227"/>
      <c r="TFO55" s="227"/>
      <c r="TFP55" s="227"/>
      <c r="TFQ55" s="227"/>
      <c r="TFR55" s="227"/>
      <c r="TFS55" s="227"/>
      <c r="TFT55" s="227"/>
      <c r="TFU55" s="227"/>
      <c r="TFV55" s="227"/>
      <c r="TFW55" s="227"/>
      <c r="TFX55" s="227"/>
      <c r="TFY55" s="227"/>
      <c r="TFZ55" s="227"/>
      <c r="TGA55" s="227"/>
      <c r="TGB55" s="227"/>
      <c r="TGC55" s="227"/>
      <c r="TGD55" s="227"/>
      <c r="TGE55" s="227"/>
      <c r="TGF55" s="227"/>
      <c r="TGG55" s="227"/>
      <c r="TGH55" s="227"/>
      <c r="TGI55" s="227"/>
      <c r="TGJ55" s="227"/>
      <c r="TGK55" s="227"/>
      <c r="TGL55" s="227"/>
      <c r="TGM55" s="227"/>
      <c r="TGN55" s="227"/>
      <c r="TGO55" s="227"/>
      <c r="TGP55" s="227"/>
      <c r="TGQ55" s="227"/>
      <c r="TGR55" s="227"/>
      <c r="TGS55" s="227"/>
      <c r="TGT55" s="227"/>
      <c r="TGU55" s="227"/>
      <c r="TGV55" s="227"/>
      <c r="TGW55" s="227"/>
      <c r="TGX55" s="227"/>
      <c r="TGY55" s="227"/>
      <c r="TGZ55" s="227"/>
      <c r="THA55" s="227"/>
      <c r="THB55" s="227"/>
      <c r="THC55" s="227"/>
      <c r="THD55" s="227"/>
      <c r="THE55" s="227"/>
      <c r="THF55" s="227"/>
      <c r="THG55" s="227"/>
      <c r="THH55" s="227"/>
      <c r="THI55" s="227"/>
      <c r="THJ55" s="227"/>
      <c r="THK55" s="227"/>
      <c r="THL55" s="227"/>
      <c r="THM55" s="227"/>
      <c r="THN55" s="227"/>
      <c r="THO55" s="227"/>
      <c r="THP55" s="227"/>
      <c r="THQ55" s="227"/>
      <c r="THR55" s="227"/>
      <c r="THS55" s="227"/>
      <c r="THT55" s="227"/>
      <c r="THU55" s="227"/>
      <c r="THV55" s="227"/>
      <c r="THW55" s="227"/>
      <c r="THX55" s="227"/>
      <c r="THY55" s="227"/>
      <c r="THZ55" s="227"/>
      <c r="TIA55" s="227"/>
      <c r="TIB55" s="227"/>
      <c r="TIC55" s="227"/>
      <c r="TID55" s="227"/>
      <c r="TIE55" s="227"/>
      <c r="TIF55" s="227"/>
      <c r="TIG55" s="227"/>
      <c r="TIH55" s="227"/>
      <c r="TII55" s="227"/>
      <c r="TIJ55" s="227"/>
      <c r="TIK55" s="227"/>
      <c r="TIL55" s="227"/>
      <c r="TIM55" s="227"/>
      <c r="TIN55" s="227"/>
      <c r="TIO55" s="227"/>
      <c r="TIP55" s="227"/>
      <c r="TIQ55" s="227"/>
      <c r="TIR55" s="227"/>
      <c r="TIS55" s="227"/>
      <c r="TIT55" s="227"/>
      <c r="TIU55" s="227"/>
      <c r="TIV55" s="227"/>
      <c r="TIW55" s="227"/>
      <c r="TIX55" s="227"/>
      <c r="TIY55" s="227"/>
      <c r="TIZ55" s="227"/>
      <c r="TJA55" s="227"/>
      <c r="TJB55" s="227"/>
      <c r="TJC55" s="227"/>
      <c r="TJD55" s="227"/>
      <c r="TJE55" s="227"/>
      <c r="TJF55" s="227"/>
      <c r="TJG55" s="227"/>
      <c r="TJH55" s="227"/>
      <c r="TJI55" s="227"/>
      <c r="TJJ55" s="227"/>
      <c r="TJK55" s="227"/>
      <c r="TJL55" s="227"/>
      <c r="TJM55" s="227"/>
      <c r="TJN55" s="227"/>
      <c r="TJO55" s="227"/>
      <c r="TJP55" s="227"/>
      <c r="TJQ55" s="227"/>
      <c r="TJR55" s="227"/>
      <c r="TJS55" s="227"/>
      <c r="TJT55" s="227"/>
      <c r="TJU55" s="227"/>
      <c r="TJV55" s="227"/>
      <c r="TJW55" s="227"/>
      <c r="TJX55" s="227"/>
      <c r="TJY55" s="227"/>
      <c r="TJZ55" s="227"/>
      <c r="TKA55" s="227"/>
      <c r="TKB55" s="227"/>
      <c r="TKC55" s="227"/>
      <c r="TKD55" s="227"/>
      <c r="TKE55" s="227"/>
      <c r="TKF55" s="227"/>
      <c r="TKG55" s="227"/>
      <c r="TKH55" s="227"/>
      <c r="TKI55" s="227"/>
      <c r="TKJ55" s="227"/>
      <c r="TKK55" s="227"/>
      <c r="TKL55" s="227"/>
      <c r="TKM55" s="227"/>
      <c r="TKN55" s="227"/>
      <c r="TKO55" s="227"/>
      <c r="TKP55" s="227"/>
      <c r="TKQ55" s="227"/>
      <c r="TKR55" s="227"/>
      <c r="TKS55" s="227"/>
      <c r="TKT55" s="227"/>
      <c r="TKU55" s="227"/>
      <c r="TKV55" s="227"/>
      <c r="TKW55" s="227"/>
      <c r="TKX55" s="227"/>
      <c r="TKY55" s="227"/>
      <c r="TKZ55" s="227"/>
      <c r="TLA55" s="227"/>
      <c r="TLB55" s="227"/>
      <c r="TLC55" s="227"/>
      <c r="TLD55" s="227"/>
      <c r="TLE55" s="227"/>
      <c r="TLF55" s="227"/>
      <c r="TLG55" s="227"/>
      <c r="TLH55" s="227"/>
      <c r="TLI55" s="227"/>
      <c r="TLJ55" s="227"/>
      <c r="TLK55" s="227"/>
      <c r="TLL55" s="227"/>
      <c r="TLM55" s="227"/>
      <c r="TLN55" s="227"/>
      <c r="TLO55" s="227"/>
      <c r="TLP55" s="227"/>
      <c r="TLQ55" s="227"/>
      <c r="TLR55" s="227"/>
      <c r="TLS55" s="227"/>
      <c r="TLT55" s="227"/>
      <c r="TLU55" s="227"/>
      <c r="TLV55" s="227"/>
      <c r="TLW55" s="227"/>
      <c r="TLX55" s="227"/>
      <c r="TLY55" s="227"/>
      <c r="TLZ55" s="227"/>
      <c r="TMA55" s="227"/>
      <c r="TMB55" s="227"/>
      <c r="TMC55" s="227"/>
      <c r="TMD55" s="227"/>
      <c r="TME55" s="227"/>
      <c r="TMF55" s="227"/>
      <c r="TMG55" s="227"/>
      <c r="TMH55" s="227"/>
      <c r="TMI55" s="227"/>
      <c r="TMJ55" s="227"/>
      <c r="TMK55" s="227"/>
      <c r="TML55" s="227"/>
      <c r="TMM55" s="227"/>
      <c r="TMN55" s="227"/>
      <c r="TMO55" s="227"/>
      <c r="TMP55" s="227"/>
      <c r="TMQ55" s="227"/>
      <c r="TMR55" s="227"/>
      <c r="TMS55" s="227"/>
      <c r="TMT55" s="227"/>
      <c r="TMU55" s="227"/>
      <c r="TMV55" s="227"/>
      <c r="TMW55" s="227"/>
      <c r="TMX55" s="227"/>
      <c r="TMY55" s="227"/>
      <c r="TMZ55" s="227"/>
      <c r="TNA55" s="227"/>
      <c r="TNB55" s="227"/>
      <c r="TNC55" s="227"/>
      <c r="TND55" s="227"/>
      <c r="TNE55" s="227"/>
      <c r="TNF55" s="227"/>
      <c r="TNG55" s="227"/>
      <c r="TNH55" s="227"/>
      <c r="TNI55" s="227"/>
      <c r="TNJ55" s="227"/>
      <c r="TNK55" s="227"/>
      <c r="TNL55" s="227"/>
      <c r="TNM55" s="227"/>
      <c r="TNN55" s="227"/>
      <c r="TNO55" s="227"/>
      <c r="TNP55" s="227"/>
      <c r="TNQ55" s="227"/>
      <c r="TNR55" s="227"/>
      <c r="TNS55" s="227"/>
      <c r="TNT55" s="227"/>
      <c r="TNU55" s="227"/>
      <c r="TNV55" s="227"/>
      <c r="TNW55" s="227"/>
      <c r="TNX55" s="227"/>
      <c r="TNY55" s="227"/>
      <c r="TNZ55" s="227"/>
      <c r="TOA55" s="227"/>
      <c r="TOB55" s="227"/>
      <c r="TOC55" s="227"/>
      <c r="TOD55" s="227"/>
      <c r="TOE55" s="227"/>
      <c r="TOF55" s="227"/>
      <c r="TOG55" s="227"/>
      <c r="TOH55" s="227"/>
      <c r="TOI55" s="227"/>
      <c r="TOJ55" s="227"/>
      <c r="TOK55" s="227"/>
      <c r="TOL55" s="227"/>
      <c r="TOM55" s="227"/>
      <c r="TON55" s="227"/>
      <c r="TOO55" s="227"/>
      <c r="TOP55" s="227"/>
      <c r="TOQ55" s="227"/>
      <c r="TOR55" s="227"/>
      <c r="TOS55" s="227"/>
      <c r="TOT55" s="227"/>
      <c r="TOU55" s="227"/>
      <c r="TOV55" s="227"/>
      <c r="TOW55" s="227"/>
      <c r="TOX55" s="227"/>
      <c r="TOY55" s="227"/>
      <c r="TOZ55" s="227"/>
      <c r="TPA55" s="227"/>
      <c r="TPB55" s="227"/>
      <c r="TPC55" s="227"/>
      <c r="TPD55" s="227"/>
      <c r="TPE55" s="227"/>
      <c r="TPF55" s="227"/>
      <c r="TPG55" s="227"/>
      <c r="TPH55" s="227"/>
      <c r="TPI55" s="227"/>
      <c r="TPJ55" s="227"/>
      <c r="TPK55" s="227"/>
      <c r="TPL55" s="227"/>
      <c r="TPM55" s="227"/>
      <c r="TPN55" s="227"/>
      <c r="TPO55" s="227"/>
      <c r="TPP55" s="227"/>
      <c r="TPQ55" s="227"/>
      <c r="TPR55" s="227"/>
      <c r="TPS55" s="227"/>
      <c r="TPT55" s="227"/>
      <c r="TPU55" s="227"/>
      <c r="TPV55" s="227"/>
      <c r="TPW55" s="227"/>
      <c r="TPX55" s="227"/>
      <c r="TPY55" s="227"/>
      <c r="TPZ55" s="227"/>
      <c r="TQA55" s="227"/>
      <c r="TQB55" s="227"/>
      <c r="TQC55" s="227"/>
      <c r="TQD55" s="227"/>
      <c r="TQE55" s="227"/>
      <c r="TQF55" s="227"/>
      <c r="TQG55" s="227"/>
      <c r="TQH55" s="227"/>
      <c r="TQI55" s="227"/>
      <c r="TQJ55" s="227"/>
      <c r="TQK55" s="227"/>
      <c r="TQL55" s="227"/>
      <c r="TQM55" s="227"/>
      <c r="TQN55" s="227"/>
      <c r="TQO55" s="227"/>
      <c r="TQP55" s="227"/>
      <c r="TQQ55" s="227"/>
      <c r="TQR55" s="227"/>
      <c r="TQS55" s="227"/>
      <c r="TQT55" s="227"/>
      <c r="TQU55" s="227"/>
      <c r="TQV55" s="227"/>
      <c r="TQW55" s="227"/>
      <c r="TQX55" s="227"/>
      <c r="TQY55" s="227"/>
      <c r="TQZ55" s="227"/>
      <c r="TRA55" s="227"/>
      <c r="TRB55" s="227"/>
      <c r="TRC55" s="227"/>
      <c r="TRD55" s="227"/>
      <c r="TRE55" s="227"/>
      <c r="TRF55" s="227"/>
      <c r="TRG55" s="227"/>
      <c r="TRH55" s="227"/>
      <c r="TRI55" s="227"/>
      <c r="TRJ55" s="227"/>
      <c r="TRK55" s="227"/>
      <c r="TRL55" s="227"/>
      <c r="TRM55" s="227"/>
      <c r="TRN55" s="227"/>
      <c r="TRO55" s="227"/>
      <c r="TRP55" s="227"/>
      <c r="TRQ55" s="227"/>
      <c r="TRR55" s="227"/>
      <c r="TRS55" s="227"/>
      <c r="TRT55" s="227"/>
      <c r="TRU55" s="227"/>
      <c r="TRV55" s="227"/>
      <c r="TRW55" s="227"/>
      <c r="TRX55" s="227"/>
      <c r="TRY55" s="227"/>
      <c r="TRZ55" s="227"/>
      <c r="TSA55" s="227"/>
      <c r="TSB55" s="227"/>
      <c r="TSC55" s="227"/>
      <c r="TSD55" s="227"/>
      <c r="TSE55" s="227"/>
      <c r="TSF55" s="227"/>
      <c r="TSG55" s="227"/>
      <c r="TSH55" s="227"/>
      <c r="TSI55" s="227"/>
      <c r="TSJ55" s="227"/>
      <c r="TSK55" s="227"/>
      <c r="TSL55" s="227"/>
      <c r="TSM55" s="227"/>
      <c r="TSN55" s="227"/>
      <c r="TSO55" s="227"/>
      <c r="TSP55" s="227"/>
      <c r="TSQ55" s="227"/>
      <c r="TSR55" s="227"/>
      <c r="TSS55" s="227"/>
      <c r="TST55" s="227"/>
      <c r="TSU55" s="227"/>
      <c r="TSV55" s="227"/>
      <c r="TSW55" s="227"/>
      <c r="TSX55" s="227"/>
      <c r="TSY55" s="227"/>
      <c r="TSZ55" s="227"/>
      <c r="TTA55" s="227"/>
      <c r="TTB55" s="227"/>
      <c r="TTC55" s="227"/>
      <c r="TTD55" s="227"/>
      <c r="TTE55" s="227"/>
      <c r="TTF55" s="227"/>
      <c r="TTG55" s="227"/>
      <c r="TTH55" s="227"/>
      <c r="TTI55" s="227"/>
      <c r="TTJ55" s="227"/>
      <c r="TTK55" s="227"/>
      <c r="TTL55" s="227"/>
      <c r="TTM55" s="227"/>
      <c r="TTN55" s="227"/>
      <c r="TTO55" s="227"/>
      <c r="TTP55" s="227"/>
      <c r="TTQ55" s="227"/>
      <c r="TTR55" s="227"/>
      <c r="TTS55" s="227"/>
      <c r="TTT55" s="227"/>
      <c r="TTU55" s="227"/>
      <c r="TTV55" s="227"/>
      <c r="TTW55" s="227"/>
      <c r="TTX55" s="227"/>
      <c r="TTY55" s="227"/>
      <c r="TTZ55" s="227"/>
      <c r="TUA55" s="227"/>
      <c r="TUB55" s="227"/>
      <c r="TUC55" s="227"/>
      <c r="TUD55" s="227"/>
      <c r="TUE55" s="227"/>
      <c r="TUF55" s="227"/>
      <c r="TUG55" s="227"/>
      <c r="TUH55" s="227"/>
      <c r="TUI55" s="227"/>
      <c r="TUJ55" s="227"/>
      <c r="TUK55" s="227"/>
      <c r="TUL55" s="227"/>
      <c r="TUM55" s="227"/>
      <c r="TUN55" s="227"/>
      <c r="TUO55" s="227"/>
      <c r="TUP55" s="227"/>
      <c r="TUQ55" s="227"/>
      <c r="TUR55" s="227"/>
      <c r="TUS55" s="227"/>
      <c r="TUT55" s="227"/>
      <c r="TUU55" s="227"/>
      <c r="TUV55" s="227"/>
      <c r="TUW55" s="227"/>
      <c r="TUX55" s="227"/>
      <c r="TUY55" s="227"/>
      <c r="TUZ55" s="227"/>
      <c r="TVA55" s="227"/>
      <c r="TVB55" s="227"/>
      <c r="TVC55" s="227"/>
      <c r="TVD55" s="227"/>
      <c r="TVE55" s="227"/>
      <c r="TVF55" s="227"/>
      <c r="TVG55" s="227"/>
      <c r="TVH55" s="227"/>
      <c r="TVI55" s="227"/>
      <c r="TVJ55" s="227"/>
      <c r="TVK55" s="227"/>
      <c r="TVL55" s="227"/>
      <c r="TVM55" s="227"/>
      <c r="TVN55" s="227"/>
      <c r="TVO55" s="227"/>
      <c r="TVP55" s="227"/>
      <c r="TVQ55" s="227"/>
      <c r="TVR55" s="227"/>
      <c r="TVS55" s="227"/>
      <c r="TVT55" s="227"/>
      <c r="TVU55" s="227"/>
      <c r="TVV55" s="227"/>
      <c r="TVW55" s="227"/>
      <c r="TVX55" s="227"/>
      <c r="TVY55" s="227"/>
      <c r="TVZ55" s="227"/>
      <c r="TWA55" s="227"/>
      <c r="TWB55" s="227"/>
      <c r="TWC55" s="227"/>
      <c r="TWD55" s="227"/>
      <c r="TWE55" s="227"/>
      <c r="TWF55" s="227"/>
      <c r="TWG55" s="227"/>
      <c r="TWH55" s="227"/>
      <c r="TWI55" s="227"/>
      <c r="TWJ55" s="227"/>
      <c r="TWK55" s="227"/>
      <c r="TWL55" s="227"/>
      <c r="TWM55" s="227"/>
      <c r="TWN55" s="227"/>
      <c r="TWO55" s="227"/>
      <c r="TWP55" s="227"/>
      <c r="TWQ55" s="227"/>
      <c r="TWR55" s="227"/>
      <c r="TWS55" s="227"/>
      <c r="TWT55" s="227"/>
      <c r="TWU55" s="227"/>
      <c r="TWV55" s="227"/>
      <c r="TWW55" s="227"/>
      <c r="TWX55" s="227"/>
      <c r="TWY55" s="227"/>
      <c r="TWZ55" s="227"/>
      <c r="TXA55" s="227"/>
      <c r="TXB55" s="227"/>
      <c r="TXC55" s="227"/>
      <c r="TXD55" s="227"/>
      <c r="TXE55" s="227"/>
      <c r="TXF55" s="227"/>
      <c r="TXG55" s="227"/>
      <c r="TXH55" s="227"/>
      <c r="TXI55" s="227"/>
      <c r="TXJ55" s="227"/>
      <c r="TXK55" s="227"/>
      <c r="TXL55" s="227"/>
      <c r="TXM55" s="227"/>
      <c r="TXN55" s="227"/>
      <c r="TXO55" s="227"/>
      <c r="TXP55" s="227"/>
      <c r="TXQ55" s="227"/>
      <c r="TXR55" s="227"/>
      <c r="TXS55" s="227"/>
      <c r="TXT55" s="227"/>
      <c r="TXU55" s="227"/>
      <c r="TXV55" s="227"/>
      <c r="TXW55" s="227"/>
      <c r="TXX55" s="227"/>
      <c r="TXY55" s="227"/>
      <c r="TXZ55" s="227"/>
      <c r="TYA55" s="227"/>
      <c r="TYB55" s="227"/>
      <c r="TYC55" s="227"/>
      <c r="TYD55" s="227"/>
      <c r="TYE55" s="227"/>
      <c r="TYF55" s="227"/>
      <c r="TYG55" s="227"/>
      <c r="TYH55" s="227"/>
      <c r="TYI55" s="227"/>
      <c r="TYJ55" s="227"/>
      <c r="TYK55" s="227"/>
      <c r="TYL55" s="227"/>
      <c r="TYM55" s="227"/>
      <c r="TYN55" s="227"/>
      <c r="TYO55" s="227"/>
      <c r="TYP55" s="227"/>
      <c r="TYQ55" s="227"/>
      <c r="TYR55" s="227"/>
      <c r="TYS55" s="227"/>
      <c r="TYT55" s="227"/>
      <c r="TYU55" s="227"/>
      <c r="TYV55" s="227"/>
      <c r="TYW55" s="227"/>
      <c r="TYX55" s="227"/>
      <c r="TYY55" s="227"/>
      <c r="TYZ55" s="227"/>
      <c r="TZA55" s="227"/>
      <c r="TZB55" s="227"/>
      <c r="TZC55" s="227"/>
      <c r="TZD55" s="227"/>
      <c r="TZE55" s="227"/>
      <c r="TZF55" s="227"/>
      <c r="TZG55" s="227"/>
      <c r="TZH55" s="227"/>
      <c r="TZI55" s="227"/>
      <c r="TZJ55" s="227"/>
      <c r="TZK55" s="227"/>
      <c r="TZL55" s="227"/>
      <c r="TZM55" s="227"/>
      <c r="TZN55" s="227"/>
      <c r="TZO55" s="227"/>
      <c r="TZP55" s="227"/>
      <c r="TZQ55" s="227"/>
      <c r="TZR55" s="227"/>
      <c r="TZS55" s="227"/>
      <c r="TZT55" s="227"/>
      <c r="TZU55" s="227"/>
      <c r="TZV55" s="227"/>
      <c r="TZW55" s="227"/>
      <c r="TZX55" s="227"/>
      <c r="TZY55" s="227"/>
      <c r="TZZ55" s="227"/>
      <c r="UAA55" s="227"/>
      <c r="UAB55" s="227"/>
      <c r="UAC55" s="227"/>
      <c r="UAD55" s="227"/>
      <c r="UAE55" s="227"/>
      <c r="UAF55" s="227"/>
      <c r="UAG55" s="227"/>
      <c r="UAH55" s="227"/>
      <c r="UAI55" s="227"/>
      <c r="UAJ55" s="227"/>
      <c r="UAK55" s="227"/>
      <c r="UAL55" s="227"/>
      <c r="UAM55" s="227"/>
      <c r="UAN55" s="227"/>
      <c r="UAO55" s="227"/>
      <c r="UAP55" s="227"/>
      <c r="UAQ55" s="227"/>
      <c r="UAR55" s="227"/>
      <c r="UAS55" s="227"/>
      <c r="UAT55" s="227"/>
      <c r="UAU55" s="227"/>
      <c r="UAV55" s="227"/>
      <c r="UAW55" s="227"/>
      <c r="UAX55" s="227"/>
      <c r="UAY55" s="227"/>
      <c r="UAZ55" s="227"/>
      <c r="UBA55" s="227"/>
      <c r="UBB55" s="227"/>
      <c r="UBC55" s="227"/>
      <c r="UBD55" s="227"/>
      <c r="UBE55" s="227"/>
      <c r="UBF55" s="227"/>
      <c r="UBG55" s="227"/>
      <c r="UBH55" s="227"/>
      <c r="UBI55" s="227"/>
      <c r="UBJ55" s="227"/>
      <c r="UBK55" s="227"/>
      <c r="UBL55" s="227"/>
      <c r="UBM55" s="227"/>
      <c r="UBN55" s="227"/>
      <c r="UBO55" s="227"/>
      <c r="UBP55" s="227"/>
      <c r="UBQ55" s="227"/>
      <c r="UBR55" s="227"/>
      <c r="UBS55" s="227"/>
      <c r="UBT55" s="227"/>
      <c r="UBU55" s="227"/>
      <c r="UBV55" s="227"/>
      <c r="UBW55" s="227"/>
      <c r="UBX55" s="227"/>
      <c r="UBY55" s="227"/>
      <c r="UBZ55" s="227"/>
      <c r="UCA55" s="227"/>
      <c r="UCB55" s="227"/>
      <c r="UCC55" s="227"/>
      <c r="UCD55" s="227"/>
      <c r="UCE55" s="227"/>
      <c r="UCF55" s="227"/>
      <c r="UCG55" s="227"/>
      <c r="UCH55" s="227"/>
      <c r="UCI55" s="227"/>
      <c r="UCJ55" s="227"/>
      <c r="UCK55" s="227"/>
      <c r="UCL55" s="227"/>
      <c r="UCM55" s="227"/>
      <c r="UCN55" s="227"/>
      <c r="UCO55" s="227"/>
      <c r="UCP55" s="227"/>
      <c r="UCQ55" s="227"/>
      <c r="UCR55" s="227"/>
      <c r="UCS55" s="227"/>
      <c r="UCT55" s="227"/>
      <c r="UCU55" s="227"/>
      <c r="UCV55" s="227"/>
      <c r="UCW55" s="227"/>
      <c r="UCX55" s="227"/>
      <c r="UCY55" s="227"/>
      <c r="UCZ55" s="227"/>
      <c r="UDA55" s="227"/>
      <c r="UDB55" s="227"/>
      <c r="UDC55" s="227"/>
      <c r="UDD55" s="227"/>
      <c r="UDE55" s="227"/>
      <c r="UDF55" s="227"/>
      <c r="UDG55" s="227"/>
      <c r="UDH55" s="227"/>
      <c r="UDI55" s="227"/>
      <c r="UDJ55" s="227"/>
      <c r="UDK55" s="227"/>
      <c r="UDL55" s="227"/>
      <c r="UDM55" s="227"/>
      <c r="UDN55" s="227"/>
      <c r="UDO55" s="227"/>
      <c r="UDP55" s="227"/>
      <c r="UDQ55" s="227"/>
      <c r="UDR55" s="227"/>
      <c r="UDS55" s="227"/>
      <c r="UDT55" s="227"/>
      <c r="UDU55" s="227"/>
      <c r="UDV55" s="227"/>
      <c r="UDW55" s="227"/>
      <c r="UDX55" s="227"/>
      <c r="UDY55" s="227"/>
      <c r="UDZ55" s="227"/>
      <c r="UEA55" s="227"/>
      <c r="UEB55" s="227"/>
      <c r="UEC55" s="227"/>
      <c r="UED55" s="227"/>
      <c r="UEE55" s="227"/>
      <c r="UEF55" s="227"/>
      <c r="UEG55" s="227"/>
      <c r="UEH55" s="227"/>
      <c r="UEI55" s="227"/>
      <c r="UEJ55" s="227"/>
      <c r="UEK55" s="227"/>
      <c r="UEL55" s="227"/>
      <c r="UEM55" s="227"/>
      <c r="UEN55" s="227"/>
      <c r="UEO55" s="227"/>
      <c r="UEP55" s="227"/>
      <c r="UEQ55" s="227"/>
      <c r="UER55" s="227"/>
      <c r="UES55" s="227"/>
      <c r="UET55" s="227"/>
      <c r="UEU55" s="227"/>
      <c r="UEV55" s="227"/>
      <c r="UEW55" s="227"/>
      <c r="UEX55" s="227"/>
      <c r="UEY55" s="227"/>
      <c r="UEZ55" s="227"/>
      <c r="UFA55" s="227"/>
      <c r="UFB55" s="227"/>
      <c r="UFC55" s="227"/>
      <c r="UFD55" s="227"/>
      <c r="UFE55" s="227"/>
      <c r="UFF55" s="227"/>
      <c r="UFG55" s="227"/>
      <c r="UFH55" s="227"/>
      <c r="UFI55" s="227"/>
      <c r="UFJ55" s="227"/>
      <c r="UFK55" s="227"/>
      <c r="UFL55" s="227"/>
      <c r="UFM55" s="227"/>
      <c r="UFN55" s="227"/>
      <c r="UFO55" s="227"/>
      <c r="UFP55" s="227"/>
      <c r="UFQ55" s="227"/>
      <c r="UFR55" s="227"/>
      <c r="UFS55" s="227"/>
      <c r="UFT55" s="227"/>
      <c r="UFU55" s="227"/>
      <c r="UFV55" s="227"/>
      <c r="UFW55" s="227"/>
      <c r="UFX55" s="227"/>
      <c r="UFY55" s="227"/>
      <c r="UFZ55" s="227"/>
      <c r="UGA55" s="227"/>
      <c r="UGB55" s="227"/>
      <c r="UGC55" s="227"/>
      <c r="UGD55" s="227"/>
      <c r="UGE55" s="227"/>
      <c r="UGF55" s="227"/>
      <c r="UGG55" s="227"/>
      <c r="UGH55" s="227"/>
      <c r="UGI55" s="227"/>
      <c r="UGJ55" s="227"/>
      <c r="UGK55" s="227"/>
      <c r="UGL55" s="227"/>
      <c r="UGM55" s="227"/>
      <c r="UGN55" s="227"/>
      <c r="UGO55" s="227"/>
      <c r="UGP55" s="227"/>
      <c r="UGQ55" s="227"/>
      <c r="UGR55" s="227"/>
      <c r="UGS55" s="227"/>
      <c r="UGT55" s="227"/>
      <c r="UGU55" s="227"/>
      <c r="UGV55" s="227"/>
      <c r="UGW55" s="227"/>
      <c r="UGX55" s="227"/>
      <c r="UGY55" s="227"/>
      <c r="UGZ55" s="227"/>
      <c r="UHA55" s="227"/>
      <c r="UHB55" s="227"/>
      <c r="UHC55" s="227"/>
      <c r="UHD55" s="227"/>
      <c r="UHE55" s="227"/>
      <c r="UHF55" s="227"/>
      <c r="UHG55" s="227"/>
      <c r="UHH55" s="227"/>
      <c r="UHI55" s="227"/>
      <c r="UHJ55" s="227"/>
      <c r="UHK55" s="227"/>
      <c r="UHL55" s="227"/>
      <c r="UHM55" s="227"/>
      <c r="UHN55" s="227"/>
      <c r="UHO55" s="227"/>
      <c r="UHP55" s="227"/>
      <c r="UHQ55" s="227"/>
      <c r="UHR55" s="227"/>
      <c r="UHS55" s="227"/>
      <c r="UHT55" s="227"/>
      <c r="UHU55" s="227"/>
      <c r="UHV55" s="227"/>
      <c r="UHW55" s="227"/>
      <c r="UHX55" s="227"/>
      <c r="UHY55" s="227"/>
      <c r="UHZ55" s="227"/>
      <c r="UIA55" s="227"/>
      <c r="UIB55" s="227"/>
      <c r="UIC55" s="227"/>
      <c r="UID55" s="227"/>
      <c r="UIE55" s="227"/>
      <c r="UIF55" s="227"/>
      <c r="UIG55" s="227"/>
      <c r="UIH55" s="227"/>
      <c r="UII55" s="227"/>
      <c r="UIJ55" s="227"/>
      <c r="UIK55" s="227"/>
      <c r="UIL55" s="227"/>
      <c r="UIM55" s="227"/>
      <c r="UIN55" s="227"/>
      <c r="UIO55" s="227"/>
      <c r="UIP55" s="227"/>
      <c r="UIQ55" s="227"/>
      <c r="UIR55" s="227"/>
      <c r="UIS55" s="227"/>
      <c r="UIT55" s="227"/>
      <c r="UIU55" s="227"/>
      <c r="UIV55" s="227"/>
      <c r="UIW55" s="227"/>
      <c r="UIX55" s="227"/>
      <c r="UIY55" s="227"/>
      <c r="UIZ55" s="227"/>
      <c r="UJA55" s="227"/>
      <c r="UJB55" s="227"/>
      <c r="UJC55" s="227"/>
      <c r="UJD55" s="227"/>
      <c r="UJE55" s="227"/>
      <c r="UJF55" s="227"/>
      <c r="UJG55" s="227"/>
      <c r="UJH55" s="227"/>
      <c r="UJI55" s="227"/>
      <c r="UJJ55" s="227"/>
      <c r="UJK55" s="227"/>
      <c r="UJL55" s="227"/>
      <c r="UJM55" s="227"/>
      <c r="UJN55" s="227"/>
      <c r="UJO55" s="227"/>
      <c r="UJP55" s="227"/>
      <c r="UJQ55" s="227"/>
      <c r="UJR55" s="227"/>
      <c r="UJS55" s="227"/>
      <c r="UJT55" s="227"/>
      <c r="UJU55" s="227"/>
      <c r="UJV55" s="227"/>
      <c r="UJW55" s="227"/>
      <c r="UJX55" s="227"/>
      <c r="UJY55" s="227"/>
      <c r="UJZ55" s="227"/>
      <c r="UKA55" s="227"/>
      <c r="UKB55" s="227"/>
      <c r="UKC55" s="227"/>
      <c r="UKD55" s="227"/>
      <c r="UKE55" s="227"/>
      <c r="UKF55" s="227"/>
      <c r="UKG55" s="227"/>
      <c r="UKH55" s="227"/>
      <c r="UKI55" s="227"/>
      <c r="UKJ55" s="227"/>
      <c r="UKK55" s="227"/>
      <c r="UKL55" s="227"/>
      <c r="UKM55" s="227"/>
      <c r="UKN55" s="227"/>
      <c r="UKO55" s="227"/>
      <c r="UKP55" s="227"/>
      <c r="UKQ55" s="227"/>
      <c r="UKR55" s="227"/>
      <c r="UKS55" s="227"/>
      <c r="UKT55" s="227"/>
      <c r="UKU55" s="227"/>
      <c r="UKV55" s="227"/>
      <c r="UKW55" s="227"/>
      <c r="UKX55" s="227"/>
      <c r="UKY55" s="227"/>
      <c r="UKZ55" s="227"/>
      <c r="ULA55" s="227"/>
      <c r="ULB55" s="227"/>
      <c r="ULC55" s="227"/>
      <c r="ULD55" s="227"/>
      <c r="ULE55" s="227"/>
      <c r="ULF55" s="227"/>
      <c r="ULG55" s="227"/>
      <c r="ULH55" s="227"/>
      <c r="ULI55" s="227"/>
      <c r="ULJ55" s="227"/>
      <c r="ULK55" s="227"/>
      <c r="ULL55" s="227"/>
      <c r="ULM55" s="227"/>
      <c r="ULN55" s="227"/>
      <c r="ULO55" s="227"/>
      <c r="ULP55" s="227"/>
      <c r="ULQ55" s="227"/>
      <c r="ULR55" s="227"/>
      <c r="ULS55" s="227"/>
      <c r="ULT55" s="227"/>
      <c r="ULU55" s="227"/>
      <c r="ULV55" s="227"/>
      <c r="ULW55" s="227"/>
      <c r="ULX55" s="227"/>
      <c r="ULY55" s="227"/>
      <c r="ULZ55" s="227"/>
      <c r="UMA55" s="227"/>
      <c r="UMB55" s="227"/>
      <c r="UMC55" s="227"/>
      <c r="UMD55" s="227"/>
      <c r="UME55" s="227"/>
      <c r="UMF55" s="227"/>
      <c r="UMG55" s="227"/>
      <c r="UMH55" s="227"/>
      <c r="UMI55" s="227"/>
      <c r="UMJ55" s="227"/>
      <c r="UMK55" s="227"/>
      <c r="UML55" s="227"/>
      <c r="UMM55" s="227"/>
      <c r="UMN55" s="227"/>
      <c r="UMO55" s="227"/>
      <c r="UMP55" s="227"/>
      <c r="UMQ55" s="227"/>
      <c r="UMR55" s="227"/>
      <c r="UMS55" s="227"/>
      <c r="UMT55" s="227"/>
      <c r="UMU55" s="227"/>
      <c r="UMV55" s="227"/>
      <c r="UMW55" s="227"/>
      <c r="UMX55" s="227"/>
      <c r="UMY55" s="227"/>
      <c r="UMZ55" s="227"/>
      <c r="UNA55" s="227"/>
      <c r="UNB55" s="227"/>
      <c r="UNC55" s="227"/>
      <c r="UND55" s="227"/>
      <c r="UNE55" s="227"/>
      <c r="UNF55" s="227"/>
      <c r="UNG55" s="227"/>
      <c r="UNH55" s="227"/>
      <c r="UNI55" s="227"/>
      <c r="UNJ55" s="227"/>
      <c r="UNK55" s="227"/>
      <c r="UNL55" s="227"/>
      <c r="UNM55" s="227"/>
      <c r="UNN55" s="227"/>
      <c r="UNO55" s="227"/>
      <c r="UNP55" s="227"/>
      <c r="UNQ55" s="227"/>
      <c r="UNR55" s="227"/>
      <c r="UNS55" s="227"/>
      <c r="UNT55" s="227"/>
      <c r="UNU55" s="227"/>
      <c r="UNV55" s="227"/>
      <c r="UNW55" s="227"/>
      <c r="UNX55" s="227"/>
      <c r="UNY55" s="227"/>
      <c r="UNZ55" s="227"/>
      <c r="UOA55" s="227"/>
      <c r="UOB55" s="227"/>
      <c r="UOC55" s="227"/>
      <c r="UOD55" s="227"/>
      <c r="UOE55" s="227"/>
      <c r="UOF55" s="227"/>
      <c r="UOG55" s="227"/>
      <c r="UOH55" s="227"/>
      <c r="UOI55" s="227"/>
      <c r="UOJ55" s="227"/>
      <c r="UOK55" s="227"/>
      <c r="UOL55" s="227"/>
      <c r="UOM55" s="227"/>
      <c r="UON55" s="227"/>
      <c r="UOO55" s="227"/>
      <c r="UOP55" s="227"/>
      <c r="UOQ55" s="227"/>
      <c r="UOR55" s="227"/>
      <c r="UOS55" s="227"/>
      <c r="UOT55" s="227"/>
      <c r="UOU55" s="227"/>
      <c r="UOV55" s="227"/>
      <c r="UOW55" s="227"/>
      <c r="UOX55" s="227"/>
      <c r="UOY55" s="227"/>
      <c r="UOZ55" s="227"/>
      <c r="UPA55" s="227"/>
      <c r="UPB55" s="227"/>
      <c r="UPC55" s="227"/>
      <c r="UPD55" s="227"/>
      <c r="UPE55" s="227"/>
      <c r="UPF55" s="227"/>
      <c r="UPG55" s="227"/>
      <c r="UPH55" s="227"/>
      <c r="UPI55" s="227"/>
      <c r="UPJ55" s="227"/>
      <c r="UPK55" s="227"/>
      <c r="UPL55" s="227"/>
      <c r="UPM55" s="227"/>
      <c r="UPN55" s="227"/>
      <c r="UPO55" s="227"/>
      <c r="UPP55" s="227"/>
      <c r="UPQ55" s="227"/>
      <c r="UPR55" s="227"/>
      <c r="UPS55" s="227"/>
      <c r="UPT55" s="227"/>
      <c r="UPU55" s="227"/>
      <c r="UPV55" s="227"/>
      <c r="UPW55" s="227"/>
      <c r="UPX55" s="227"/>
      <c r="UPY55" s="227"/>
      <c r="UPZ55" s="227"/>
      <c r="UQA55" s="227"/>
      <c r="UQB55" s="227"/>
      <c r="UQC55" s="227"/>
      <c r="UQD55" s="227"/>
      <c r="UQE55" s="227"/>
      <c r="UQF55" s="227"/>
      <c r="UQG55" s="227"/>
      <c r="UQH55" s="227"/>
      <c r="UQI55" s="227"/>
      <c r="UQJ55" s="227"/>
      <c r="UQK55" s="227"/>
      <c r="UQL55" s="227"/>
      <c r="UQM55" s="227"/>
      <c r="UQN55" s="227"/>
      <c r="UQO55" s="227"/>
      <c r="UQP55" s="227"/>
      <c r="UQQ55" s="227"/>
      <c r="UQR55" s="227"/>
      <c r="UQS55" s="227"/>
      <c r="UQT55" s="227"/>
      <c r="UQU55" s="227"/>
      <c r="UQV55" s="227"/>
      <c r="UQW55" s="227"/>
      <c r="UQX55" s="227"/>
      <c r="UQY55" s="227"/>
      <c r="UQZ55" s="227"/>
      <c r="URA55" s="227"/>
      <c r="URB55" s="227"/>
      <c r="URC55" s="227"/>
      <c r="URD55" s="227"/>
      <c r="URE55" s="227"/>
      <c r="URF55" s="227"/>
      <c r="URG55" s="227"/>
      <c r="URH55" s="227"/>
      <c r="URI55" s="227"/>
      <c r="URJ55" s="227"/>
      <c r="URK55" s="227"/>
      <c r="URL55" s="227"/>
      <c r="URM55" s="227"/>
      <c r="URN55" s="227"/>
      <c r="URO55" s="227"/>
      <c r="URP55" s="227"/>
      <c r="URQ55" s="227"/>
      <c r="URR55" s="227"/>
      <c r="URS55" s="227"/>
      <c r="URT55" s="227"/>
      <c r="URU55" s="227"/>
      <c r="URV55" s="227"/>
      <c r="URW55" s="227"/>
      <c r="URX55" s="227"/>
      <c r="URY55" s="227"/>
      <c r="URZ55" s="227"/>
      <c r="USA55" s="227"/>
      <c r="USB55" s="227"/>
      <c r="USC55" s="227"/>
      <c r="USD55" s="227"/>
      <c r="USE55" s="227"/>
      <c r="USF55" s="227"/>
      <c r="USG55" s="227"/>
      <c r="USH55" s="227"/>
      <c r="USI55" s="227"/>
      <c r="USJ55" s="227"/>
      <c r="USK55" s="227"/>
      <c r="USL55" s="227"/>
      <c r="USM55" s="227"/>
      <c r="USN55" s="227"/>
      <c r="USO55" s="227"/>
      <c r="USP55" s="227"/>
      <c r="USQ55" s="227"/>
      <c r="USR55" s="227"/>
      <c r="USS55" s="227"/>
      <c r="UST55" s="227"/>
      <c r="USU55" s="227"/>
      <c r="USV55" s="227"/>
      <c r="USW55" s="227"/>
      <c r="USX55" s="227"/>
      <c r="USY55" s="227"/>
      <c r="USZ55" s="227"/>
      <c r="UTA55" s="227"/>
      <c r="UTB55" s="227"/>
      <c r="UTC55" s="227"/>
      <c r="UTD55" s="227"/>
      <c r="UTE55" s="227"/>
      <c r="UTF55" s="227"/>
      <c r="UTG55" s="227"/>
      <c r="UTH55" s="227"/>
      <c r="UTI55" s="227"/>
      <c r="UTJ55" s="227"/>
      <c r="UTK55" s="227"/>
      <c r="UTL55" s="227"/>
      <c r="UTM55" s="227"/>
      <c r="UTN55" s="227"/>
      <c r="UTO55" s="227"/>
      <c r="UTP55" s="227"/>
      <c r="UTQ55" s="227"/>
      <c r="UTR55" s="227"/>
      <c r="UTS55" s="227"/>
      <c r="UTT55" s="227"/>
      <c r="UTU55" s="227"/>
      <c r="UTV55" s="227"/>
      <c r="UTW55" s="227"/>
      <c r="UTX55" s="227"/>
      <c r="UTY55" s="227"/>
      <c r="UTZ55" s="227"/>
      <c r="UUA55" s="227"/>
      <c r="UUB55" s="227"/>
      <c r="UUC55" s="227"/>
      <c r="UUD55" s="227"/>
      <c r="UUE55" s="227"/>
      <c r="UUF55" s="227"/>
      <c r="UUG55" s="227"/>
      <c r="UUH55" s="227"/>
      <c r="UUI55" s="227"/>
      <c r="UUJ55" s="227"/>
      <c r="UUK55" s="227"/>
      <c r="UUL55" s="227"/>
      <c r="UUM55" s="227"/>
      <c r="UUN55" s="227"/>
      <c r="UUO55" s="227"/>
      <c r="UUP55" s="227"/>
      <c r="UUQ55" s="227"/>
      <c r="UUR55" s="227"/>
      <c r="UUS55" s="227"/>
      <c r="UUT55" s="227"/>
      <c r="UUU55" s="227"/>
      <c r="UUV55" s="227"/>
      <c r="UUW55" s="227"/>
      <c r="UUX55" s="227"/>
      <c r="UUY55" s="227"/>
      <c r="UUZ55" s="227"/>
      <c r="UVA55" s="227"/>
      <c r="UVB55" s="227"/>
      <c r="UVC55" s="227"/>
      <c r="UVD55" s="227"/>
      <c r="UVE55" s="227"/>
      <c r="UVF55" s="227"/>
      <c r="UVG55" s="227"/>
      <c r="UVH55" s="227"/>
      <c r="UVI55" s="227"/>
      <c r="UVJ55" s="227"/>
      <c r="UVK55" s="227"/>
      <c r="UVL55" s="227"/>
      <c r="UVM55" s="227"/>
      <c r="UVN55" s="227"/>
      <c r="UVO55" s="227"/>
      <c r="UVP55" s="227"/>
      <c r="UVQ55" s="227"/>
      <c r="UVR55" s="227"/>
      <c r="UVS55" s="227"/>
      <c r="UVT55" s="227"/>
      <c r="UVU55" s="227"/>
      <c r="UVV55" s="227"/>
      <c r="UVW55" s="227"/>
      <c r="UVX55" s="227"/>
      <c r="UVY55" s="227"/>
      <c r="UVZ55" s="227"/>
      <c r="UWA55" s="227"/>
      <c r="UWB55" s="227"/>
      <c r="UWC55" s="227"/>
      <c r="UWD55" s="227"/>
      <c r="UWE55" s="227"/>
      <c r="UWF55" s="227"/>
      <c r="UWG55" s="227"/>
      <c r="UWH55" s="227"/>
      <c r="UWI55" s="227"/>
      <c r="UWJ55" s="227"/>
      <c r="UWK55" s="227"/>
      <c r="UWL55" s="227"/>
      <c r="UWM55" s="227"/>
      <c r="UWN55" s="227"/>
      <c r="UWO55" s="227"/>
      <c r="UWP55" s="227"/>
      <c r="UWQ55" s="227"/>
      <c r="UWR55" s="227"/>
      <c r="UWS55" s="227"/>
      <c r="UWT55" s="227"/>
      <c r="UWU55" s="227"/>
      <c r="UWV55" s="227"/>
      <c r="UWW55" s="227"/>
      <c r="UWX55" s="227"/>
      <c r="UWY55" s="227"/>
      <c r="UWZ55" s="227"/>
      <c r="UXA55" s="227"/>
      <c r="UXB55" s="227"/>
      <c r="UXC55" s="227"/>
      <c r="UXD55" s="227"/>
      <c r="UXE55" s="227"/>
      <c r="UXF55" s="227"/>
      <c r="UXG55" s="227"/>
      <c r="UXH55" s="227"/>
      <c r="UXI55" s="227"/>
      <c r="UXJ55" s="227"/>
      <c r="UXK55" s="227"/>
      <c r="UXL55" s="227"/>
      <c r="UXM55" s="227"/>
      <c r="UXN55" s="227"/>
      <c r="UXO55" s="227"/>
      <c r="UXP55" s="227"/>
      <c r="UXQ55" s="227"/>
      <c r="UXR55" s="227"/>
      <c r="UXS55" s="227"/>
      <c r="UXT55" s="227"/>
      <c r="UXU55" s="227"/>
      <c r="UXV55" s="227"/>
      <c r="UXW55" s="227"/>
      <c r="UXX55" s="227"/>
      <c r="UXY55" s="227"/>
      <c r="UXZ55" s="227"/>
      <c r="UYA55" s="227"/>
      <c r="UYB55" s="227"/>
      <c r="UYC55" s="227"/>
      <c r="UYD55" s="227"/>
      <c r="UYE55" s="227"/>
      <c r="UYF55" s="227"/>
      <c r="UYG55" s="227"/>
      <c r="UYH55" s="227"/>
      <c r="UYI55" s="227"/>
      <c r="UYJ55" s="227"/>
      <c r="UYK55" s="227"/>
      <c r="UYL55" s="227"/>
      <c r="UYM55" s="227"/>
      <c r="UYN55" s="227"/>
      <c r="UYO55" s="227"/>
      <c r="UYP55" s="227"/>
      <c r="UYQ55" s="227"/>
      <c r="UYR55" s="227"/>
      <c r="UYS55" s="227"/>
      <c r="UYT55" s="227"/>
      <c r="UYU55" s="227"/>
      <c r="UYV55" s="227"/>
      <c r="UYW55" s="227"/>
      <c r="UYX55" s="227"/>
      <c r="UYY55" s="227"/>
      <c r="UYZ55" s="227"/>
      <c r="UZA55" s="227"/>
      <c r="UZB55" s="227"/>
      <c r="UZC55" s="227"/>
      <c r="UZD55" s="227"/>
      <c r="UZE55" s="227"/>
      <c r="UZF55" s="227"/>
      <c r="UZG55" s="227"/>
      <c r="UZH55" s="227"/>
      <c r="UZI55" s="227"/>
      <c r="UZJ55" s="227"/>
      <c r="UZK55" s="227"/>
      <c r="UZL55" s="227"/>
      <c r="UZM55" s="227"/>
      <c r="UZN55" s="227"/>
      <c r="UZO55" s="227"/>
      <c r="UZP55" s="227"/>
      <c r="UZQ55" s="227"/>
      <c r="UZR55" s="227"/>
      <c r="UZS55" s="227"/>
      <c r="UZT55" s="227"/>
      <c r="UZU55" s="227"/>
      <c r="UZV55" s="227"/>
      <c r="UZW55" s="227"/>
      <c r="UZX55" s="227"/>
      <c r="UZY55" s="227"/>
      <c r="UZZ55" s="227"/>
      <c r="VAA55" s="227"/>
      <c r="VAB55" s="227"/>
      <c r="VAC55" s="227"/>
      <c r="VAD55" s="227"/>
      <c r="VAE55" s="227"/>
      <c r="VAF55" s="227"/>
      <c r="VAG55" s="227"/>
      <c r="VAH55" s="227"/>
      <c r="VAI55" s="227"/>
      <c r="VAJ55" s="227"/>
      <c r="VAK55" s="227"/>
      <c r="VAL55" s="227"/>
      <c r="VAM55" s="227"/>
      <c r="VAN55" s="227"/>
      <c r="VAO55" s="227"/>
      <c r="VAP55" s="227"/>
      <c r="VAQ55" s="227"/>
      <c r="VAR55" s="227"/>
      <c r="VAS55" s="227"/>
      <c r="VAT55" s="227"/>
      <c r="VAU55" s="227"/>
      <c r="VAV55" s="227"/>
      <c r="VAW55" s="227"/>
      <c r="VAX55" s="227"/>
      <c r="VAY55" s="227"/>
      <c r="VAZ55" s="227"/>
      <c r="VBA55" s="227"/>
      <c r="VBB55" s="227"/>
      <c r="VBC55" s="227"/>
      <c r="VBD55" s="227"/>
      <c r="VBE55" s="227"/>
      <c r="VBF55" s="227"/>
      <c r="VBG55" s="227"/>
      <c r="VBH55" s="227"/>
      <c r="VBI55" s="227"/>
      <c r="VBJ55" s="227"/>
      <c r="VBK55" s="227"/>
      <c r="VBL55" s="227"/>
      <c r="VBM55" s="227"/>
      <c r="VBN55" s="227"/>
      <c r="VBO55" s="227"/>
      <c r="VBP55" s="227"/>
      <c r="VBQ55" s="227"/>
      <c r="VBR55" s="227"/>
      <c r="VBS55" s="227"/>
      <c r="VBT55" s="227"/>
      <c r="VBU55" s="227"/>
      <c r="VBV55" s="227"/>
      <c r="VBW55" s="227"/>
      <c r="VBX55" s="227"/>
      <c r="VBY55" s="227"/>
      <c r="VBZ55" s="227"/>
      <c r="VCA55" s="227"/>
      <c r="VCB55" s="227"/>
      <c r="VCC55" s="227"/>
      <c r="VCD55" s="227"/>
      <c r="VCE55" s="227"/>
      <c r="VCF55" s="227"/>
      <c r="VCG55" s="227"/>
      <c r="VCH55" s="227"/>
      <c r="VCI55" s="227"/>
      <c r="VCJ55" s="227"/>
      <c r="VCK55" s="227"/>
      <c r="VCL55" s="227"/>
      <c r="VCM55" s="227"/>
      <c r="VCN55" s="227"/>
      <c r="VCO55" s="227"/>
      <c r="VCP55" s="227"/>
      <c r="VCQ55" s="227"/>
      <c r="VCR55" s="227"/>
      <c r="VCS55" s="227"/>
      <c r="VCT55" s="227"/>
      <c r="VCU55" s="227"/>
      <c r="VCV55" s="227"/>
      <c r="VCW55" s="227"/>
      <c r="VCX55" s="227"/>
      <c r="VCY55" s="227"/>
      <c r="VCZ55" s="227"/>
      <c r="VDA55" s="227"/>
      <c r="VDB55" s="227"/>
      <c r="VDC55" s="227"/>
      <c r="VDD55" s="227"/>
      <c r="VDE55" s="227"/>
      <c r="VDF55" s="227"/>
      <c r="VDG55" s="227"/>
      <c r="VDH55" s="227"/>
      <c r="VDI55" s="227"/>
      <c r="VDJ55" s="227"/>
      <c r="VDK55" s="227"/>
      <c r="VDL55" s="227"/>
      <c r="VDM55" s="227"/>
      <c r="VDN55" s="227"/>
      <c r="VDO55" s="227"/>
      <c r="VDP55" s="227"/>
      <c r="VDQ55" s="227"/>
      <c r="VDR55" s="227"/>
      <c r="VDS55" s="227"/>
      <c r="VDT55" s="227"/>
      <c r="VDU55" s="227"/>
      <c r="VDV55" s="227"/>
      <c r="VDW55" s="227"/>
      <c r="VDX55" s="227"/>
      <c r="VDY55" s="227"/>
      <c r="VDZ55" s="227"/>
      <c r="VEA55" s="227"/>
      <c r="VEB55" s="227"/>
      <c r="VEC55" s="227"/>
      <c r="VED55" s="227"/>
      <c r="VEE55" s="227"/>
      <c r="VEF55" s="227"/>
      <c r="VEG55" s="227"/>
      <c r="VEH55" s="227"/>
      <c r="VEI55" s="227"/>
      <c r="VEJ55" s="227"/>
      <c r="VEK55" s="227"/>
      <c r="VEL55" s="227"/>
      <c r="VEM55" s="227"/>
      <c r="VEN55" s="227"/>
      <c r="VEO55" s="227"/>
      <c r="VEP55" s="227"/>
      <c r="VEQ55" s="227"/>
      <c r="VER55" s="227"/>
      <c r="VES55" s="227"/>
      <c r="VET55" s="227"/>
      <c r="VEU55" s="227"/>
      <c r="VEV55" s="227"/>
      <c r="VEW55" s="227"/>
      <c r="VEX55" s="227"/>
      <c r="VEY55" s="227"/>
      <c r="VEZ55" s="227"/>
      <c r="VFA55" s="227"/>
      <c r="VFB55" s="227"/>
      <c r="VFC55" s="227"/>
      <c r="VFD55" s="227"/>
      <c r="VFE55" s="227"/>
      <c r="VFF55" s="227"/>
      <c r="VFG55" s="227"/>
      <c r="VFH55" s="227"/>
      <c r="VFI55" s="227"/>
      <c r="VFJ55" s="227"/>
      <c r="VFK55" s="227"/>
      <c r="VFL55" s="227"/>
      <c r="VFM55" s="227"/>
      <c r="VFN55" s="227"/>
      <c r="VFO55" s="227"/>
      <c r="VFP55" s="227"/>
      <c r="VFQ55" s="227"/>
      <c r="VFR55" s="227"/>
      <c r="VFS55" s="227"/>
      <c r="VFT55" s="227"/>
      <c r="VFU55" s="227"/>
      <c r="VFV55" s="227"/>
      <c r="VFW55" s="227"/>
      <c r="VFX55" s="227"/>
      <c r="VFY55" s="227"/>
      <c r="VFZ55" s="227"/>
      <c r="VGA55" s="227"/>
      <c r="VGB55" s="227"/>
      <c r="VGC55" s="227"/>
      <c r="VGD55" s="227"/>
      <c r="VGE55" s="227"/>
      <c r="VGF55" s="227"/>
      <c r="VGG55" s="227"/>
      <c r="VGH55" s="227"/>
      <c r="VGI55" s="227"/>
      <c r="VGJ55" s="227"/>
      <c r="VGK55" s="227"/>
      <c r="VGL55" s="227"/>
      <c r="VGM55" s="227"/>
      <c r="VGN55" s="227"/>
      <c r="VGO55" s="227"/>
      <c r="VGP55" s="227"/>
      <c r="VGQ55" s="227"/>
      <c r="VGR55" s="227"/>
      <c r="VGS55" s="227"/>
      <c r="VGT55" s="227"/>
      <c r="VGU55" s="227"/>
      <c r="VGV55" s="227"/>
      <c r="VGW55" s="227"/>
      <c r="VGX55" s="227"/>
      <c r="VGY55" s="227"/>
      <c r="VGZ55" s="227"/>
      <c r="VHA55" s="227"/>
      <c r="VHB55" s="227"/>
      <c r="VHC55" s="227"/>
      <c r="VHD55" s="227"/>
      <c r="VHE55" s="227"/>
      <c r="VHF55" s="227"/>
      <c r="VHG55" s="227"/>
      <c r="VHH55" s="227"/>
      <c r="VHI55" s="227"/>
      <c r="VHJ55" s="227"/>
      <c r="VHK55" s="227"/>
      <c r="VHL55" s="227"/>
      <c r="VHM55" s="227"/>
      <c r="VHN55" s="227"/>
      <c r="VHO55" s="227"/>
      <c r="VHP55" s="227"/>
      <c r="VHQ55" s="227"/>
      <c r="VHR55" s="227"/>
      <c r="VHS55" s="227"/>
      <c r="VHT55" s="227"/>
      <c r="VHU55" s="227"/>
      <c r="VHV55" s="227"/>
      <c r="VHW55" s="227"/>
      <c r="VHX55" s="227"/>
      <c r="VHY55" s="227"/>
      <c r="VHZ55" s="227"/>
      <c r="VIA55" s="227"/>
      <c r="VIB55" s="227"/>
      <c r="VIC55" s="227"/>
      <c r="VID55" s="227"/>
      <c r="VIE55" s="227"/>
      <c r="VIF55" s="227"/>
      <c r="VIG55" s="227"/>
      <c r="VIH55" s="227"/>
      <c r="VII55" s="227"/>
      <c r="VIJ55" s="227"/>
      <c r="VIK55" s="227"/>
      <c r="VIL55" s="227"/>
      <c r="VIM55" s="227"/>
      <c r="VIN55" s="227"/>
      <c r="VIO55" s="227"/>
      <c r="VIP55" s="227"/>
      <c r="VIQ55" s="227"/>
      <c r="VIR55" s="227"/>
      <c r="VIS55" s="227"/>
      <c r="VIT55" s="227"/>
      <c r="VIU55" s="227"/>
      <c r="VIV55" s="227"/>
      <c r="VIW55" s="227"/>
      <c r="VIX55" s="227"/>
      <c r="VIY55" s="227"/>
      <c r="VIZ55" s="227"/>
      <c r="VJA55" s="227"/>
      <c r="VJB55" s="227"/>
      <c r="VJC55" s="227"/>
      <c r="VJD55" s="227"/>
      <c r="VJE55" s="227"/>
      <c r="VJF55" s="227"/>
      <c r="VJG55" s="227"/>
      <c r="VJH55" s="227"/>
      <c r="VJI55" s="227"/>
      <c r="VJJ55" s="227"/>
      <c r="VJK55" s="227"/>
      <c r="VJL55" s="227"/>
      <c r="VJM55" s="227"/>
      <c r="VJN55" s="227"/>
      <c r="VJO55" s="227"/>
      <c r="VJP55" s="227"/>
      <c r="VJQ55" s="227"/>
      <c r="VJR55" s="227"/>
      <c r="VJS55" s="227"/>
      <c r="VJT55" s="227"/>
      <c r="VJU55" s="227"/>
      <c r="VJV55" s="227"/>
      <c r="VJW55" s="227"/>
      <c r="VJX55" s="227"/>
      <c r="VJY55" s="227"/>
      <c r="VJZ55" s="227"/>
      <c r="VKA55" s="227"/>
      <c r="VKB55" s="227"/>
      <c r="VKC55" s="227"/>
      <c r="VKD55" s="227"/>
      <c r="VKE55" s="227"/>
      <c r="VKF55" s="227"/>
      <c r="VKG55" s="227"/>
      <c r="VKH55" s="227"/>
      <c r="VKI55" s="227"/>
      <c r="VKJ55" s="227"/>
      <c r="VKK55" s="227"/>
      <c r="VKL55" s="227"/>
      <c r="VKM55" s="227"/>
      <c r="VKN55" s="227"/>
      <c r="VKO55" s="227"/>
      <c r="VKP55" s="227"/>
      <c r="VKQ55" s="227"/>
      <c r="VKR55" s="227"/>
      <c r="VKS55" s="227"/>
      <c r="VKT55" s="227"/>
      <c r="VKU55" s="227"/>
      <c r="VKV55" s="227"/>
      <c r="VKW55" s="227"/>
      <c r="VKX55" s="227"/>
      <c r="VKY55" s="227"/>
      <c r="VKZ55" s="227"/>
      <c r="VLA55" s="227"/>
      <c r="VLB55" s="227"/>
      <c r="VLC55" s="227"/>
      <c r="VLD55" s="227"/>
      <c r="VLE55" s="227"/>
      <c r="VLF55" s="227"/>
      <c r="VLG55" s="227"/>
      <c r="VLH55" s="227"/>
      <c r="VLI55" s="227"/>
      <c r="VLJ55" s="227"/>
      <c r="VLK55" s="227"/>
      <c r="VLL55" s="227"/>
      <c r="VLM55" s="227"/>
      <c r="VLN55" s="227"/>
      <c r="VLO55" s="227"/>
      <c r="VLP55" s="227"/>
      <c r="VLQ55" s="227"/>
      <c r="VLR55" s="227"/>
      <c r="VLS55" s="227"/>
      <c r="VLT55" s="227"/>
      <c r="VLU55" s="227"/>
      <c r="VLV55" s="227"/>
      <c r="VLW55" s="227"/>
      <c r="VLX55" s="227"/>
      <c r="VLY55" s="227"/>
      <c r="VLZ55" s="227"/>
      <c r="VMA55" s="227"/>
      <c r="VMB55" s="227"/>
      <c r="VMC55" s="227"/>
      <c r="VMD55" s="227"/>
      <c r="VME55" s="227"/>
      <c r="VMF55" s="227"/>
      <c r="VMG55" s="227"/>
      <c r="VMH55" s="227"/>
      <c r="VMI55" s="227"/>
      <c r="VMJ55" s="227"/>
      <c r="VMK55" s="227"/>
      <c r="VML55" s="227"/>
      <c r="VMM55" s="227"/>
      <c r="VMN55" s="227"/>
      <c r="VMO55" s="227"/>
      <c r="VMP55" s="227"/>
      <c r="VMQ55" s="227"/>
      <c r="VMR55" s="227"/>
      <c r="VMS55" s="227"/>
      <c r="VMT55" s="227"/>
      <c r="VMU55" s="227"/>
      <c r="VMV55" s="227"/>
      <c r="VMW55" s="227"/>
      <c r="VMX55" s="227"/>
      <c r="VMY55" s="227"/>
      <c r="VMZ55" s="227"/>
      <c r="VNA55" s="227"/>
      <c r="VNB55" s="227"/>
      <c r="VNC55" s="227"/>
      <c r="VND55" s="227"/>
      <c r="VNE55" s="227"/>
      <c r="VNF55" s="227"/>
      <c r="VNG55" s="227"/>
      <c r="VNH55" s="227"/>
      <c r="VNI55" s="227"/>
      <c r="VNJ55" s="227"/>
      <c r="VNK55" s="227"/>
      <c r="VNL55" s="227"/>
      <c r="VNM55" s="227"/>
      <c r="VNN55" s="227"/>
      <c r="VNO55" s="227"/>
      <c r="VNP55" s="227"/>
      <c r="VNQ55" s="227"/>
      <c r="VNR55" s="227"/>
      <c r="VNS55" s="227"/>
      <c r="VNT55" s="227"/>
      <c r="VNU55" s="227"/>
      <c r="VNV55" s="227"/>
      <c r="VNW55" s="227"/>
      <c r="VNX55" s="227"/>
      <c r="VNY55" s="227"/>
      <c r="VNZ55" s="227"/>
      <c r="VOA55" s="227"/>
      <c r="VOB55" s="227"/>
      <c r="VOC55" s="227"/>
      <c r="VOD55" s="227"/>
      <c r="VOE55" s="227"/>
      <c r="VOF55" s="227"/>
      <c r="VOG55" s="227"/>
      <c r="VOH55" s="227"/>
      <c r="VOI55" s="227"/>
      <c r="VOJ55" s="227"/>
      <c r="VOK55" s="227"/>
      <c r="VOL55" s="227"/>
      <c r="VOM55" s="227"/>
      <c r="VON55" s="227"/>
      <c r="VOO55" s="227"/>
      <c r="VOP55" s="227"/>
      <c r="VOQ55" s="227"/>
      <c r="VOR55" s="227"/>
      <c r="VOS55" s="227"/>
      <c r="VOT55" s="227"/>
      <c r="VOU55" s="227"/>
      <c r="VOV55" s="227"/>
      <c r="VOW55" s="227"/>
      <c r="VOX55" s="227"/>
      <c r="VOY55" s="227"/>
      <c r="VOZ55" s="227"/>
      <c r="VPA55" s="227"/>
      <c r="VPB55" s="227"/>
      <c r="VPC55" s="227"/>
      <c r="VPD55" s="227"/>
      <c r="VPE55" s="227"/>
      <c r="VPF55" s="227"/>
      <c r="VPG55" s="227"/>
      <c r="VPH55" s="227"/>
      <c r="VPI55" s="227"/>
      <c r="VPJ55" s="227"/>
      <c r="VPK55" s="227"/>
      <c r="VPL55" s="227"/>
      <c r="VPM55" s="227"/>
      <c r="VPN55" s="227"/>
      <c r="VPO55" s="227"/>
      <c r="VPP55" s="227"/>
      <c r="VPQ55" s="227"/>
      <c r="VPR55" s="227"/>
      <c r="VPS55" s="227"/>
      <c r="VPT55" s="227"/>
      <c r="VPU55" s="227"/>
      <c r="VPV55" s="227"/>
      <c r="VPW55" s="227"/>
      <c r="VPX55" s="227"/>
      <c r="VPY55" s="227"/>
      <c r="VPZ55" s="227"/>
      <c r="VQA55" s="227"/>
      <c r="VQB55" s="227"/>
      <c r="VQC55" s="227"/>
      <c r="VQD55" s="227"/>
      <c r="VQE55" s="227"/>
      <c r="VQF55" s="227"/>
      <c r="VQG55" s="227"/>
      <c r="VQH55" s="227"/>
      <c r="VQI55" s="227"/>
      <c r="VQJ55" s="227"/>
      <c r="VQK55" s="227"/>
      <c r="VQL55" s="227"/>
      <c r="VQM55" s="227"/>
      <c r="VQN55" s="227"/>
      <c r="VQO55" s="227"/>
      <c r="VQP55" s="227"/>
      <c r="VQQ55" s="227"/>
      <c r="VQR55" s="227"/>
      <c r="VQS55" s="227"/>
      <c r="VQT55" s="227"/>
      <c r="VQU55" s="227"/>
      <c r="VQV55" s="227"/>
      <c r="VQW55" s="227"/>
      <c r="VQX55" s="227"/>
      <c r="VQY55" s="227"/>
      <c r="VQZ55" s="227"/>
      <c r="VRA55" s="227"/>
      <c r="VRB55" s="227"/>
      <c r="VRC55" s="227"/>
      <c r="VRD55" s="227"/>
      <c r="VRE55" s="227"/>
      <c r="VRF55" s="227"/>
      <c r="VRG55" s="227"/>
      <c r="VRH55" s="227"/>
      <c r="VRI55" s="227"/>
      <c r="VRJ55" s="227"/>
      <c r="VRK55" s="227"/>
      <c r="VRL55" s="227"/>
      <c r="VRM55" s="227"/>
      <c r="VRN55" s="227"/>
      <c r="VRO55" s="227"/>
      <c r="VRP55" s="227"/>
      <c r="VRQ55" s="227"/>
      <c r="VRR55" s="227"/>
      <c r="VRS55" s="227"/>
      <c r="VRT55" s="227"/>
      <c r="VRU55" s="227"/>
      <c r="VRV55" s="227"/>
      <c r="VRW55" s="227"/>
      <c r="VRX55" s="227"/>
      <c r="VRY55" s="227"/>
      <c r="VRZ55" s="227"/>
      <c r="VSA55" s="227"/>
      <c r="VSB55" s="227"/>
      <c r="VSC55" s="227"/>
      <c r="VSD55" s="227"/>
      <c r="VSE55" s="227"/>
      <c r="VSF55" s="227"/>
      <c r="VSG55" s="227"/>
      <c r="VSH55" s="227"/>
      <c r="VSI55" s="227"/>
      <c r="VSJ55" s="227"/>
      <c r="VSK55" s="227"/>
      <c r="VSL55" s="227"/>
      <c r="VSM55" s="227"/>
      <c r="VSN55" s="227"/>
      <c r="VSO55" s="227"/>
      <c r="VSP55" s="227"/>
      <c r="VSQ55" s="227"/>
      <c r="VSR55" s="227"/>
      <c r="VSS55" s="227"/>
      <c r="VST55" s="227"/>
      <c r="VSU55" s="227"/>
      <c r="VSV55" s="227"/>
      <c r="VSW55" s="227"/>
      <c r="VSX55" s="227"/>
      <c r="VSY55" s="227"/>
      <c r="VSZ55" s="227"/>
      <c r="VTA55" s="227"/>
      <c r="VTB55" s="227"/>
      <c r="VTC55" s="227"/>
      <c r="VTD55" s="227"/>
      <c r="VTE55" s="227"/>
      <c r="VTF55" s="227"/>
      <c r="VTG55" s="227"/>
      <c r="VTH55" s="227"/>
      <c r="VTI55" s="227"/>
      <c r="VTJ55" s="227"/>
      <c r="VTK55" s="227"/>
      <c r="VTL55" s="227"/>
      <c r="VTM55" s="227"/>
      <c r="VTN55" s="227"/>
      <c r="VTO55" s="227"/>
      <c r="VTP55" s="227"/>
      <c r="VTQ55" s="227"/>
      <c r="VTR55" s="227"/>
      <c r="VTS55" s="227"/>
      <c r="VTT55" s="227"/>
      <c r="VTU55" s="227"/>
      <c r="VTV55" s="227"/>
      <c r="VTW55" s="227"/>
      <c r="VTX55" s="227"/>
      <c r="VTY55" s="227"/>
      <c r="VTZ55" s="227"/>
      <c r="VUA55" s="227"/>
      <c r="VUB55" s="227"/>
      <c r="VUC55" s="227"/>
      <c r="VUD55" s="227"/>
      <c r="VUE55" s="227"/>
      <c r="VUF55" s="227"/>
      <c r="VUG55" s="227"/>
      <c r="VUH55" s="227"/>
      <c r="VUI55" s="227"/>
      <c r="VUJ55" s="227"/>
      <c r="VUK55" s="227"/>
      <c r="VUL55" s="227"/>
      <c r="VUM55" s="227"/>
      <c r="VUN55" s="227"/>
      <c r="VUO55" s="227"/>
      <c r="VUP55" s="227"/>
      <c r="VUQ55" s="227"/>
      <c r="VUR55" s="227"/>
      <c r="VUS55" s="227"/>
      <c r="VUT55" s="227"/>
      <c r="VUU55" s="227"/>
      <c r="VUV55" s="227"/>
      <c r="VUW55" s="227"/>
      <c r="VUX55" s="227"/>
      <c r="VUY55" s="227"/>
      <c r="VUZ55" s="227"/>
      <c r="VVA55" s="227"/>
      <c r="VVB55" s="227"/>
      <c r="VVC55" s="227"/>
      <c r="VVD55" s="227"/>
      <c r="VVE55" s="227"/>
      <c r="VVF55" s="227"/>
      <c r="VVG55" s="227"/>
      <c r="VVH55" s="227"/>
      <c r="VVI55" s="227"/>
      <c r="VVJ55" s="227"/>
      <c r="VVK55" s="227"/>
      <c r="VVL55" s="227"/>
      <c r="VVM55" s="227"/>
      <c r="VVN55" s="227"/>
      <c r="VVO55" s="227"/>
      <c r="VVP55" s="227"/>
      <c r="VVQ55" s="227"/>
      <c r="VVR55" s="227"/>
      <c r="VVS55" s="227"/>
      <c r="VVT55" s="227"/>
      <c r="VVU55" s="227"/>
      <c r="VVV55" s="227"/>
      <c r="VVW55" s="227"/>
      <c r="VVX55" s="227"/>
      <c r="VVY55" s="227"/>
      <c r="VVZ55" s="227"/>
      <c r="VWA55" s="227"/>
      <c r="VWB55" s="227"/>
      <c r="VWC55" s="227"/>
      <c r="VWD55" s="227"/>
      <c r="VWE55" s="227"/>
      <c r="VWF55" s="227"/>
      <c r="VWG55" s="227"/>
      <c r="VWH55" s="227"/>
      <c r="VWI55" s="227"/>
      <c r="VWJ55" s="227"/>
      <c r="VWK55" s="227"/>
      <c r="VWL55" s="227"/>
      <c r="VWM55" s="227"/>
      <c r="VWN55" s="227"/>
      <c r="VWO55" s="227"/>
      <c r="VWP55" s="227"/>
      <c r="VWQ55" s="227"/>
      <c r="VWR55" s="227"/>
      <c r="VWS55" s="227"/>
      <c r="VWT55" s="227"/>
      <c r="VWU55" s="227"/>
      <c r="VWV55" s="227"/>
      <c r="VWW55" s="227"/>
      <c r="VWX55" s="227"/>
      <c r="VWY55" s="227"/>
      <c r="VWZ55" s="227"/>
      <c r="VXA55" s="227"/>
      <c r="VXB55" s="227"/>
      <c r="VXC55" s="227"/>
      <c r="VXD55" s="227"/>
      <c r="VXE55" s="227"/>
      <c r="VXF55" s="227"/>
      <c r="VXG55" s="227"/>
      <c r="VXH55" s="227"/>
      <c r="VXI55" s="227"/>
      <c r="VXJ55" s="227"/>
      <c r="VXK55" s="227"/>
      <c r="VXL55" s="227"/>
      <c r="VXM55" s="227"/>
      <c r="VXN55" s="227"/>
      <c r="VXO55" s="227"/>
      <c r="VXP55" s="227"/>
      <c r="VXQ55" s="227"/>
      <c r="VXR55" s="227"/>
      <c r="VXS55" s="227"/>
      <c r="VXT55" s="227"/>
      <c r="VXU55" s="227"/>
      <c r="VXV55" s="227"/>
      <c r="VXW55" s="227"/>
      <c r="VXX55" s="227"/>
      <c r="VXY55" s="227"/>
      <c r="VXZ55" s="227"/>
      <c r="VYA55" s="227"/>
      <c r="VYB55" s="227"/>
      <c r="VYC55" s="227"/>
      <c r="VYD55" s="227"/>
      <c r="VYE55" s="227"/>
      <c r="VYF55" s="227"/>
      <c r="VYG55" s="227"/>
      <c r="VYH55" s="227"/>
      <c r="VYI55" s="227"/>
      <c r="VYJ55" s="227"/>
      <c r="VYK55" s="227"/>
      <c r="VYL55" s="227"/>
      <c r="VYM55" s="227"/>
      <c r="VYN55" s="227"/>
      <c r="VYO55" s="227"/>
      <c r="VYP55" s="227"/>
      <c r="VYQ55" s="227"/>
      <c r="VYR55" s="227"/>
      <c r="VYS55" s="227"/>
      <c r="VYT55" s="227"/>
      <c r="VYU55" s="227"/>
      <c r="VYV55" s="227"/>
      <c r="VYW55" s="227"/>
      <c r="VYX55" s="227"/>
      <c r="VYY55" s="227"/>
      <c r="VYZ55" s="227"/>
      <c r="VZA55" s="227"/>
      <c r="VZB55" s="227"/>
      <c r="VZC55" s="227"/>
      <c r="VZD55" s="227"/>
      <c r="VZE55" s="227"/>
      <c r="VZF55" s="227"/>
      <c r="VZG55" s="227"/>
      <c r="VZH55" s="227"/>
      <c r="VZI55" s="227"/>
      <c r="VZJ55" s="227"/>
      <c r="VZK55" s="227"/>
      <c r="VZL55" s="227"/>
      <c r="VZM55" s="227"/>
      <c r="VZN55" s="227"/>
      <c r="VZO55" s="227"/>
      <c r="VZP55" s="227"/>
      <c r="VZQ55" s="227"/>
      <c r="VZR55" s="227"/>
      <c r="VZS55" s="227"/>
      <c r="VZT55" s="227"/>
      <c r="VZU55" s="227"/>
      <c r="VZV55" s="227"/>
      <c r="VZW55" s="227"/>
      <c r="VZX55" s="227"/>
      <c r="VZY55" s="227"/>
      <c r="VZZ55" s="227"/>
      <c r="WAA55" s="227"/>
      <c r="WAB55" s="227"/>
      <c r="WAC55" s="227"/>
      <c r="WAD55" s="227"/>
      <c r="WAE55" s="227"/>
      <c r="WAF55" s="227"/>
      <c r="WAG55" s="227"/>
      <c r="WAH55" s="227"/>
      <c r="WAI55" s="227"/>
      <c r="WAJ55" s="227"/>
      <c r="WAK55" s="227"/>
      <c r="WAL55" s="227"/>
      <c r="WAM55" s="227"/>
      <c r="WAN55" s="227"/>
      <c r="WAO55" s="227"/>
      <c r="WAP55" s="227"/>
      <c r="WAQ55" s="227"/>
      <c r="WAR55" s="227"/>
      <c r="WAS55" s="227"/>
      <c r="WAT55" s="227"/>
      <c r="WAU55" s="227"/>
      <c r="WAV55" s="227"/>
      <c r="WAW55" s="227"/>
      <c r="WAX55" s="227"/>
      <c r="WAY55" s="227"/>
      <c r="WAZ55" s="227"/>
      <c r="WBA55" s="227"/>
      <c r="WBB55" s="227"/>
      <c r="WBC55" s="227"/>
      <c r="WBD55" s="227"/>
      <c r="WBE55" s="227"/>
      <c r="WBF55" s="227"/>
      <c r="WBG55" s="227"/>
      <c r="WBH55" s="227"/>
      <c r="WBI55" s="227"/>
      <c r="WBJ55" s="227"/>
      <c r="WBK55" s="227"/>
      <c r="WBL55" s="227"/>
      <c r="WBM55" s="227"/>
      <c r="WBN55" s="227"/>
      <c r="WBO55" s="227"/>
      <c r="WBP55" s="227"/>
      <c r="WBQ55" s="227"/>
      <c r="WBR55" s="227"/>
      <c r="WBS55" s="227"/>
      <c r="WBT55" s="227"/>
      <c r="WBU55" s="227"/>
      <c r="WBV55" s="227"/>
      <c r="WBW55" s="227"/>
      <c r="WBX55" s="227"/>
      <c r="WBY55" s="227"/>
      <c r="WBZ55" s="227"/>
      <c r="WCA55" s="227"/>
      <c r="WCB55" s="227"/>
      <c r="WCC55" s="227"/>
      <c r="WCD55" s="227"/>
      <c r="WCE55" s="227"/>
      <c r="WCF55" s="227"/>
      <c r="WCG55" s="227"/>
      <c r="WCH55" s="227"/>
      <c r="WCI55" s="227"/>
      <c r="WCJ55" s="227"/>
      <c r="WCK55" s="227"/>
      <c r="WCL55" s="227"/>
      <c r="WCM55" s="227"/>
      <c r="WCN55" s="227"/>
      <c r="WCO55" s="227"/>
      <c r="WCP55" s="227"/>
      <c r="WCQ55" s="227"/>
      <c r="WCR55" s="227"/>
      <c r="WCS55" s="227"/>
      <c r="WCT55" s="227"/>
      <c r="WCU55" s="227"/>
      <c r="WCV55" s="227"/>
      <c r="WCW55" s="227"/>
      <c r="WCX55" s="227"/>
      <c r="WCY55" s="227"/>
      <c r="WCZ55" s="227"/>
      <c r="WDA55" s="227"/>
      <c r="WDB55" s="227"/>
      <c r="WDC55" s="227"/>
      <c r="WDD55" s="227"/>
      <c r="WDE55" s="227"/>
      <c r="WDF55" s="227"/>
      <c r="WDG55" s="227"/>
      <c r="WDH55" s="227"/>
      <c r="WDI55" s="227"/>
      <c r="WDJ55" s="227"/>
      <c r="WDK55" s="227"/>
      <c r="WDL55" s="227"/>
      <c r="WDM55" s="227"/>
      <c r="WDN55" s="227"/>
      <c r="WDO55" s="227"/>
      <c r="WDP55" s="227"/>
      <c r="WDQ55" s="227"/>
      <c r="WDR55" s="227"/>
      <c r="WDS55" s="227"/>
      <c r="WDT55" s="227"/>
      <c r="WDU55" s="227"/>
      <c r="WDV55" s="227"/>
      <c r="WDW55" s="227"/>
      <c r="WDX55" s="227"/>
      <c r="WDY55" s="227"/>
      <c r="WDZ55" s="227"/>
      <c r="WEA55" s="227"/>
      <c r="WEB55" s="227"/>
      <c r="WEC55" s="227"/>
      <c r="WED55" s="227"/>
      <c r="WEE55" s="227"/>
      <c r="WEF55" s="227"/>
      <c r="WEG55" s="227"/>
      <c r="WEH55" s="227"/>
      <c r="WEI55" s="227"/>
      <c r="WEJ55" s="227"/>
      <c r="WEK55" s="227"/>
      <c r="WEL55" s="227"/>
      <c r="WEM55" s="227"/>
      <c r="WEN55" s="227"/>
      <c r="WEO55" s="227"/>
      <c r="WEP55" s="227"/>
      <c r="WEQ55" s="227"/>
      <c r="WER55" s="227"/>
      <c r="WES55" s="227"/>
      <c r="WET55" s="227"/>
      <c r="WEU55" s="227"/>
      <c r="WEV55" s="227"/>
      <c r="WEW55" s="227"/>
      <c r="WEX55" s="227"/>
      <c r="WEY55" s="227"/>
      <c r="WEZ55" s="227"/>
      <c r="WFA55" s="227"/>
      <c r="WFB55" s="227"/>
      <c r="WFC55" s="227"/>
      <c r="WFD55" s="227"/>
      <c r="WFE55" s="227"/>
      <c r="WFF55" s="227"/>
      <c r="WFG55" s="227"/>
      <c r="WFH55" s="227"/>
      <c r="WFI55" s="227"/>
      <c r="WFJ55" s="227"/>
      <c r="WFK55" s="227"/>
      <c r="WFL55" s="227"/>
      <c r="WFM55" s="227"/>
      <c r="WFN55" s="227"/>
      <c r="WFO55" s="227"/>
      <c r="WFP55" s="227"/>
      <c r="WFQ55" s="227"/>
      <c r="WFR55" s="227"/>
      <c r="WFS55" s="227"/>
      <c r="WFT55" s="227"/>
      <c r="WFU55" s="227"/>
      <c r="WFV55" s="227"/>
      <c r="WFW55" s="227"/>
      <c r="WFX55" s="227"/>
      <c r="WFY55" s="227"/>
      <c r="WFZ55" s="227"/>
      <c r="WGA55" s="227"/>
      <c r="WGB55" s="227"/>
      <c r="WGC55" s="227"/>
      <c r="WGD55" s="227"/>
      <c r="WGE55" s="227"/>
      <c r="WGF55" s="227"/>
      <c r="WGG55" s="227"/>
      <c r="WGH55" s="227"/>
      <c r="WGI55" s="227"/>
      <c r="WGJ55" s="227"/>
      <c r="WGK55" s="227"/>
      <c r="WGL55" s="227"/>
      <c r="WGM55" s="227"/>
      <c r="WGN55" s="227"/>
      <c r="WGO55" s="227"/>
      <c r="WGP55" s="227"/>
      <c r="WGQ55" s="227"/>
      <c r="WGR55" s="227"/>
      <c r="WGS55" s="227"/>
      <c r="WGT55" s="227"/>
      <c r="WGU55" s="227"/>
      <c r="WGV55" s="227"/>
      <c r="WGW55" s="227"/>
      <c r="WGX55" s="227"/>
      <c r="WGY55" s="227"/>
      <c r="WGZ55" s="227"/>
      <c r="WHA55" s="227"/>
      <c r="WHB55" s="227"/>
      <c r="WHC55" s="227"/>
      <c r="WHD55" s="227"/>
      <c r="WHE55" s="227"/>
      <c r="WHF55" s="227"/>
      <c r="WHG55" s="227"/>
      <c r="WHH55" s="227"/>
      <c r="WHI55" s="227"/>
      <c r="WHJ55" s="227"/>
      <c r="WHK55" s="227"/>
      <c r="WHL55" s="227"/>
      <c r="WHM55" s="227"/>
      <c r="WHN55" s="227"/>
      <c r="WHO55" s="227"/>
      <c r="WHP55" s="227"/>
      <c r="WHQ55" s="227"/>
      <c r="WHR55" s="227"/>
      <c r="WHS55" s="227"/>
      <c r="WHT55" s="227"/>
      <c r="WHU55" s="227"/>
      <c r="WHV55" s="227"/>
      <c r="WHW55" s="227"/>
      <c r="WHX55" s="227"/>
      <c r="WHY55" s="227"/>
      <c r="WHZ55" s="227"/>
      <c r="WIA55" s="227"/>
      <c r="WIB55" s="227"/>
      <c r="WIC55" s="227"/>
      <c r="WID55" s="227"/>
      <c r="WIE55" s="227"/>
      <c r="WIF55" s="227"/>
      <c r="WIG55" s="227"/>
      <c r="WIH55" s="227"/>
      <c r="WII55" s="227"/>
      <c r="WIJ55" s="227"/>
      <c r="WIK55" s="227"/>
      <c r="WIL55" s="227"/>
      <c r="WIM55" s="227"/>
      <c r="WIN55" s="227"/>
      <c r="WIO55" s="227"/>
      <c r="WIP55" s="227"/>
      <c r="WIQ55" s="227"/>
      <c r="WIR55" s="227"/>
      <c r="WIS55" s="227"/>
      <c r="WIT55" s="227"/>
      <c r="WIU55" s="227"/>
      <c r="WIV55" s="227"/>
      <c r="WIW55" s="227"/>
      <c r="WIX55" s="227"/>
      <c r="WIY55" s="227"/>
      <c r="WIZ55" s="227"/>
      <c r="WJA55" s="227"/>
      <c r="WJB55" s="227"/>
      <c r="WJC55" s="227"/>
      <c r="WJD55" s="227"/>
      <c r="WJE55" s="227"/>
      <c r="WJF55" s="227"/>
      <c r="WJG55" s="227"/>
      <c r="WJH55" s="227"/>
      <c r="WJI55" s="227"/>
      <c r="WJJ55" s="227"/>
      <c r="WJK55" s="227"/>
      <c r="WJL55" s="227"/>
      <c r="WJM55" s="227"/>
      <c r="WJN55" s="227"/>
      <c r="WJO55" s="227"/>
      <c r="WJP55" s="227"/>
      <c r="WJQ55" s="227"/>
      <c r="WJR55" s="227"/>
      <c r="WJS55" s="227"/>
      <c r="WJT55" s="227"/>
      <c r="WJU55" s="227"/>
      <c r="WJV55" s="227"/>
      <c r="WJW55" s="227"/>
      <c r="WJX55" s="227"/>
      <c r="WJY55" s="227"/>
      <c r="WJZ55" s="227"/>
      <c r="WKA55" s="227"/>
      <c r="WKB55" s="227"/>
      <c r="WKC55" s="227"/>
      <c r="WKD55" s="227"/>
      <c r="WKE55" s="227"/>
      <c r="WKF55" s="227"/>
      <c r="WKG55" s="227"/>
      <c r="WKH55" s="227"/>
      <c r="WKI55" s="227"/>
      <c r="WKJ55" s="227"/>
      <c r="WKK55" s="227"/>
      <c r="WKL55" s="227"/>
      <c r="WKM55" s="227"/>
      <c r="WKN55" s="227"/>
      <c r="WKO55" s="227"/>
      <c r="WKP55" s="227"/>
      <c r="WKQ55" s="227"/>
      <c r="WKR55" s="227"/>
      <c r="WKS55" s="227"/>
      <c r="WKT55" s="227"/>
      <c r="WKU55" s="227"/>
      <c r="WKV55" s="227"/>
      <c r="WKW55" s="227"/>
      <c r="WKX55" s="227"/>
      <c r="WKY55" s="227"/>
      <c r="WKZ55" s="227"/>
      <c r="WLA55" s="227"/>
      <c r="WLB55" s="227"/>
      <c r="WLC55" s="227"/>
      <c r="WLD55" s="227"/>
      <c r="WLE55" s="227"/>
      <c r="WLF55" s="227"/>
      <c r="WLG55" s="227"/>
      <c r="WLH55" s="227"/>
      <c r="WLI55" s="227"/>
      <c r="WLJ55" s="227"/>
      <c r="WLK55" s="227"/>
      <c r="WLL55" s="227"/>
      <c r="WLM55" s="227"/>
      <c r="WLN55" s="227"/>
      <c r="WLO55" s="227"/>
      <c r="WLP55" s="227"/>
      <c r="WLQ55" s="227"/>
      <c r="WLR55" s="227"/>
      <c r="WLS55" s="227"/>
      <c r="WLT55" s="227"/>
      <c r="WLU55" s="227"/>
      <c r="WLV55" s="227"/>
      <c r="WLW55" s="227"/>
      <c r="WLX55" s="227"/>
      <c r="WLY55" s="227"/>
      <c r="WLZ55" s="227"/>
      <c r="WMA55" s="227"/>
      <c r="WMB55" s="227"/>
      <c r="WMC55" s="227"/>
      <c r="WMD55" s="227"/>
      <c r="WME55" s="227"/>
      <c r="WMF55" s="227"/>
      <c r="WMG55" s="227"/>
      <c r="WMH55" s="227"/>
      <c r="WMI55" s="227"/>
      <c r="WMJ55" s="227"/>
      <c r="WMK55" s="227"/>
      <c r="WML55" s="227"/>
      <c r="WMM55" s="227"/>
      <c r="WMN55" s="227"/>
      <c r="WMO55" s="227"/>
      <c r="WMP55" s="227"/>
      <c r="WMQ55" s="227"/>
      <c r="WMR55" s="227"/>
      <c r="WMS55" s="227"/>
      <c r="WMT55" s="227"/>
      <c r="WMU55" s="227"/>
      <c r="WMV55" s="227"/>
      <c r="WMW55" s="227"/>
      <c r="WMX55" s="227"/>
      <c r="WMY55" s="227"/>
      <c r="WMZ55" s="227"/>
      <c r="WNA55" s="227"/>
      <c r="WNB55" s="227"/>
      <c r="WNC55" s="227"/>
      <c r="WND55" s="227"/>
      <c r="WNE55" s="227"/>
      <c r="WNF55" s="227"/>
      <c r="WNG55" s="227"/>
      <c r="WNH55" s="227"/>
      <c r="WNI55" s="227"/>
      <c r="WNJ55" s="227"/>
      <c r="WNK55" s="227"/>
      <c r="WNL55" s="227"/>
      <c r="WNM55" s="227"/>
      <c r="WNN55" s="227"/>
      <c r="WNO55" s="227"/>
      <c r="WNP55" s="227"/>
      <c r="WNQ55" s="227"/>
      <c r="WNR55" s="227"/>
      <c r="WNS55" s="227"/>
      <c r="WNT55" s="227"/>
      <c r="WNU55" s="227"/>
      <c r="WNV55" s="227"/>
      <c r="WNW55" s="227"/>
      <c r="WNX55" s="227"/>
      <c r="WNY55" s="227"/>
      <c r="WNZ55" s="227"/>
      <c r="WOA55" s="227"/>
      <c r="WOB55" s="227"/>
      <c r="WOC55" s="227"/>
      <c r="WOD55" s="227"/>
      <c r="WOE55" s="227"/>
      <c r="WOF55" s="227"/>
      <c r="WOG55" s="227"/>
      <c r="WOH55" s="227"/>
      <c r="WOI55" s="227"/>
      <c r="WOJ55" s="227"/>
      <c r="WOK55" s="227"/>
      <c r="WOL55" s="227"/>
      <c r="WOM55" s="227"/>
      <c r="WON55" s="227"/>
      <c r="WOO55" s="227"/>
      <c r="WOP55" s="227"/>
      <c r="WOQ55" s="227"/>
      <c r="WOR55" s="227"/>
      <c r="WOS55" s="227"/>
      <c r="WOT55" s="227"/>
      <c r="WOU55" s="227"/>
      <c r="WOV55" s="227"/>
      <c r="WOW55" s="227"/>
      <c r="WOX55" s="227"/>
      <c r="WOY55" s="227"/>
      <c r="WOZ55" s="227"/>
      <c r="WPA55" s="227"/>
      <c r="WPB55" s="227"/>
      <c r="WPC55" s="227"/>
      <c r="WPD55" s="227"/>
      <c r="WPE55" s="227"/>
      <c r="WPF55" s="227"/>
      <c r="WPG55" s="227"/>
      <c r="WPH55" s="227"/>
      <c r="WPI55" s="227"/>
      <c r="WPJ55" s="227"/>
      <c r="WPK55" s="227"/>
      <c r="WPL55" s="227"/>
      <c r="WPM55" s="227"/>
      <c r="WPN55" s="227"/>
      <c r="WPO55" s="227"/>
      <c r="WPP55" s="227"/>
      <c r="WPQ55" s="227"/>
      <c r="WPR55" s="227"/>
      <c r="WPS55" s="227"/>
      <c r="WPT55" s="227"/>
      <c r="WPU55" s="227"/>
      <c r="WPV55" s="227"/>
      <c r="WPW55" s="227"/>
      <c r="WPX55" s="227"/>
      <c r="WPY55" s="227"/>
      <c r="WPZ55" s="227"/>
      <c r="WQA55" s="227"/>
      <c r="WQB55" s="227"/>
      <c r="WQC55" s="227"/>
      <c r="WQD55" s="227"/>
      <c r="WQE55" s="227"/>
      <c r="WQF55" s="227"/>
      <c r="WQG55" s="227"/>
      <c r="WQH55" s="227"/>
      <c r="WQI55" s="227"/>
      <c r="WQJ55" s="227"/>
      <c r="WQK55" s="227"/>
      <c r="WQL55" s="227"/>
      <c r="WQM55" s="227"/>
      <c r="WQN55" s="227"/>
      <c r="WQO55" s="227"/>
      <c r="WQP55" s="227"/>
      <c r="WQQ55" s="227"/>
      <c r="WQR55" s="227"/>
      <c r="WQS55" s="227"/>
      <c r="WQT55" s="227"/>
      <c r="WQU55" s="227"/>
      <c r="WQV55" s="227"/>
      <c r="WQW55" s="227"/>
      <c r="WQX55" s="227"/>
      <c r="WQY55" s="227"/>
      <c r="WQZ55" s="227"/>
      <c r="WRA55" s="227"/>
      <c r="WRB55" s="227"/>
      <c r="WRC55" s="227"/>
      <c r="WRD55" s="227"/>
      <c r="WRE55" s="227"/>
      <c r="WRF55" s="227"/>
      <c r="WRG55" s="227"/>
      <c r="WRH55" s="227"/>
      <c r="WRI55" s="227"/>
      <c r="WRJ55" s="227"/>
      <c r="WRK55" s="227"/>
      <c r="WRL55" s="227"/>
      <c r="WRM55" s="227"/>
      <c r="WRN55" s="227"/>
      <c r="WRO55" s="227"/>
      <c r="WRP55" s="227"/>
      <c r="WRQ55" s="227"/>
      <c r="WRR55" s="227"/>
      <c r="WRS55" s="227"/>
      <c r="WRT55" s="227"/>
      <c r="WRU55" s="227"/>
      <c r="WRV55" s="227"/>
      <c r="WRW55" s="227"/>
      <c r="WRX55" s="227"/>
      <c r="WRY55" s="227"/>
      <c r="WRZ55" s="227"/>
      <c r="WSA55" s="227"/>
      <c r="WSB55" s="227"/>
      <c r="WSC55" s="227"/>
      <c r="WSD55" s="227"/>
      <c r="WSE55" s="227"/>
      <c r="WSF55" s="227"/>
      <c r="WSG55" s="227"/>
      <c r="WSH55" s="227"/>
      <c r="WSI55" s="227"/>
      <c r="WSJ55" s="227"/>
      <c r="WSK55" s="227"/>
      <c r="WSL55" s="227"/>
      <c r="WSM55" s="227"/>
      <c r="WSN55" s="227"/>
      <c r="WSO55" s="227"/>
      <c r="WSP55" s="227"/>
      <c r="WSQ55" s="227"/>
      <c r="WSR55" s="227"/>
      <c r="WSS55" s="227"/>
      <c r="WST55" s="227"/>
      <c r="WSU55" s="227"/>
      <c r="WSV55" s="227"/>
      <c r="WSW55" s="227"/>
      <c r="WSX55" s="227"/>
      <c r="WSY55" s="227"/>
      <c r="WSZ55" s="227"/>
      <c r="WTA55" s="227"/>
      <c r="WTB55" s="227"/>
      <c r="WTC55" s="227"/>
      <c r="WTD55" s="227"/>
      <c r="WTE55" s="227"/>
      <c r="WTF55" s="227"/>
      <c r="WTG55" s="227"/>
      <c r="WTH55" s="227"/>
      <c r="WTI55" s="227"/>
      <c r="WTJ55" s="227"/>
      <c r="WTK55" s="227"/>
      <c r="WTL55" s="227"/>
      <c r="WTM55" s="227"/>
      <c r="WTN55" s="227"/>
      <c r="WTO55" s="227"/>
      <c r="WTP55" s="227"/>
      <c r="WTQ55" s="227"/>
      <c r="WTR55" s="227"/>
      <c r="WTS55" s="227"/>
      <c r="WTT55" s="227"/>
      <c r="WTU55" s="227"/>
      <c r="WTV55" s="227"/>
      <c r="WTW55" s="227"/>
      <c r="WTX55" s="227"/>
      <c r="WTY55" s="227"/>
      <c r="WTZ55" s="227"/>
      <c r="WUA55" s="227"/>
      <c r="WUB55" s="227"/>
      <c r="WUC55" s="227"/>
      <c r="WUD55" s="227"/>
      <c r="WUE55" s="227"/>
      <c r="WUF55" s="227"/>
      <c r="WUG55" s="227"/>
      <c r="WUH55" s="227"/>
      <c r="WUI55" s="227"/>
      <c r="WUJ55" s="227"/>
      <c r="WUK55" s="227"/>
      <c r="WUL55" s="227"/>
      <c r="WUM55" s="227"/>
      <c r="WUN55" s="227"/>
      <c r="WUO55" s="227"/>
      <c r="WUP55" s="227"/>
      <c r="WUQ55" s="227"/>
      <c r="WUR55" s="227"/>
      <c r="WUS55" s="227"/>
      <c r="WUT55" s="227"/>
      <c r="WUU55" s="227"/>
      <c r="WUV55" s="227"/>
      <c r="WUW55" s="227"/>
      <c r="WUX55" s="227"/>
      <c r="WUY55" s="227"/>
      <c r="WUZ55" s="227"/>
      <c r="WVA55" s="227"/>
      <c r="WVB55" s="227"/>
      <c r="WVC55" s="227"/>
      <c r="WVD55" s="227"/>
      <c r="WVE55" s="227"/>
      <c r="WVF55" s="227"/>
      <c r="WVG55" s="227"/>
      <c r="WVH55" s="227"/>
      <c r="WVI55" s="227"/>
      <c r="WVJ55" s="227"/>
      <c r="WVK55" s="227"/>
      <c r="WVL55" s="227"/>
      <c r="WVM55" s="227"/>
      <c r="WVN55" s="227"/>
      <c r="WVO55" s="227"/>
      <c r="WVP55" s="227"/>
      <c r="WVQ55" s="227"/>
      <c r="WVR55" s="227"/>
      <c r="WVS55" s="227"/>
      <c r="WVT55" s="227"/>
      <c r="WVU55" s="227"/>
      <c r="WVV55" s="227"/>
      <c r="WVW55" s="227"/>
      <c r="WVX55" s="227"/>
      <c r="WVY55" s="227"/>
      <c r="WVZ55" s="227"/>
      <c r="WWA55" s="227"/>
      <c r="WWB55" s="227"/>
      <c r="WWC55" s="227"/>
      <c r="WWD55" s="227"/>
      <c r="WWE55" s="227"/>
      <c r="WWF55" s="227"/>
      <c r="WWG55" s="227"/>
      <c r="WWH55" s="227"/>
      <c r="WWI55" s="227"/>
      <c r="WWJ55" s="227"/>
      <c r="WWK55" s="227"/>
      <c r="WWL55" s="227"/>
      <c r="WWM55" s="227"/>
      <c r="WWN55" s="227"/>
      <c r="WWO55" s="227"/>
      <c r="WWP55" s="227"/>
      <c r="WWQ55" s="227"/>
      <c r="WWR55" s="227"/>
      <c r="WWS55" s="227"/>
      <c r="WWT55" s="227"/>
      <c r="WWU55" s="227"/>
      <c r="WWV55" s="227"/>
      <c r="WWW55" s="227"/>
      <c r="WWX55" s="227"/>
      <c r="WWY55" s="227"/>
      <c r="WWZ55" s="227"/>
      <c r="WXA55" s="227"/>
      <c r="WXB55" s="227"/>
      <c r="WXC55" s="227"/>
      <c r="WXD55" s="227"/>
      <c r="WXE55" s="227"/>
      <c r="WXF55" s="227"/>
      <c r="WXG55" s="227"/>
      <c r="WXH55" s="227"/>
      <c r="WXI55" s="227"/>
      <c r="WXJ55" s="227"/>
      <c r="WXK55" s="227"/>
      <c r="WXL55" s="227"/>
      <c r="WXM55" s="227"/>
      <c r="WXN55" s="227"/>
      <c r="WXO55" s="227"/>
      <c r="WXP55" s="227"/>
      <c r="WXQ55" s="227"/>
      <c r="WXR55" s="227"/>
      <c r="WXS55" s="227"/>
      <c r="WXT55" s="227"/>
      <c r="WXU55" s="227"/>
      <c r="WXV55" s="227"/>
      <c r="WXW55" s="227"/>
      <c r="WXX55" s="227"/>
      <c r="WXY55" s="227"/>
      <c r="WXZ55" s="227"/>
      <c r="WYA55" s="227"/>
      <c r="WYB55" s="227"/>
      <c r="WYC55" s="227"/>
      <c r="WYD55" s="227"/>
      <c r="WYE55" s="227"/>
      <c r="WYF55" s="227"/>
      <c r="WYG55" s="227"/>
      <c r="WYH55" s="227"/>
      <c r="WYI55" s="227"/>
      <c r="WYJ55" s="227"/>
      <c r="WYK55" s="227"/>
      <c r="WYL55" s="227"/>
      <c r="WYM55" s="227"/>
      <c r="WYN55" s="227"/>
      <c r="WYO55" s="227"/>
      <c r="WYP55" s="227"/>
      <c r="WYQ55" s="227"/>
      <c r="WYR55" s="227"/>
      <c r="WYS55" s="227"/>
      <c r="WYT55" s="227"/>
      <c r="WYU55" s="227"/>
      <c r="WYV55" s="227"/>
      <c r="WYW55" s="227"/>
      <c r="WYX55" s="227"/>
      <c r="WYY55" s="227"/>
      <c r="WYZ55" s="227"/>
      <c r="WZA55" s="227"/>
      <c r="WZB55" s="227"/>
      <c r="WZC55" s="227"/>
      <c r="WZD55" s="227"/>
      <c r="WZE55" s="227"/>
      <c r="WZF55" s="227"/>
      <c r="WZG55" s="227"/>
      <c r="WZH55" s="227"/>
      <c r="WZI55" s="227"/>
      <c r="WZJ55" s="227"/>
      <c r="WZK55" s="227"/>
      <c r="WZL55" s="227"/>
      <c r="WZM55" s="227"/>
      <c r="WZN55" s="227"/>
      <c r="WZO55" s="227"/>
      <c r="WZP55" s="227"/>
      <c r="WZQ55" s="227"/>
      <c r="WZR55" s="227"/>
      <c r="WZS55" s="227"/>
      <c r="WZT55" s="227"/>
      <c r="WZU55" s="227"/>
      <c r="WZV55" s="227"/>
      <c r="WZW55" s="227"/>
      <c r="WZX55" s="227"/>
      <c r="WZY55" s="227"/>
      <c r="WZZ55" s="227"/>
      <c r="XAA55" s="227"/>
      <c r="XAB55" s="227"/>
      <c r="XAC55" s="227"/>
      <c r="XAD55" s="227"/>
      <c r="XAE55" s="227"/>
      <c r="XAF55" s="227"/>
      <c r="XAG55" s="227"/>
      <c r="XAH55" s="227"/>
      <c r="XAI55" s="227"/>
      <c r="XAJ55" s="227"/>
      <c r="XAK55" s="227"/>
      <c r="XAL55" s="227"/>
      <c r="XAM55" s="227"/>
      <c r="XAN55" s="227"/>
      <c r="XAO55" s="227"/>
      <c r="XAP55" s="227"/>
      <c r="XAQ55" s="227"/>
      <c r="XAR55" s="227"/>
      <c r="XAS55" s="227"/>
      <c r="XAT55" s="227"/>
      <c r="XAU55" s="227"/>
      <c r="XAV55" s="227"/>
      <c r="XAW55" s="227"/>
      <c r="XAX55" s="227"/>
      <c r="XAY55" s="227"/>
      <c r="XAZ55" s="227"/>
      <c r="XBA55" s="227"/>
      <c r="XBB55" s="227"/>
      <c r="XBC55" s="227"/>
      <c r="XBD55" s="227"/>
      <c r="XBE55" s="227"/>
      <c r="XBF55" s="227"/>
      <c r="XBG55" s="227"/>
      <c r="XBH55" s="227"/>
      <c r="XBI55" s="227"/>
      <c r="XBJ55" s="227"/>
      <c r="XBK55" s="227"/>
      <c r="XBL55" s="227"/>
      <c r="XBM55" s="227"/>
      <c r="XBN55" s="227"/>
      <c r="XBO55" s="227"/>
      <c r="XBP55" s="227"/>
      <c r="XBQ55" s="227"/>
      <c r="XBR55" s="227"/>
      <c r="XBS55" s="227"/>
      <c r="XBT55" s="227"/>
      <c r="XBU55" s="227"/>
      <c r="XBV55" s="227"/>
      <c r="XBW55" s="227"/>
      <c r="XBX55" s="227"/>
      <c r="XBY55" s="227"/>
      <c r="XBZ55" s="227"/>
      <c r="XCA55" s="227"/>
      <c r="XCB55" s="227"/>
      <c r="XCC55" s="227"/>
      <c r="XCD55" s="227"/>
      <c r="XCE55" s="227"/>
      <c r="XCF55" s="227"/>
      <c r="XCG55" s="227"/>
      <c r="XCH55" s="227"/>
      <c r="XCI55" s="227"/>
      <c r="XCJ55" s="227"/>
      <c r="XCK55" s="227"/>
      <c r="XCL55" s="227"/>
      <c r="XCM55" s="227"/>
      <c r="XCN55" s="227"/>
      <c r="XCO55" s="227"/>
      <c r="XCP55" s="227"/>
      <c r="XCQ55" s="227"/>
      <c r="XCR55" s="227"/>
      <c r="XCS55" s="227"/>
      <c r="XCT55" s="227"/>
      <c r="XCU55" s="227"/>
      <c r="XCV55" s="227"/>
      <c r="XCW55" s="227"/>
      <c r="XCX55" s="227"/>
      <c r="XCY55" s="227"/>
      <c r="XCZ55" s="227"/>
      <c r="XDA55" s="227"/>
      <c r="XDB55" s="227"/>
      <c r="XDC55" s="227"/>
      <c r="XDD55" s="227"/>
      <c r="XDE55" s="227"/>
      <c r="XDF55" s="227"/>
      <c r="XDG55" s="227"/>
      <c r="XDH55" s="227"/>
      <c r="XDI55" s="227"/>
      <c r="XDJ55" s="227"/>
      <c r="XDK55" s="227"/>
      <c r="XDL55" s="227"/>
      <c r="XDM55" s="227"/>
      <c r="XDN55" s="227"/>
      <c r="XDO55" s="227"/>
      <c r="XDP55" s="227"/>
      <c r="XDQ55" s="227"/>
      <c r="XDR55" s="227"/>
      <c r="XDS55" s="227"/>
      <c r="XDT55" s="227"/>
      <c r="XDU55" s="227"/>
      <c r="XDV55" s="227"/>
      <c r="XDW55" s="227"/>
      <c r="XDX55" s="227"/>
      <c r="XDY55" s="227"/>
      <c r="XDZ55" s="227"/>
      <c r="XEA55" s="227"/>
      <c r="XEB55" s="227"/>
      <c r="XEC55" s="227"/>
      <c r="XED55" s="227"/>
      <c r="XEE55" s="227"/>
      <c r="XEF55" s="227"/>
      <c r="XEG55" s="227"/>
      <c r="XEH55" s="227"/>
      <c r="XEI55" s="227"/>
      <c r="XEJ55" s="227"/>
      <c r="XEK55" s="227"/>
      <c r="XEL55" s="227"/>
      <c r="XEM55" s="227"/>
      <c r="XEN55" s="227"/>
      <c r="XEO55" s="227"/>
      <c r="XEP55" s="227"/>
      <c r="XEQ55" s="227"/>
      <c r="XER55" s="227"/>
      <c r="XES55" s="227"/>
      <c r="XET55" s="227"/>
      <c r="XEU55" s="227"/>
      <c r="XEV55" s="227"/>
      <c r="XEW55" s="227"/>
      <c r="XEX55" s="227"/>
      <c r="XEY55" s="227"/>
      <c r="XEZ55" s="227"/>
      <c r="XFA55" s="227"/>
      <c r="XFB55" s="227"/>
      <c r="XFC55" s="227"/>
      <c r="XFD55" s="227"/>
    </row>
    <row r="56" spans="1:16384" s="1" customFormat="1" ht="17" customHeight="1">
      <c r="A56" s="28" t="s">
        <v>546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  <c r="WUL56" s="28"/>
      <c r="WUM56" s="28"/>
      <c r="WUN56" s="28"/>
      <c r="WUO56" s="28"/>
      <c r="WUP56" s="28"/>
      <c r="WUQ56" s="28"/>
      <c r="WUR56" s="28"/>
      <c r="WUS56" s="28"/>
      <c r="WUT56" s="28"/>
      <c r="WUU56" s="28"/>
      <c r="WUV56" s="28"/>
      <c r="WUW56" s="28"/>
      <c r="WUX56" s="28"/>
      <c r="WUY56" s="28"/>
      <c r="WUZ56" s="28"/>
      <c r="WVA56" s="28"/>
      <c r="WVB56" s="28"/>
      <c r="WVC56" s="28"/>
      <c r="WVD56" s="28"/>
      <c r="WVE56" s="28"/>
      <c r="WVF56" s="28"/>
      <c r="WVG56" s="28"/>
      <c r="WVH56" s="28"/>
      <c r="WVI56" s="28"/>
      <c r="WVJ56" s="28"/>
      <c r="WVK56" s="28"/>
      <c r="WVL56" s="28"/>
      <c r="WVM56" s="28"/>
      <c r="WVN56" s="28"/>
      <c r="WVO56" s="28"/>
      <c r="WVP56" s="28"/>
      <c r="WVQ56" s="28"/>
      <c r="WVR56" s="28"/>
      <c r="WVS56" s="28"/>
      <c r="WVT56" s="28"/>
      <c r="WVU56" s="28"/>
      <c r="WVV56" s="28"/>
      <c r="WVW56" s="28"/>
      <c r="WVX56" s="28"/>
      <c r="WVY56" s="28"/>
      <c r="WVZ56" s="28"/>
      <c r="WWA56" s="28"/>
      <c r="WWB56" s="28"/>
      <c r="WWC56" s="28"/>
      <c r="WWD56" s="28"/>
      <c r="WWE56" s="28"/>
      <c r="WWF56" s="28"/>
      <c r="WWG56" s="28"/>
      <c r="WWH56" s="28"/>
      <c r="WWI56" s="28"/>
      <c r="WWJ56" s="28"/>
      <c r="WWK56" s="28"/>
      <c r="WWL56" s="28"/>
      <c r="WWM56" s="28"/>
      <c r="WWN56" s="28"/>
      <c r="WWO56" s="28"/>
      <c r="WWP56" s="28"/>
      <c r="WWQ56" s="28"/>
      <c r="WWR56" s="28"/>
      <c r="WWS56" s="28"/>
      <c r="WWT56" s="28"/>
      <c r="WWU56" s="28"/>
      <c r="WWV56" s="28"/>
      <c r="WWW56" s="28"/>
      <c r="WWX56" s="28"/>
      <c r="WWY56" s="28"/>
      <c r="WWZ56" s="28"/>
      <c r="WXA56" s="28"/>
      <c r="WXB56" s="28"/>
      <c r="WXC56" s="28"/>
      <c r="WXD56" s="28"/>
      <c r="WXE56" s="28"/>
      <c r="WXF56" s="28"/>
      <c r="WXG56" s="28"/>
      <c r="WXH56" s="28"/>
      <c r="WXI56" s="28"/>
      <c r="WXJ56" s="28"/>
      <c r="WXK56" s="28"/>
      <c r="WXL56" s="28"/>
      <c r="WXM56" s="28"/>
      <c r="WXN56" s="28"/>
      <c r="WXO56" s="28"/>
      <c r="WXP56" s="28"/>
      <c r="WXQ56" s="28"/>
      <c r="WXR56" s="28"/>
      <c r="WXS56" s="28"/>
      <c r="WXT56" s="28"/>
      <c r="WXU56" s="28"/>
      <c r="WXV56" s="28"/>
      <c r="WXW56" s="28"/>
      <c r="WXX56" s="28"/>
      <c r="WXY56" s="28"/>
      <c r="WXZ56" s="28"/>
      <c r="WYA56" s="28"/>
      <c r="WYB56" s="28"/>
      <c r="WYC56" s="28"/>
      <c r="WYD56" s="28"/>
      <c r="WYE56" s="28"/>
      <c r="WYF56" s="28"/>
      <c r="WYG56" s="28"/>
      <c r="WYH56" s="28"/>
      <c r="WYI56" s="28"/>
      <c r="WYJ56" s="28"/>
      <c r="WYK56" s="28"/>
      <c r="WYL56" s="28"/>
      <c r="WYM56" s="28"/>
      <c r="WYN56" s="28"/>
      <c r="WYO56" s="28"/>
      <c r="WYP56" s="28"/>
      <c r="WYQ56" s="28"/>
      <c r="WYR56" s="28"/>
      <c r="WYS56" s="28"/>
      <c r="WYT56" s="28"/>
      <c r="WYU56" s="28"/>
      <c r="WYV56" s="28"/>
      <c r="WYW56" s="28"/>
      <c r="WYX56" s="28"/>
      <c r="WYY56" s="28"/>
      <c r="WYZ56" s="28"/>
      <c r="WZA56" s="28"/>
      <c r="WZB56" s="28"/>
      <c r="WZC56" s="28"/>
      <c r="WZD56" s="28"/>
      <c r="WZE56" s="28"/>
      <c r="WZF56" s="28"/>
      <c r="WZG56" s="28"/>
      <c r="WZH56" s="28"/>
      <c r="WZI56" s="28"/>
      <c r="WZJ56" s="28"/>
      <c r="WZK56" s="28"/>
      <c r="WZL56" s="28"/>
      <c r="WZM56" s="28"/>
      <c r="WZN56" s="28"/>
      <c r="WZO56" s="28"/>
      <c r="WZP56" s="28"/>
      <c r="WZQ56" s="28"/>
      <c r="WZR56" s="28"/>
      <c r="WZS56" s="28"/>
      <c r="WZT56" s="28"/>
      <c r="WZU56" s="28"/>
      <c r="WZV56" s="28"/>
      <c r="WZW56" s="28"/>
      <c r="WZX56" s="28"/>
      <c r="WZY56" s="28"/>
      <c r="WZZ56" s="28"/>
      <c r="XAA56" s="28"/>
      <c r="XAB56" s="28"/>
      <c r="XAC56" s="28"/>
      <c r="XAD56" s="28"/>
      <c r="XAE56" s="28"/>
      <c r="XAF56" s="28"/>
      <c r="XAG56" s="28"/>
      <c r="XAH56" s="28"/>
      <c r="XAI56" s="28"/>
      <c r="XAJ56" s="28"/>
      <c r="XAK56" s="28"/>
      <c r="XAL56" s="28"/>
      <c r="XAM56" s="28"/>
      <c r="XAN56" s="28"/>
      <c r="XAO56" s="28"/>
      <c r="XAP56" s="28"/>
      <c r="XAQ56" s="28"/>
      <c r="XAR56" s="28"/>
      <c r="XAS56" s="28"/>
      <c r="XAT56" s="28"/>
      <c r="XAU56" s="28"/>
      <c r="XAV56" s="28"/>
      <c r="XAW56" s="28"/>
      <c r="XAX56" s="28"/>
      <c r="XAY56" s="28"/>
      <c r="XAZ56" s="28"/>
      <c r="XBA56" s="28"/>
      <c r="XBB56" s="28"/>
      <c r="XBC56" s="28"/>
      <c r="XBD56" s="28"/>
      <c r="XBE56" s="28"/>
      <c r="XBF56" s="28"/>
      <c r="XBG56" s="28"/>
      <c r="XBH56" s="28"/>
      <c r="XBI56" s="28"/>
      <c r="XBJ56" s="28"/>
      <c r="XBK56" s="28"/>
      <c r="XBL56" s="28"/>
      <c r="XBM56" s="28"/>
      <c r="XBN56" s="28"/>
      <c r="XBO56" s="28"/>
      <c r="XBP56" s="28"/>
      <c r="XBQ56" s="28"/>
      <c r="XBR56" s="28"/>
      <c r="XBS56" s="28"/>
      <c r="XBT56" s="28"/>
      <c r="XBU56" s="28"/>
      <c r="XBV56" s="28"/>
      <c r="XBW56" s="28"/>
      <c r="XBX56" s="28"/>
      <c r="XBY56" s="28"/>
      <c r="XBZ56" s="28"/>
      <c r="XCA56" s="28"/>
      <c r="XCB56" s="28"/>
      <c r="XCC56" s="28"/>
      <c r="XCD56" s="28"/>
      <c r="XCE56" s="28"/>
      <c r="XCF56" s="28"/>
      <c r="XCG56" s="28"/>
      <c r="XCH56" s="28"/>
      <c r="XCI56" s="28"/>
      <c r="XCJ56" s="28"/>
      <c r="XCK56" s="28"/>
      <c r="XCL56" s="28"/>
      <c r="XCM56" s="28"/>
      <c r="XCN56" s="28"/>
      <c r="XCO56" s="28"/>
      <c r="XCP56" s="28"/>
      <c r="XCQ56" s="28"/>
      <c r="XCR56" s="28"/>
      <c r="XCS56" s="28"/>
      <c r="XCT56" s="28"/>
      <c r="XCU56" s="28"/>
      <c r="XCV56" s="28"/>
      <c r="XCW56" s="28"/>
      <c r="XCX56" s="28"/>
      <c r="XCY56" s="28"/>
      <c r="XCZ56" s="28"/>
      <c r="XDA56" s="28"/>
      <c r="XDB56" s="28"/>
      <c r="XDC56" s="28"/>
      <c r="XDD56" s="28"/>
      <c r="XDE56" s="28"/>
      <c r="XDF56" s="28"/>
      <c r="XDG56" s="28"/>
      <c r="XDH56" s="28"/>
      <c r="XDI56" s="28"/>
      <c r="XDJ56" s="28"/>
      <c r="XDK56" s="28"/>
      <c r="XDL56" s="28"/>
      <c r="XDM56" s="28"/>
      <c r="XDN56" s="28"/>
      <c r="XDO56" s="28"/>
      <c r="XDP56" s="28"/>
      <c r="XDQ56" s="28"/>
      <c r="XDR56" s="28"/>
      <c r="XDS56" s="28"/>
      <c r="XDT56" s="28"/>
      <c r="XDU56" s="28"/>
      <c r="XDV56" s="28"/>
      <c r="XDW56" s="28"/>
      <c r="XDX56" s="28"/>
      <c r="XDY56" s="28"/>
      <c r="XDZ56" s="28"/>
      <c r="XEA56" s="28"/>
      <c r="XEB56" s="28"/>
      <c r="XEC56" s="28"/>
      <c r="XED56" s="28"/>
      <c r="XEE56" s="28"/>
      <c r="XEF56" s="28"/>
      <c r="XEG56" s="28"/>
      <c r="XEH56" s="28"/>
      <c r="XEI56" s="28"/>
      <c r="XEJ56" s="28"/>
      <c r="XEK56" s="28"/>
      <c r="XEL56" s="28"/>
      <c r="XEM56" s="28"/>
      <c r="XEN56" s="28"/>
      <c r="XEO56" s="28"/>
      <c r="XEP56" s="28"/>
      <c r="XEQ56" s="28"/>
      <c r="XER56" s="28"/>
      <c r="XES56" s="28"/>
      <c r="XET56" s="28"/>
      <c r="XEU56" s="28"/>
      <c r="XEV56" s="28"/>
      <c r="XEW56" s="28"/>
      <c r="XEX56" s="28"/>
      <c r="XEY56" s="28"/>
      <c r="XEZ56" s="28"/>
      <c r="XFA56" s="28"/>
      <c r="XFB56" s="28"/>
      <c r="XFC56" s="28"/>
      <c r="XFD56" s="28"/>
    </row>
    <row r="57" spans="1:16384" ht="17" customHeight="1">
      <c r="A57" s="36" t="s">
        <v>177</v>
      </c>
      <c r="B57" s="3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81"/>
    </row>
  </sheetData>
  <pageMargins left="0.7" right="0.7" top="0.75" bottom="0.75" header="0.3" footer="0.3"/>
  <ignoredErrors>
    <ignoredError sqref="I9:I48 I4:I8" formulaRange="1"/>
    <ignoredError sqref="I49:I54" formula="1" formulaRange="1"/>
    <ignoredError sqref="J49:Z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73A5-161D-CF46-A233-CF25DCB34DD7}">
  <dimension ref="A1:CH93"/>
  <sheetViews>
    <sheetView showGridLines="0" showRowColHeaders="0" workbookViewId="0">
      <pane xSplit="4" ySplit="7" topLeftCell="E8" activePane="bottomRight" state="frozen"/>
      <selection pane="topRight" activeCell="F1" sqref="F1"/>
      <selection pane="bottomLeft" activeCell="A7" sqref="A7"/>
      <selection pane="bottomRight" activeCell="A33" sqref="A33"/>
    </sheetView>
  </sheetViews>
  <sheetFormatPr baseColWidth="10" defaultColWidth="17.6640625" defaultRowHeight="16"/>
  <cols>
    <col min="1" max="1" width="17.6640625" customWidth="1"/>
    <col min="2" max="4" width="10.5" bestFit="1" customWidth="1"/>
    <col min="5" max="10" width="15.83203125" customWidth="1"/>
    <col min="11" max="11" width="8.33203125" style="14" bestFit="1" customWidth="1"/>
    <col min="12" max="16" width="18" bestFit="1" customWidth="1"/>
    <col min="17" max="17" width="8.33203125" style="14" bestFit="1" customWidth="1"/>
    <col min="18" max="23" width="15.83203125" customWidth="1"/>
    <col min="24" max="24" width="8.33203125" style="14" bestFit="1" customWidth="1"/>
    <col min="25" max="39" width="15.83203125" customWidth="1"/>
    <col min="40" max="40" width="8.33203125" style="14" bestFit="1" customWidth="1"/>
    <col min="41" max="45" width="18" bestFit="1" customWidth="1"/>
    <col min="46" max="46" width="8.33203125" style="14" bestFit="1" customWidth="1"/>
    <col min="47" max="64" width="15.83203125" customWidth="1"/>
    <col min="65" max="65" width="8.33203125" style="14" bestFit="1" customWidth="1"/>
    <col min="66" max="67" width="15.83203125" customWidth="1"/>
    <col min="68" max="68" width="8.33203125" style="14" bestFit="1" customWidth="1"/>
    <col min="69" max="71" width="15.83203125" customWidth="1"/>
    <col min="72" max="72" width="11.33203125" style="14" bestFit="1" customWidth="1"/>
    <col min="73" max="82" width="15.83203125" customWidth="1"/>
    <col min="83" max="83" width="8.33203125" style="14" bestFit="1" customWidth="1"/>
    <col min="84" max="84" width="18.83203125" style="14" bestFit="1" customWidth="1"/>
    <col min="85" max="85" width="15.5" style="14" bestFit="1" customWidth="1"/>
    <col min="86" max="86" width="16.6640625" style="14" bestFit="1" customWidth="1"/>
  </cols>
  <sheetData>
    <row r="1" spans="1:86" ht="34" customHeight="1" thickBot="1">
      <c r="A1" s="26" t="s">
        <v>210</v>
      </c>
      <c r="B1" s="10"/>
      <c r="C1" s="10"/>
      <c r="D1" s="10"/>
      <c r="E1" s="10"/>
      <c r="F1" s="10"/>
      <c r="G1" s="10"/>
      <c r="H1" s="10"/>
      <c r="I1" s="10"/>
      <c r="J1" s="10"/>
      <c r="K1" s="13"/>
      <c r="L1" s="10"/>
      <c r="M1" s="10"/>
      <c r="N1" s="10"/>
      <c r="O1" s="10"/>
      <c r="P1" s="10"/>
      <c r="Q1" s="13"/>
      <c r="R1" s="10"/>
      <c r="S1" s="10"/>
      <c r="T1" s="10"/>
      <c r="U1" s="10"/>
      <c r="V1" s="10"/>
      <c r="W1" s="10"/>
      <c r="X1" s="13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3"/>
      <c r="AO1" s="10"/>
      <c r="AP1" s="10"/>
      <c r="AQ1" s="10"/>
      <c r="AR1" s="10"/>
      <c r="AS1" s="10"/>
      <c r="AT1" s="13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3"/>
      <c r="BN1" s="10"/>
      <c r="BO1" s="10"/>
      <c r="BP1" s="13"/>
      <c r="BQ1" s="10"/>
      <c r="BR1" s="10"/>
      <c r="BS1" s="10"/>
      <c r="BT1" s="13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3"/>
      <c r="CF1" s="13"/>
      <c r="CG1" s="13"/>
      <c r="CH1" s="13"/>
    </row>
    <row r="2" spans="1:86" s="81" customFormat="1" ht="17" customHeight="1">
      <c r="A2" s="46" t="s">
        <v>0</v>
      </c>
      <c r="B2" s="78"/>
      <c r="C2" s="78"/>
      <c r="D2" s="78"/>
      <c r="E2" s="78" t="s">
        <v>179</v>
      </c>
      <c r="F2" s="78" t="s">
        <v>179</v>
      </c>
      <c r="G2" s="78" t="s">
        <v>179</v>
      </c>
      <c r="H2" s="78" t="s">
        <v>179</v>
      </c>
      <c r="I2" s="78" t="s">
        <v>179</v>
      </c>
      <c r="J2" s="78" t="s">
        <v>179</v>
      </c>
      <c r="K2" s="79"/>
      <c r="L2" s="78" t="s">
        <v>179</v>
      </c>
      <c r="M2" s="78" t="s">
        <v>179</v>
      </c>
      <c r="N2" s="78" t="s">
        <v>179</v>
      </c>
      <c r="O2" s="78" t="s">
        <v>179</v>
      </c>
      <c r="P2" s="78" t="s">
        <v>179</v>
      </c>
      <c r="Q2" s="79"/>
      <c r="R2" s="78" t="s">
        <v>179</v>
      </c>
      <c r="S2" s="78" t="s">
        <v>179</v>
      </c>
      <c r="T2" s="78" t="s">
        <v>179</v>
      </c>
      <c r="U2" s="78" t="s">
        <v>179</v>
      </c>
      <c r="V2" s="78" t="s">
        <v>179</v>
      </c>
      <c r="W2" s="78" t="s">
        <v>179</v>
      </c>
      <c r="X2" s="79"/>
      <c r="Y2" s="78" t="s">
        <v>179</v>
      </c>
      <c r="Z2" s="78" t="s">
        <v>179</v>
      </c>
      <c r="AA2" s="78" t="s">
        <v>179</v>
      </c>
      <c r="AB2" s="78" t="s">
        <v>179</v>
      </c>
      <c r="AC2" s="78" t="s">
        <v>179</v>
      </c>
      <c r="AD2" s="78" t="s">
        <v>179</v>
      </c>
      <c r="AE2" s="78" t="s">
        <v>179</v>
      </c>
      <c r="AF2" s="78" t="s">
        <v>179</v>
      </c>
      <c r="AG2" s="78" t="s">
        <v>179</v>
      </c>
      <c r="AH2" s="78" t="s">
        <v>179</v>
      </c>
      <c r="AI2" s="78" t="s">
        <v>179</v>
      </c>
      <c r="AJ2" s="78" t="s">
        <v>179</v>
      </c>
      <c r="AK2" s="78" t="s">
        <v>179</v>
      </c>
      <c r="AL2" s="78" t="s">
        <v>179</v>
      </c>
      <c r="AM2" s="78" t="s">
        <v>179</v>
      </c>
      <c r="AN2" s="79"/>
      <c r="AO2" s="78" t="s">
        <v>179</v>
      </c>
      <c r="AP2" s="78" t="s">
        <v>179</v>
      </c>
      <c r="AQ2" s="78" t="s">
        <v>179</v>
      </c>
      <c r="AR2" s="78" t="s">
        <v>179</v>
      </c>
      <c r="AS2" s="78" t="s">
        <v>179</v>
      </c>
      <c r="AT2" s="79"/>
      <c r="AU2" s="78" t="s">
        <v>179</v>
      </c>
      <c r="AV2" s="78" t="s">
        <v>179</v>
      </c>
      <c r="AW2" s="78" t="s">
        <v>179</v>
      </c>
      <c r="AX2" s="78" t="s">
        <v>179</v>
      </c>
      <c r="AY2" s="78" t="s">
        <v>179</v>
      </c>
      <c r="AZ2" s="78" t="s">
        <v>179</v>
      </c>
      <c r="BA2" s="78" t="s">
        <v>179</v>
      </c>
      <c r="BB2" s="78" t="s">
        <v>179</v>
      </c>
      <c r="BC2" s="78" t="s">
        <v>179</v>
      </c>
      <c r="BD2" s="78" t="s">
        <v>179</v>
      </c>
      <c r="BE2" s="78" t="s">
        <v>179</v>
      </c>
      <c r="BF2" s="78" t="s">
        <v>179</v>
      </c>
      <c r="BG2" s="78" t="s">
        <v>179</v>
      </c>
      <c r="BH2" s="78" t="s">
        <v>179</v>
      </c>
      <c r="BI2" s="78" t="s">
        <v>179</v>
      </c>
      <c r="BJ2" s="78" t="s">
        <v>179</v>
      </c>
      <c r="BK2" s="78" t="s">
        <v>179</v>
      </c>
      <c r="BL2" s="78" t="s">
        <v>179</v>
      </c>
      <c r="BM2" s="79"/>
      <c r="BN2" s="78" t="s">
        <v>2</v>
      </c>
      <c r="BO2" s="78" t="s">
        <v>2</v>
      </c>
      <c r="BP2" s="79"/>
      <c r="BQ2" s="78" t="s">
        <v>3</v>
      </c>
      <c r="BR2" s="78" t="s">
        <v>3</v>
      </c>
      <c r="BS2" s="78" t="s">
        <v>3</v>
      </c>
      <c r="BT2" s="79"/>
      <c r="BU2" s="78" t="s">
        <v>1</v>
      </c>
      <c r="BV2" s="78" t="s">
        <v>1</v>
      </c>
      <c r="BW2" s="78" t="s">
        <v>1</v>
      </c>
      <c r="BX2" s="78" t="s">
        <v>1</v>
      </c>
      <c r="BY2" s="78" t="s">
        <v>1</v>
      </c>
      <c r="BZ2" s="78" t="s">
        <v>1</v>
      </c>
      <c r="CA2" s="78" t="s">
        <v>1</v>
      </c>
      <c r="CB2" s="78" t="s">
        <v>1</v>
      </c>
      <c r="CC2" s="78" t="s">
        <v>1</v>
      </c>
      <c r="CD2" s="78" t="s">
        <v>1</v>
      </c>
      <c r="CE2" s="79"/>
      <c r="CF2" s="79"/>
      <c r="CG2" s="79"/>
      <c r="CH2" s="80"/>
    </row>
    <row r="3" spans="1:86" s="81" customFormat="1" ht="30">
      <c r="A3" s="82" t="s">
        <v>4</v>
      </c>
      <c r="B3" s="78"/>
      <c r="C3" s="78"/>
      <c r="D3" s="78"/>
      <c r="E3" s="78" t="s">
        <v>5</v>
      </c>
      <c r="F3" s="78" t="s">
        <v>5</v>
      </c>
      <c r="G3" s="78" t="s">
        <v>5</v>
      </c>
      <c r="H3" s="78" t="s">
        <v>5</v>
      </c>
      <c r="I3" s="78" t="s">
        <v>5</v>
      </c>
      <c r="J3" s="78" t="s">
        <v>5</v>
      </c>
      <c r="K3" s="79"/>
      <c r="L3" s="78" t="s">
        <v>132</v>
      </c>
      <c r="M3" s="78" t="s">
        <v>132</v>
      </c>
      <c r="N3" s="78" t="s">
        <v>132</v>
      </c>
      <c r="O3" s="78" t="s">
        <v>132</v>
      </c>
      <c r="P3" s="78" t="s">
        <v>132</v>
      </c>
      <c r="Q3" s="79"/>
      <c r="R3" s="78" t="s">
        <v>133</v>
      </c>
      <c r="S3" s="78" t="s">
        <v>133</v>
      </c>
      <c r="T3" s="78" t="s">
        <v>133</v>
      </c>
      <c r="U3" s="78" t="s">
        <v>133</v>
      </c>
      <c r="V3" s="78" t="s">
        <v>133</v>
      </c>
      <c r="W3" s="78" t="s">
        <v>133</v>
      </c>
      <c r="X3" s="79"/>
      <c r="Y3" s="78" t="s">
        <v>134</v>
      </c>
      <c r="Z3" s="78" t="s">
        <v>134</v>
      </c>
      <c r="AA3" s="78" t="s">
        <v>134</v>
      </c>
      <c r="AB3" s="78" t="s">
        <v>134</v>
      </c>
      <c r="AC3" s="78" t="s">
        <v>134</v>
      </c>
      <c r="AD3" s="78" t="s">
        <v>134</v>
      </c>
      <c r="AE3" s="78" t="s">
        <v>134</v>
      </c>
      <c r="AF3" s="78" t="s">
        <v>134</v>
      </c>
      <c r="AG3" s="78" t="s">
        <v>134</v>
      </c>
      <c r="AH3" s="78" t="s">
        <v>134</v>
      </c>
      <c r="AI3" s="78" t="s">
        <v>134</v>
      </c>
      <c r="AJ3" s="78" t="s">
        <v>134</v>
      </c>
      <c r="AK3" s="78" t="s">
        <v>134</v>
      </c>
      <c r="AL3" s="78" t="s">
        <v>134</v>
      </c>
      <c r="AM3" s="78" t="s">
        <v>134</v>
      </c>
      <c r="AN3" s="79"/>
      <c r="AO3" s="78" t="s">
        <v>135</v>
      </c>
      <c r="AP3" s="78" t="s">
        <v>135</v>
      </c>
      <c r="AQ3" s="78" t="s">
        <v>135</v>
      </c>
      <c r="AR3" s="78" t="s">
        <v>135</v>
      </c>
      <c r="AS3" s="78" t="s">
        <v>135</v>
      </c>
      <c r="AT3" s="79"/>
      <c r="AU3" s="78" t="s">
        <v>136</v>
      </c>
      <c r="AV3" s="78" t="s">
        <v>136</v>
      </c>
      <c r="AW3" s="78" t="s">
        <v>136</v>
      </c>
      <c r="AX3" s="78" t="s">
        <v>136</v>
      </c>
      <c r="AY3" s="78" t="s">
        <v>136</v>
      </c>
      <c r="AZ3" s="78" t="s">
        <v>136</v>
      </c>
      <c r="BA3" s="78" t="s">
        <v>136</v>
      </c>
      <c r="BB3" s="78" t="s">
        <v>136</v>
      </c>
      <c r="BC3" s="78" t="s">
        <v>136</v>
      </c>
      <c r="BD3" s="78" t="s">
        <v>136</v>
      </c>
      <c r="BE3" s="78" t="s">
        <v>136</v>
      </c>
      <c r="BF3" s="78" t="s">
        <v>136</v>
      </c>
      <c r="BG3" s="78" t="s">
        <v>136</v>
      </c>
      <c r="BH3" s="78" t="s">
        <v>136</v>
      </c>
      <c r="BI3" s="78" t="s">
        <v>136</v>
      </c>
      <c r="BJ3" s="78" t="s">
        <v>136</v>
      </c>
      <c r="BK3" s="78" t="s">
        <v>136</v>
      </c>
      <c r="BL3" s="78" t="s">
        <v>136</v>
      </c>
      <c r="BM3" s="79"/>
      <c r="BN3" s="78" t="s">
        <v>5</v>
      </c>
      <c r="BO3" s="78" t="s">
        <v>5</v>
      </c>
      <c r="BP3" s="79"/>
      <c r="BQ3" s="78" t="s">
        <v>5</v>
      </c>
      <c r="BR3" s="78" t="s">
        <v>5</v>
      </c>
      <c r="BS3" s="78" t="s">
        <v>5</v>
      </c>
      <c r="BT3" s="79"/>
      <c r="BU3" s="78" t="s">
        <v>5</v>
      </c>
      <c r="BV3" s="78" t="s">
        <v>5</v>
      </c>
      <c r="BW3" s="78" t="s">
        <v>5</v>
      </c>
      <c r="BX3" s="78" t="s">
        <v>5</v>
      </c>
      <c r="BY3" s="78" t="s">
        <v>5</v>
      </c>
      <c r="BZ3" s="78" t="s">
        <v>5</v>
      </c>
      <c r="CA3" s="78" t="s">
        <v>5</v>
      </c>
      <c r="CB3" s="78" t="s">
        <v>5</v>
      </c>
      <c r="CC3" s="78" t="s">
        <v>5</v>
      </c>
      <c r="CD3" s="78" t="s">
        <v>5</v>
      </c>
      <c r="CE3" s="79"/>
      <c r="CF3" s="79"/>
      <c r="CG3" s="79"/>
      <c r="CH3" s="80"/>
    </row>
    <row r="4" spans="1:86" s="81" customFormat="1" ht="17" customHeight="1">
      <c r="A4" s="46" t="s">
        <v>181</v>
      </c>
      <c r="B4" s="78"/>
      <c r="C4" s="78"/>
      <c r="D4" s="78"/>
      <c r="E4" s="78" t="s">
        <v>182</v>
      </c>
      <c r="F4" s="78" t="s">
        <v>182</v>
      </c>
      <c r="G4" s="78" t="s">
        <v>182</v>
      </c>
      <c r="H4" s="78" t="s">
        <v>182</v>
      </c>
      <c r="I4" s="78" t="s">
        <v>182</v>
      </c>
      <c r="J4" s="78" t="s">
        <v>182</v>
      </c>
      <c r="K4" s="79"/>
      <c r="L4" s="78" t="s">
        <v>183</v>
      </c>
      <c r="M4" s="78" t="s">
        <v>183</v>
      </c>
      <c r="N4" s="78" t="s">
        <v>183</v>
      </c>
      <c r="O4" s="78" t="s">
        <v>183</v>
      </c>
      <c r="P4" s="78" t="s">
        <v>183</v>
      </c>
      <c r="Q4" s="79"/>
      <c r="R4" s="78" t="s">
        <v>182</v>
      </c>
      <c r="S4" s="78" t="s">
        <v>182</v>
      </c>
      <c r="T4" s="78" t="s">
        <v>182</v>
      </c>
      <c r="U4" s="78" t="s">
        <v>182</v>
      </c>
      <c r="V4" s="78" t="s">
        <v>182</v>
      </c>
      <c r="W4" s="78" t="s">
        <v>182</v>
      </c>
      <c r="X4" s="79"/>
      <c r="Y4" s="78" t="s">
        <v>182</v>
      </c>
      <c r="Z4" s="78" t="s">
        <v>182</v>
      </c>
      <c r="AA4" s="78" t="s">
        <v>182</v>
      </c>
      <c r="AB4" s="78" t="s">
        <v>182</v>
      </c>
      <c r="AC4" s="78" t="s">
        <v>182</v>
      </c>
      <c r="AD4" s="78" t="s">
        <v>182</v>
      </c>
      <c r="AE4" s="78" t="s">
        <v>182</v>
      </c>
      <c r="AF4" s="78" t="s">
        <v>182</v>
      </c>
      <c r="AG4" s="78" t="s">
        <v>182</v>
      </c>
      <c r="AH4" s="78" t="s">
        <v>182</v>
      </c>
      <c r="AI4" s="78" t="s">
        <v>182</v>
      </c>
      <c r="AJ4" s="78" t="s">
        <v>182</v>
      </c>
      <c r="AK4" s="78" t="s">
        <v>182</v>
      </c>
      <c r="AL4" s="78" t="s">
        <v>182</v>
      </c>
      <c r="AM4" s="78" t="s">
        <v>182</v>
      </c>
      <c r="AN4" s="79"/>
      <c r="AO4" s="78" t="s">
        <v>183</v>
      </c>
      <c r="AP4" s="78" t="s">
        <v>183</v>
      </c>
      <c r="AQ4" s="78" t="s">
        <v>183</v>
      </c>
      <c r="AR4" s="78" t="s">
        <v>183</v>
      </c>
      <c r="AS4" s="78" t="s">
        <v>183</v>
      </c>
      <c r="AT4" s="79"/>
      <c r="AU4" s="78" t="s">
        <v>182</v>
      </c>
      <c r="AV4" s="78" t="s">
        <v>182</v>
      </c>
      <c r="AW4" s="78" t="s">
        <v>182</v>
      </c>
      <c r="AX4" s="78" t="s">
        <v>182</v>
      </c>
      <c r="AY4" s="78" t="s">
        <v>182</v>
      </c>
      <c r="AZ4" s="78" t="s">
        <v>182</v>
      </c>
      <c r="BA4" s="78" t="s">
        <v>182</v>
      </c>
      <c r="BB4" s="78" t="s">
        <v>182</v>
      </c>
      <c r="BC4" s="78" t="s">
        <v>182</v>
      </c>
      <c r="BD4" s="78" t="s">
        <v>182</v>
      </c>
      <c r="BE4" s="78" t="s">
        <v>182</v>
      </c>
      <c r="BF4" s="78" t="s">
        <v>182</v>
      </c>
      <c r="BG4" s="78" t="s">
        <v>182</v>
      </c>
      <c r="BH4" s="78" t="s">
        <v>182</v>
      </c>
      <c r="BI4" s="78" t="s">
        <v>182</v>
      </c>
      <c r="BJ4" s="78" t="s">
        <v>182</v>
      </c>
      <c r="BK4" s="78" t="s">
        <v>182</v>
      </c>
      <c r="BL4" s="78" t="s">
        <v>182</v>
      </c>
      <c r="BM4" s="79"/>
      <c r="BN4" s="78" t="s">
        <v>184</v>
      </c>
      <c r="BO4" s="78" t="s">
        <v>184</v>
      </c>
      <c r="BP4" s="79"/>
      <c r="BQ4" s="78" t="s">
        <v>184</v>
      </c>
      <c r="BR4" s="78" t="s">
        <v>184</v>
      </c>
      <c r="BS4" s="78" t="s">
        <v>184</v>
      </c>
      <c r="BT4" s="79"/>
      <c r="BU4" s="78" t="s">
        <v>184</v>
      </c>
      <c r="BV4" s="78" t="s">
        <v>184</v>
      </c>
      <c r="BW4" s="78" t="s">
        <v>184</v>
      </c>
      <c r="BX4" s="78" t="s">
        <v>184</v>
      </c>
      <c r="BY4" s="78" t="s">
        <v>184</v>
      </c>
      <c r="BZ4" s="78" t="s">
        <v>184</v>
      </c>
      <c r="CA4" s="78" t="s">
        <v>184</v>
      </c>
      <c r="CB4" s="78" t="s">
        <v>184</v>
      </c>
      <c r="CC4" s="78" t="s">
        <v>184</v>
      </c>
      <c r="CD4" s="78" t="s">
        <v>184</v>
      </c>
      <c r="CE4" s="79"/>
      <c r="CF4" s="79"/>
      <c r="CG4" s="79"/>
    </row>
    <row r="5" spans="1:86" s="81" customFormat="1" ht="17" customHeight="1">
      <c r="A5" s="82" t="s">
        <v>130</v>
      </c>
      <c r="B5" s="78"/>
      <c r="C5" s="78"/>
      <c r="D5" s="78"/>
      <c r="E5" s="78">
        <v>819</v>
      </c>
      <c r="F5" s="78">
        <v>823</v>
      </c>
      <c r="G5" s="78">
        <v>826</v>
      </c>
      <c r="H5" s="78">
        <v>859</v>
      </c>
      <c r="I5" s="78">
        <v>861</v>
      </c>
      <c r="J5" s="78">
        <v>938</v>
      </c>
      <c r="K5" s="79"/>
      <c r="L5" s="78">
        <v>860</v>
      </c>
      <c r="M5" s="78">
        <v>862</v>
      </c>
      <c r="N5" s="78">
        <v>863</v>
      </c>
      <c r="O5" s="78">
        <v>865</v>
      </c>
      <c r="P5" s="78">
        <v>866</v>
      </c>
      <c r="Q5" s="79"/>
      <c r="R5" s="78">
        <v>742</v>
      </c>
      <c r="S5" s="78">
        <v>743</v>
      </c>
      <c r="T5" s="78">
        <v>744</v>
      </c>
      <c r="U5" s="78">
        <v>746</v>
      </c>
      <c r="V5" s="78">
        <v>747</v>
      </c>
      <c r="W5" s="78">
        <v>748</v>
      </c>
      <c r="X5" s="79"/>
      <c r="Y5" s="78">
        <v>799</v>
      </c>
      <c r="Z5" s="78">
        <v>760</v>
      </c>
      <c r="AA5" s="78">
        <v>761</v>
      </c>
      <c r="AB5" s="78">
        <v>769</v>
      </c>
      <c r="AC5" s="78">
        <v>752</v>
      </c>
      <c r="AD5" s="78">
        <v>757</v>
      </c>
      <c r="AE5" s="78">
        <v>758</v>
      </c>
      <c r="AF5" s="78">
        <v>759</v>
      </c>
      <c r="AG5" s="78">
        <v>762</v>
      </c>
      <c r="AH5" s="78">
        <v>767</v>
      </c>
      <c r="AI5" s="78">
        <v>771</v>
      </c>
      <c r="AJ5" s="78">
        <v>749</v>
      </c>
      <c r="AK5" s="78">
        <v>763</v>
      </c>
      <c r="AL5" s="78">
        <v>764</v>
      </c>
      <c r="AM5" s="78">
        <v>797</v>
      </c>
      <c r="AN5" s="79"/>
      <c r="AO5" s="78">
        <v>750</v>
      </c>
      <c r="AP5" s="78">
        <v>751</v>
      </c>
      <c r="AQ5" s="78">
        <v>753</v>
      </c>
      <c r="AR5" s="78">
        <v>765</v>
      </c>
      <c r="AS5" s="78">
        <v>770</v>
      </c>
      <c r="AT5" s="79"/>
      <c r="AU5" s="78">
        <v>907</v>
      </c>
      <c r="AV5" s="78">
        <v>908</v>
      </c>
      <c r="AW5" s="78">
        <v>909</v>
      </c>
      <c r="AX5" s="78">
        <v>910</v>
      </c>
      <c r="AY5" s="78">
        <v>912</v>
      </c>
      <c r="AZ5" s="78">
        <v>913</v>
      </c>
      <c r="BA5" s="78">
        <v>914</v>
      </c>
      <c r="BB5" s="78">
        <v>915</v>
      </c>
      <c r="BC5" s="78">
        <v>925</v>
      </c>
      <c r="BD5" s="78">
        <v>926</v>
      </c>
      <c r="BE5" s="78">
        <v>927</v>
      </c>
      <c r="BF5" s="78">
        <v>928</v>
      </c>
      <c r="BG5" s="78">
        <v>929</v>
      </c>
      <c r="BH5" s="78" t="s">
        <v>137</v>
      </c>
      <c r="BI5" s="78">
        <v>931</v>
      </c>
      <c r="BJ5" s="78">
        <v>932</v>
      </c>
      <c r="BK5" s="78">
        <v>943</v>
      </c>
      <c r="BL5" s="78">
        <v>944</v>
      </c>
      <c r="BM5" s="79"/>
      <c r="BN5" s="78">
        <v>370</v>
      </c>
      <c r="BO5" s="78">
        <v>371</v>
      </c>
      <c r="BP5" s="79"/>
      <c r="BQ5" s="78">
        <v>567</v>
      </c>
      <c r="BR5" s="78">
        <v>568</v>
      </c>
      <c r="BS5" s="78">
        <v>569</v>
      </c>
      <c r="BT5" s="79"/>
      <c r="BU5" s="78">
        <v>489</v>
      </c>
      <c r="BV5" s="78">
        <v>492</v>
      </c>
      <c r="BW5" s="78">
        <v>493</v>
      </c>
      <c r="BX5" s="78">
        <v>495</v>
      </c>
      <c r="BY5" s="78">
        <v>496</v>
      </c>
      <c r="BZ5" s="78">
        <v>503</v>
      </c>
      <c r="CA5" s="78">
        <v>504</v>
      </c>
      <c r="CB5" s="78">
        <v>505</v>
      </c>
      <c r="CC5" s="78">
        <v>506</v>
      </c>
      <c r="CD5" s="78">
        <v>507</v>
      </c>
      <c r="CE5" s="79"/>
      <c r="CF5" s="79" t="s">
        <v>183</v>
      </c>
      <c r="CG5" s="79" t="s">
        <v>182</v>
      </c>
      <c r="CH5" s="83" t="s">
        <v>184</v>
      </c>
    </row>
    <row r="6" spans="1:86" s="81" customFormat="1" ht="17" customHeight="1">
      <c r="A6" s="82" t="s">
        <v>28</v>
      </c>
      <c r="B6" s="78" t="s">
        <v>206</v>
      </c>
      <c r="C6" s="78" t="s">
        <v>206</v>
      </c>
      <c r="D6" s="78" t="s">
        <v>206</v>
      </c>
      <c r="E6" s="78" t="s">
        <v>48</v>
      </c>
      <c r="F6" s="78" t="s">
        <v>48</v>
      </c>
      <c r="G6" s="78" t="s">
        <v>48</v>
      </c>
      <c r="H6" s="78" t="s">
        <v>48</v>
      </c>
      <c r="I6" s="78" t="s">
        <v>48</v>
      </c>
      <c r="J6" s="78" t="s">
        <v>48</v>
      </c>
      <c r="K6" s="79" t="s">
        <v>120</v>
      </c>
      <c r="L6" s="78" t="s">
        <v>48</v>
      </c>
      <c r="M6" s="78" t="s">
        <v>48</v>
      </c>
      <c r="N6" s="78" t="s">
        <v>48</v>
      </c>
      <c r="O6" s="78" t="s">
        <v>48</v>
      </c>
      <c r="P6" s="78" t="s">
        <v>48</v>
      </c>
      <c r="Q6" s="79" t="s">
        <v>120</v>
      </c>
      <c r="R6" s="78" t="s">
        <v>48</v>
      </c>
      <c r="S6" s="78" t="s">
        <v>48</v>
      </c>
      <c r="T6" s="78" t="s">
        <v>48</v>
      </c>
      <c r="U6" s="78" t="s">
        <v>48</v>
      </c>
      <c r="V6" s="78" t="s">
        <v>48</v>
      </c>
      <c r="W6" s="78" t="s">
        <v>48</v>
      </c>
      <c r="X6" s="79" t="s">
        <v>120</v>
      </c>
      <c r="Y6" s="78" t="s">
        <v>48</v>
      </c>
      <c r="Z6" s="78" t="s">
        <v>48</v>
      </c>
      <c r="AA6" s="78" t="s">
        <v>48</v>
      </c>
      <c r="AB6" s="78" t="s">
        <v>48</v>
      </c>
      <c r="AC6" s="78" t="s">
        <v>48</v>
      </c>
      <c r="AD6" s="78" t="s">
        <v>48</v>
      </c>
      <c r="AE6" s="78" t="s">
        <v>48</v>
      </c>
      <c r="AF6" s="78" t="s">
        <v>48</v>
      </c>
      <c r="AG6" s="78" t="s">
        <v>48</v>
      </c>
      <c r="AH6" s="78" t="s">
        <v>48</v>
      </c>
      <c r="AI6" s="78" t="s">
        <v>48</v>
      </c>
      <c r="AJ6" s="78" t="s">
        <v>48</v>
      </c>
      <c r="AK6" s="78" t="s">
        <v>48</v>
      </c>
      <c r="AL6" s="78" t="s">
        <v>48</v>
      </c>
      <c r="AM6" s="78" t="s">
        <v>48</v>
      </c>
      <c r="AN6" s="79" t="s">
        <v>120</v>
      </c>
      <c r="AO6" s="78" t="s">
        <v>48</v>
      </c>
      <c r="AP6" s="78" t="s">
        <v>48</v>
      </c>
      <c r="AQ6" s="78" t="s">
        <v>48</v>
      </c>
      <c r="AR6" s="78" t="s">
        <v>48</v>
      </c>
      <c r="AS6" s="78" t="s">
        <v>48</v>
      </c>
      <c r="AT6" s="79" t="s">
        <v>120</v>
      </c>
      <c r="AU6" s="78" t="s">
        <v>48</v>
      </c>
      <c r="AV6" s="78" t="s">
        <v>48</v>
      </c>
      <c r="AW6" s="78" t="s">
        <v>48</v>
      </c>
      <c r="AX6" s="78" t="s">
        <v>48</v>
      </c>
      <c r="AY6" s="78" t="s">
        <v>48</v>
      </c>
      <c r="AZ6" s="78" t="s">
        <v>48</v>
      </c>
      <c r="BA6" s="78" t="s">
        <v>48</v>
      </c>
      <c r="BB6" s="78" t="s">
        <v>48</v>
      </c>
      <c r="BC6" s="78" t="s">
        <v>48</v>
      </c>
      <c r="BD6" s="78" t="s">
        <v>48</v>
      </c>
      <c r="BE6" s="78" t="s">
        <v>48</v>
      </c>
      <c r="BF6" s="78" t="s">
        <v>48</v>
      </c>
      <c r="BG6" s="78" t="s">
        <v>48</v>
      </c>
      <c r="BH6" s="78" t="s">
        <v>48</v>
      </c>
      <c r="BI6" s="78" t="s">
        <v>48</v>
      </c>
      <c r="BJ6" s="78" t="s">
        <v>48</v>
      </c>
      <c r="BK6" s="78" t="s">
        <v>48</v>
      </c>
      <c r="BL6" s="78" t="s">
        <v>48</v>
      </c>
      <c r="BM6" s="79" t="s">
        <v>120</v>
      </c>
      <c r="BN6" s="78" t="s">
        <v>131</v>
      </c>
      <c r="BO6" s="78" t="s">
        <v>131</v>
      </c>
      <c r="BP6" s="79" t="s">
        <v>120</v>
      </c>
      <c r="BQ6" s="78" t="s">
        <v>86</v>
      </c>
      <c r="BR6" s="78" t="s">
        <v>86</v>
      </c>
      <c r="BS6" s="78" t="s">
        <v>86</v>
      </c>
      <c r="BT6" s="79" t="s">
        <v>120</v>
      </c>
      <c r="BU6" s="78" t="s">
        <v>79</v>
      </c>
      <c r="BV6" s="78" t="s">
        <v>79</v>
      </c>
      <c r="BW6" s="78" t="s">
        <v>79</v>
      </c>
      <c r="BX6" s="78" t="s">
        <v>79</v>
      </c>
      <c r="BY6" s="78" t="s">
        <v>79</v>
      </c>
      <c r="BZ6" s="78" t="s">
        <v>79</v>
      </c>
      <c r="CA6" s="78" t="s">
        <v>79</v>
      </c>
      <c r="CB6" s="78" t="s">
        <v>79</v>
      </c>
      <c r="CC6" s="78" t="s">
        <v>79</v>
      </c>
      <c r="CD6" s="78" t="s">
        <v>79</v>
      </c>
      <c r="CE6" s="79" t="s">
        <v>120</v>
      </c>
      <c r="CF6" s="79" t="s">
        <v>120</v>
      </c>
      <c r="CG6" s="79" t="s">
        <v>120</v>
      </c>
      <c r="CH6" s="84" t="s">
        <v>120</v>
      </c>
    </row>
    <row r="7" spans="1:86" s="81" customFormat="1" ht="17" customHeight="1" thickBot="1">
      <c r="A7" s="85" t="s">
        <v>141</v>
      </c>
      <c r="B7" s="86">
        <v>5</v>
      </c>
      <c r="C7" s="86">
        <v>10</v>
      </c>
      <c r="D7" s="86">
        <v>20</v>
      </c>
      <c r="E7" s="86">
        <v>10</v>
      </c>
      <c r="F7" s="86">
        <v>10</v>
      </c>
      <c r="G7" s="86">
        <v>10</v>
      </c>
      <c r="H7" s="86">
        <v>10</v>
      </c>
      <c r="I7" s="86">
        <v>10</v>
      </c>
      <c r="J7" s="86">
        <v>20</v>
      </c>
      <c r="K7" s="87" t="s">
        <v>153</v>
      </c>
      <c r="L7" s="86">
        <v>10</v>
      </c>
      <c r="M7" s="86">
        <v>10</v>
      </c>
      <c r="N7" s="86">
        <v>10</v>
      </c>
      <c r="O7" s="86">
        <v>10</v>
      </c>
      <c r="P7" s="86">
        <v>10</v>
      </c>
      <c r="Q7" s="87" t="s">
        <v>154</v>
      </c>
      <c r="R7" s="86">
        <v>20</v>
      </c>
      <c r="S7" s="86">
        <v>20</v>
      </c>
      <c r="T7" s="86">
        <v>20</v>
      </c>
      <c r="U7" s="86">
        <v>20</v>
      </c>
      <c r="V7" s="86">
        <v>20</v>
      </c>
      <c r="W7" s="86">
        <v>20</v>
      </c>
      <c r="X7" s="87" t="s">
        <v>153</v>
      </c>
      <c r="Y7" s="86">
        <v>20</v>
      </c>
      <c r="Z7" s="86">
        <v>20</v>
      </c>
      <c r="AA7" s="86">
        <v>20</v>
      </c>
      <c r="AB7" s="86">
        <v>20</v>
      </c>
      <c r="AC7" s="86">
        <v>20</v>
      </c>
      <c r="AD7" s="86">
        <v>20</v>
      </c>
      <c r="AE7" s="86">
        <v>20</v>
      </c>
      <c r="AF7" s="86">
        <v>20</v>
      </c>
      <c r="AG7" s="86">
        <v>20</v>
      </c>
      <c r="AH7" s="86">
        <v>20</v>
      </c>
      <c r="AI7" s="86">
        <v>20</v>
      </c>
      <c r="AJ7" s="86">
        <v>20</v>
      </c>
      <c r="AK7" s="86">
        <v>20</v>
      </c>
      <c r="AL7" s="86">
        <v>20</v>
      </c>
      <c r="AM7" s="86">
        <v>20</v>
      </c>
      <c r="AN7" s="87" t="s">
        <v>162</v>
      </c>
      <c r="AO7" s="86">
        <v>20</v>
      </c>
      <c r="AP7" s="86">
        <v>20</v>
      </c>
      <c r="AQ7" s="86">
        <v>20</v>
      </c>
      <c r="AR7" s="86">
        <v>20</v>
      </c>
      <c r="AS7" s="86">
        <v>20</v>
      </c>
      <c r="AT7" s="87" t="s">
        <v>154</v>
      </c>
      <c r="AU7" s="86">
        <v>20</v>
      </c>
      <c r="AV7" s="86">
        <v>20</v>
      </c>
      <c r="AW7" s="86">
        <v>20</v>
      </c>
      <c r="AX7" s="86">
        <v>20</v>
      </c>
      <c r="AY7" s="86">
        <v>20</v>
      </c>
      <c r="AZ7" s="86">
        <v>20</v>
      </c>
      <c r="BA7" s="86">
        <v>20</v>
      </c>
      <c r="BB7" s="86">
        <v>20</v>
      </c>
      <c r="BC7" s="86">
        <v>20</v>
      </c>
      <c r="BD7" s="86">
        <v>20</v>
      </c>
      <c r="BE7" s="86">
        <v>20</v>
      </c>
      <c r="BF7" s="86">
        <v>20</v>
      </c>
      <c r="BG7" s="86">
        <v>20</v>
      </c>
      <c r="BH7" s="86">
        <v>20</v>
      </c>
      <c r="BI7" s="86">
        <v>20</v>
      </c>
      <c r="BJ7" s="86">
        <v>20</v>
      </c>
      <c r="BK7" s="86">
        <v>10</v>
      </c>
      <c r="BL7" s="86">
        <v>10</v>
      </c>
      <c r="BM7" s="87" t="s">
        <v>155</v>
      </c>
      <c r="BN7" s="86">
        <v>10</v>
      </c>
      <c r="BO7" s="86">
        <v>10</v>
      </c>
      <c r="BP7" s="87" t="s">
        <v>156</v>
      </c>
      <c r="BQ7" s="86">
        <v>5</v>
      </c>
      <c r="BR7" s="86">
        <v>5</v>
      </c>
      <c r="BS7" s="86">
        <v>5</v>
      </c>
      <c r="BT7" s="87" t="s">
        <v>157</v>
      </c>
      <c r="BU7" s="86">
        <v>10</v>
      </c>
      <c r="BV7" s="86">
        <v>10</v>
      </c>
      <c r="BW7" s="86">
        <v>10</v>
      </c>
      <c r="BX7" s="86">
        <v>10</v>
      </c>
      <c r="BY7" s="86">
        <v>10</v>
      </c>
      <c r="BZ7" s="86">
        <v>10</v>
      </c>
      <c r="CA7" s="86">
        <v>10</v>
      </c>
      <c r="CB7" s="86">
        <v>10</v>
      </c>
      <c r="CC7" s="86">
        <v>10</v>
      </c>
      <c r="CD7" s="86">
        <v>10</v>
      </c>
      <c r="CE7" s="88" t="s">
        <v>158</v>
      </c>
      <c r="CF7" s="88" t="s">
        <v>158</v>
      </c>
      <c r="CG7" s="88" t="s">
        <v>185</v>
      </c>
      <c r="CH7" s="88" t="s">
        <v>162</v>
      </c>
    </row>
    <row r="8" spans="1:86" s="44" customFormat="1" ht="17" customHeight="1">
      <c r="A8" s="89" t="s">
        <v>520</v>
      </c>
      <c r="B8" s="90">
        <v>0.39</v>
      </c>
      <c r="C8" s="90">
        <v>0.32090365306558438</v>
      </c>
      <c r="D8" s="90">
        <v>0.19254219183935056</v>
      </c>
      <c r="E8" s="90">
        <v>39.556308664613411</v>
      </c>
      <c r="F8" s="90">
        <v>42.337444482028097</v>
      </c>
      <c r="G8" s="90">
        <v>41.481710384362039</v>
      </c>
      <c r="H8" s="90">
        <v>43.535472218760574</v>
      </c>
      <c r="I8" s="90">
        <v>40.71154969646259</v>
      </c>
      <c r="J8" s="90">
        <v>45.161367004326081</v>
      </c>
      <c r="K8" s="91">
        <f>AVERAGE(E8:J8)</f>
        <v>42.130642075092133</v>
      </c>
      <c r="L8" s="90">
        <v>44.94743347990957</v>
      </c>
      <c r="M8" s="90">
        <v>45.525053995834156</v>
      </c>
      <c r="N8" s="90">
        <v>47.086768724074709</v>
      </c>
      <c r="O8" s="90">
        <v>45.888740987342224</v>
      </c>
      <c r="P8" s="90">
        <v>45.546447348275805</v>
      </c>
      <c r="Q8" s="91">
        <f>AVERAGE(L8:P8)</f>
        <v>45.798888907087289</v>
      </c>
      <c r="R8" s="90">
        <v>40.454829467162774</v>
      </c>
      <c r="S8" s="90">
        <v>40.433436114721118</v>
      </c>
      <c r="T8" s="90">
        <v>41.78121731854516</v>
      </c>
      <c r="U8" s="90">
        <v>45.09718694700112</v>
      </c>
      <c r="V8" s="90">
        <v>43.043425112602591</v>
      </c>
      <c r="W8" s="90">
        <v>42.209084367378189</v>
      </c>
      <c r="X8" s="91">
        <f>AVERAGE(R8:W8)</f>
        <v>42.169863221235161</v>
      </c>
      <c r="Y8" s="90">
        <v>43.984732620035253</v>
      </c>
      <c r="Z8" s="90">
        <v>41.652857203895252</v>
      </c>
      <c r="AA8" s="90">
        <v>41.118023392853964</v>
      </c>
      <c r="AB8" s="90">
        <v>42.251871072261494</v>
      </c>
      <c r="AC8" s="90">
        <v>46.551934913033421</v>
      </c>
      <c r="AD8" s="90">
        <v>42.209084367378189</v>
      </c>
      <c r="AE8" s="90">
        <v>41.995150842961671</v>
      </c>
      <c r="AF8" s="90">
        <v>41.717037261220206</v>
      </c>
      <c r="AG8" s="90">
        <v>42.166297662494884</v>
      </c>
      <c r="AH8" s="90">
        <v>45.289727118975989</v>
      </c>
      <c r="AI8" s="90">
        <v>43.06481846504424</v>
      </c>
      <c r="AJ8" s="90">
        <v>41.652857203895252</v>
      </c>
      <c r="AK8" s="90">
        <v>42.957851702835981</v>
      </c>
      <c r="AL8" s="90">
        <v>42.722524825977821</v>
      </c>
      <c r="AM8" s="90">
        <v>46.081281159317086</v>
      </c>
      <c r="AN8" s="91">
        <f>AVERAGE(Y8:AM8)</f>
        <v>43.027736654145386</v>
      </c>
      <c r="AO8" s="90">
        <v>46.338001388616902</v>
      </c>
      <c r="AP8" s="90">
        <v>46.316608036175253</v>
      </c>
      <c r="AQ8" s="90">
        <v>46.97980196186645</v>
      </c>
      <c r="AR8" s="90">
        <v>46.380788093500207</v>
      </c>
      <c r="AS8" s="90">
        <v>46.316608036175253</v>
      </c>
      <c r="AT8" s="91">
        <f>AVERAGE(AO8:AS8)</f>
        <v>46.46636150326681</v>
      </c>
      <c r="AU8" s="90">
        <v>41.909577433195068</v>
      </c>
      <c r="AV8" s="90">
        <v>43.770799095618742</v>
      </c>
      <c r="AW8" s="90">
        <v>42.316051129586448</v>
      </c>
      <c r="AX8" s="90">
        <v>43.300145341902407</v>
      </c>
      <c r="AY8" s="90">
        <v>42.594164711327913</v>
      </c>
      <c r="AZ8" s="90">
        <v>42.166297662494884</v>
      </c>
      <c r="BA8" s="90">
        <v>41.053843335529017</v>
      </c>
      <c r="BB8" s="90">
        <v>42.701131473536172</v>
      </c>
      <c r="BC8" s="90">
        <v>44.006125972476902</v>
      </c>
      <c r="BD8" s="90">
        <v>41.075236687970666</v>
      </c>
      <c r="BE8" s="90">
        <v>42.679738121094516</v>
      </c>
      <c r="BF8" s="90">
        <v>42.808098235744431</v>
      </c>
      <c r="BG8" s="90">
        <v>43.342932046785712</v>
      </c>
      <c r="BH8" s="90">
        <v>49.482824197539657</v>
      </c>
      <c r="BI8" s="90">
        <v>45.311120471417638</v>
      </c>
      <c r="BJ8" s="90">
        <v>42.465804596678005</v>
      </c>
      <c r="BK8" s="90">
        <v>41.503103736803688</v>
      </c>
      <c r="BL8" s="90">
        <v>40.946876573320758</v>
      </c>
      <c r="BM8" s="91">
        <f>AVERAGE(BG8:BL8)</f>
        <v>43.842110270424236</v>
      </c>
      <c r="BN8" s="90">
        <v>39.641882074380021</v>
      </c>
      <c r="BO8" s="90">
        <v>40.240895942746256</v>
      </c>
      <c r="BP8" s="91">
        <f>AVERAGE(BN8:BO8)</f>
        <v>39.941389008563135</v>
      </c>
      <c r="BQ8" s="90">
        <v>41.246383507503879</v>
      </c>
      <c r="BR8" s="90">
        <v>41.909577433195068</v>
      </c>
      <c r="BS8" s="90">
        <v>40.39064940983782</v>
      </c>
      <c r="BT8" s="91">
        <f>AVERAGE(BQ8:BS8)</f>
        <v>41.182203450178925</v>
      </c>
      <c r="BU8" s="90">
        <v>39.919995656121486</v>
      </c>
      <c r="BV8" s="90">
        <v>39.984175713446447</v>
      </c>
      <c r="BW8" s="90">
        <v>42.529984654002959</v>
      </c>
      <c r="BX8" s="90">
        <v>39.898602303679837</v>
      </c>
      <c r="BY8" s="90">
        <v>39.813028893913234</v>
      </c>
      <c r="BZ8" s="90">
        <v>42.10211760516993</v>
      </c>
      <c r="CA8" s="90">
        <v>42.701131473536172</v>
      </c>
      <c r="CB8" s="90">
        <v>42.123510957611586</v>
      </c>
      <c r="CC8" s="90">
        <v>42.187691014936533</v>
      </c>
      <c r="CD8" s="90">
        <v>42.893671645511034</v>
      </c>
      <c r="CE8" s="92">
        <f>AVERAGE(BU8:CD8)</f>
        <v>41.415390991792925</v>
      </c>
      <c r="CF8" s="92">
        <f>AVERAGE(Q8,AT8)</f>
        <v>46.13262520517705</v>
      </c>
      <c r="CG8" s="92">
        <f>(K8*6+X8*6+AN8*15+BM8*18)/45</f>
        <v>43.11949036572846</v>
      </c>
      <c r="CH8" s="92">
        <f>(BP8*2+BT8*3+CE8*10)/15</f>
        <v>41.172219885706149</v>
      </c>
    </row>
    <row r="9" spans="1:86" s="44" customFormat="1" ht="17" customHeight="1">
      <c r="A9" s="89" t="s">
        <v>521</v>
      </c>
      <c r="B9" s="90">
        <v>0.3</v>
      </c>
      <c r="C9" s="90">
        <v>0.25027785321829238</v>
      </c>
      <c r="D9" s="90">
        <v>0.15016671193097539</v>
      </c>
      <c r="E9" s="90" t="s">
        <v>138</v>
      </c>
      <c r="F9" s="90" t="s">
        <v>138</v>
      </c>
      <c r="G9" s="90" t="s">
        <v>138</v>
      </c>
      <c r="H9" s="90">
        <v>0.7841921574362295</v>
      </c>
      <c r="I9" s="90" t="s">
        <v>138</v>
      </c>
      <c r="J9" s="90">
        <v>0.38375360895815491</v>
      </c>
      <c r="K9" s="91">
        <f>SUM(H9,J9)/6</f>
        <v>0.19465762773239739</v>
      </c>
      <c r="L9" s="90">
        <v>1.8520282867110953</v>
      </c>
      <c r="M9" s="90">
        <v>1.9020831052708544</v>
      </c>
      <c r="N9" s="90">
        <v>1.935452984310694</v>
      </c>
      <c r="O9" s="90">
        <v>1.6851788915118975</v>
      </c>
      <c r="P9" s="90">
        <v>1.568384314872459</v>
      </c>
      <c r="Q9" s="91">
        <f t="shared" ref="Q9:Q10" si="0">AVERAGE(L9:P9)</f>
        <v>1.7886255165354001</v>
      </c>
      <c r="R9" s="90">
        <v>0.28364397183863621</v>
      </c>
      <c r="S9" s="90">
        <v>0.33369879039839556</v>
      </c>
      <c r="T9" s="90">
        <v>0.36706866943823507</v>
      </c>
      <c r="U9" s="90">
        <v>0.4838632460776735</v>
      </c>
      <c r="V9" s="90">
        <v>0.35038372991831529</v>
      </c>
      <c r="W9" s="93" t="s">
        <v>144</v>
      </c>
      <c r="X9" s="91">
        <f>SUM(R9:V9)/6</f>
        <v>0.3031097346118759</v>
      </c>
      <c r="Y9" s="90">
        <v>0.30032891135855599</v>
      </c>
      <c r="Z9" s="90">
        <v>0.25027409279879664</v>
      </c>
      <c r="AA9" s="90">
        <v>0.30032891135855599</v>
      </c>
      <c r="AB9" s="90">
        <v>0.38375360895815491</v>
      </c>
      <c r="AC9" s="90">
        <v>0.71745239935655036</v>
      </c>
      <c r="AD9" s="90">
        <v>0.40043854847807464</v>
      </c>
      <c r="AE9" s="90">
        <v>0.26695903231871643</v>
      </c>
      <c r="AF9" s="90">
        <v>0.2169042137589571</v>
      </c>
      <c r="AG9" s="90">
        <v>0.2169042137589571</v>
      </c>
      <c r="AH9" s="90">
        <v>0.31701385087847578</v>
      </c>
      <c r="AI9" s="90">
        <v>0.38375360895815491</v>
      </c>
      <c r="AJ9" s="90">
        <v>0.31701385087847578</v>
      </c>
      <c r="AK9" s="90">
        <v>0.36706866943823507</v>
      </c>
      <c r="AL9" s="90">
        <v>0.28364397183863621</v>
      </c>
      <c r="AM9" s="90">
        <v>0.45049336703783399</v>
      </c>
      <c r="AN9" s="91">
        <f>AVERAGE(Y9:AM9)</f>
        <v>0.34482208341167542</v>
      </c>
      <c r="AO9" s="90">
        <v>1.9020831052708544</v>
      </c>
      <c r="AP9" s="90">
        <v>1.5183294963126999</v>
      </c>
      <c r="AQ9" s="90">
        <v>1.1679457663943844</v>
      </c>
      <c r="AR9" s="90">
        <v>1.568384314872459</v>
      </c>
      <c r="AS9" s="90">
        <v>1.3681650406334216</v>
      </c>
      <c r="AT9" s="91">
        <f>AVERAGE(AO9:AS9)</f>
        <v>1.5049815446967638</v>
      </c>
      <c r="AU9" s="90">
        <v>0.36706866943823507</v>
      </c>
      <c r="AV9" s="90">
        <v>0.41712348799799442</v>
      </c>
      <c r="AW9" s="90">
        <v>0.31701385087847578</v>
      </c>
      <c r="AX9" s="93" t="s">
        <v>144</v>
      </c>
      <c r="AY9" s="93" t="s">
        <v>144</v>
      </c>
      <c r="AZ9" s="90">
        <v>0.53391806463743285</v>
      </c>
      <c r="BA9" s="90">
        <v>0.35038372991831529</v>
      </c>
      <c r="BB9" s="93" t="s">
        <v>144</v>
      </c>
      <c r="BC9" s="90">
        <v>0.28364397183863621</v>
      </c>
      <c r="BD9" s="90">
        <v>0.30032891135855599</v>
      </c>
      <c r="BE9" s="90">
        <v>0.38375360895815491</v>
      </c>
      <c r="BF9" s="90">
        <v>0.41712348799799442</v>
      </c>
      <c r="BG9" s="90">
        <v>0.46717830655775378</v>
      </c>
      <c r="BH9" s="90">
        <v>0.95104155263542722</v>
      </c>
      <c r="BI9" s="90">
        <v>0.46717830655775378</v>
      </c>
      <c r="BJ9" s="90">
        <v>0.40043854847807464</v>
      </c>
      <c r="BK9" s="90">
        <v>0.65071264127687134</v>
      </c>
      <c r="BL9" s="90">
        <v>0.4838632460776735</v>
      </c>
      <c r="BM9" s="91">
        <f>SUM(AU9:AW9,AZ9:BA9,BC9:BL9)/18</f>
        <v>0.37726502136707496</v>
      </c>
      <c r="BN9" s="90">
        <v>0.40043854847807464</v>
      </c>
      <c r="BO9" s="90" t="s">
        <v>138</v>
      </c>
      <c r="BP9" s="91">
        <f>BN9/2</f>
        <v>0.20021927423903732</v>
      </c>
      <c r="BQ9" s="90">
        <v>0.53391806463743285</v>
      </c>
      <c r="BR9" s="94" t="s">
        <v>161</v>
      </c>
      <c r="BS9" s="94" t="s">
        <v>161</v>
      </c>
      <c r="BT9" s="91">
        <f>BQ9/3</f>
        <v>0.17797268821247761</v>
      </c>
      <c r="BU9" s="90">
        <v>0.45049336703783399</v>
      </c>
      <c r="BV9" s="90">
        <v>0.31701385087847578</v>
      </c>
      <c r="BW9" s="90" t="s">
        <v>138</v>
      </c>
      <c r="BX9" s="90">
        <v>0.31701385087847578</v>
      </c>
      <c r="BY9" s="90" t="s">
        <v>138</v>
      </c>
      <c r="BZ9" s="90">
        <v>0.35038372991831529</v>
      </c>
      <c r="CA9" s="90" t="s">
        <v>138</v>
      </c>
      <c r="CB9" s="90" t="s">
        <v>138</v>
      </c>
      <c r="CC9" s="90" t="s">
        <v>138</v>
      </c>
      <c r="CD9" s="90">
        <v>0.38375360895815491</v>
      </c>
      <c r="CE9" s="92">
        <f>SUM(BU9:BV9,BX9,BZ9,CD9)/10</f>
        <v>0.18186584076712556</v>
      </c>
      <c r="CF9" s="92">
        <f t="shared" ref="CF9:CF30" si="1">AVERAGE(Q9,AT9)</f>
        <v>1.646803530616082</v>
      </c>
      <c r="CG9" s="92">
        <f t="shared" ref="CG9:CG30" si="2">(K9*6+X9*6+AN9*15+BM9*18)/45</f>
        <v>0.33221568466329154</v>
      </c>
      <c r="CH9" s="92">
        <f t="shared" ref="CH9:CH30" si="3">(BP9*2+BT9*3+CE9*10)/15</f>
        <v>0.18353433471911754</v>
      </c>
    </row>
    <row r="10" spans="1:86" s="44" customFormat="1" ht="17" customHeight="1">
      <c r="A10" s="89" t="s">
        <v>522</v>
      </c>
      <c r="B10" s="90">
        <v>0.34</v>
      </c>
      <c r="C10" s="90">
        <v>0.22673782521681118</v>
      </c>
      <c r="D10" s="90">
        <v>0.17005336891260842</v>
      </c>
      <c r="E10" s="90">
        <v>16.495018374452524</v>
      </c>
      <c r="F10" s="90">
        <v>17.534223426680342</v>
      </c>
      <c r="G10" s="90">
        <v>17.250803866981848</v>
      </c>
      <c r="H10" s="90">
        <v>11.809148320770706</v>
      </c>
      <c r="I10" s="90">
        <v>17.477539514740645</v>
      </c>
      <c r="J10" s="90">
        <v>13.641928140154318</v>
      </c>
      <c r="K10" s="91">
        <f t="shared" ref="K10:K18" si="4">AVERAGE(E10:J10)</f>
        <v>15.701443607296731</v>
      </c>
      <c r="L10" s="90">
        <v>9.5228972058694978</v>
      </c>
      <c r="M10" s="90">
        <v>9.8818953148209268</v>
      </c>
      <c r="N10" s="90">
        <v>9.7118435790018278</v>
      </c>
      <c r="O10" s="90">
        <v>10.996678916301681</v>
      </c>
      <c r="P10" s="90">
        <v>10.524312983470853</v>
      </c>
      <c r="Q10" s="91">
        <f t="shared" si="0"/>
        <v>10.127525599892957</v>
      </c>
      <c r="R10" s="90">
        <v>15.814811431176128</v>
      </c>
      <c r="S10" s="90">
        <v>16.343861275946658</v>
      </c>
      <c r="T10" s="90">
        <v>14.79450101626154</v>
      </c>
      <c r="U10" s="90">
        <v>10.92110036704875</v>
      </c>
      <c r="V10" s="90">
        <v>14.227661896864547</v>
      </c>
      <c r="W10" s="90">
        <v>15.833706068489363</v>
      </c>
      <c r="X10" s="91">
        <f>AVERAGE(R10:W10)</f>
        <v>14.655940342631164</v>
      </c>
      <c r="Y10" s="90">
        <v>11.072257465554614</v>
      </c>
      <c r="Z10" s="90">
        <v>16.400545187886355</v>
      </c>
      <c r="AA10" s="90">
        <v>16.551702286392221</v>
      </c>
      <c r="AB10" s="90">
        <v>16.53280764907899</v>
      </c>
      <c r="AC10" s="90">
        <v>12.149251792408901</v>
      </c>
      <c r="AD10" s="90">
        <v>16.872911120717184</v>
      </c>
      <c r="AE10" s="90">
        <v>16.683964747584852</v>
      </c>
      <c r="AF10" s="90">
        <v>16.948489669970119</v>
      </c>
      <c r="AG10" s="90">
        <v>17.307487778921548</v>
      </c>
      <c r="AH10" s="90">
        <v>14.473292181936577</v>
      </c>
      <c r="AI10" s="90">
        <v>16.96738430728335</v>
      </c>
      <c r="AJ10" s="90">
        <v>17.420855602800945</v>
      </c>
      <c r="AK10" s="90">
        <v>16.192704177440792</v>
      </c>
      <c r="AL10" s="90">
        <v>16.96738430728335</v>
      </c>
      <c r="AM10" s="90">
        <v>11.563518035698674</v>
      </c>
      <c r="AN10" s="91">
        <f>AVERAGE(Y10:AM10)</f>
        <v>15.606970420730564</v>
      </c>
      <c r="AO10" s="90">
        <v>10.033052413326791</v>
      </c>
      <c r="AP10" s="90">
        <v>10.335366610338522</v>
      </c>
      <c r="AQ10" s="90">
        <v>10.562102258097319</v>
      </c>
      <c r="AR10" s="90">
        <v>10.902205729735515</v>
      </c>
      <c r="AS10" s="90">
        <v>11.336782387939877</v>
      </c>
      <c r="AT10" s="91">
        <f>AVERAGE(AO10:AS10)</f>
        <v>10.633901879887604</v>
      </c>
      <c r="AU10" s="90">
        <v>16.740648659524552</v>
      </c>
      <c r="AV10" s="90">
        <v>14.73781710432184</v>
      </c>
      <c r="AW10" s="90">
        <v>16.570596923705452</v>
      </c>
      <c r="AX10" s="90">
        <v>15.75812751923643</v>
      </c>
      <c r="AY10" s="90">
        <v>16.324966638633423</v>
      </c>
      <c r="AZ10" s="90">
        <v>16.929595032656884</v>
      </c>
      <c r="BA10" s="90">
        <v>15.474707959537932</v>
      </c>
      <c r="BB10" s="90">
        <v>15.606970420730564</v>
      </c>
      <c r="BC10" s="90">
        <v>13.793085238660185</v>
      </c>
      <c r="BD10" s="90">
        <v>16.06044171624816</v>
      </c>
      <c r="BE10" s="90">
        <v>15.550286508790865</v>
      </c>
      <c r="BF10" s="90">
        <v>17.307487778921548</v>
      </c>
      <c r="BG10" s="90">
        <v>16.570596923705452</v>
      </c>
      <c r="BH10" s="90">
        <v>8.2758511431961104</v>
      </c>
      <c r="BI10" s="90">
        <v>14.586660005815975</v>
      </c>
      <c r="BJ10" s="90">
        <v>16.778437934151022</v>
      </c>
      <c r="BK10" s="90">
        <v>15.266866949092368</v>
      </c>
      <c r="BL10" s="90">
        <v>15.399129410285001</v>
      </c>
      <c r="BM10" s="91">
        <f t="shared" ref="BM10:BM30" si="5">AVERAGE(BG10:BL10)</f>
        <v>14.47959039437432</v>
      </c>
      <c r="BN10" s="90">
        <v>17.231909229668613</v>
      </c>
      <c r="BO10" s="90">
        <v>18.252219644583203</v>
      </c>
      <c r="BP10" s="91">
        <f>AVERAGE(BN10:BO10)</f>
        <v>17.742064437125908</v>
      </c>
      <c r="BQ10" s="90">
        <v>16.891805758030415</v>
      </c>
      <c r="BR10" s="90">
        <v>17.553118063993576</v>
      </c>
      <c r="BS10" s="90">
        <v>18.365587468462603</v>
      </c>
      <c r="BT10" s="91">
        <f>AVERAGE(BQ10:BS10)</f>
        <v>17.603503763495535</v>
      </c>
      <c r="BU10" s="90">
        <v>17.798748349065608</v>
      </c>
      <c r="BV10" s="90">
        <v>17.061857493849516</v>
      </c>
      <c r="BW10" s="90">
        <v>18.781269489353729</v>
      </c>
      <c r="BX10" s="90">
        <v>17.798748349065608</v>
      </c>
      <c r="BY10" s="90">
        <v>17.685380525186208</v>
      </c>
      <c r="BZ10" s="90">
        <v>18.686796302787567</v>
      </c>
      <c r="CA10" s="90">
        <v>18.932426587859595</v>
      </c>
      <c r="CB10" s="90">
        <v>19.102478323678692</v>
      </c>
      <c r="CC10" s="90">
        <v>18.478955292342</v>
      </c>
      <c r="CD10" s="90">
        <v>18.195535732643506</v>
      </c>
      <c r="CE10" s="92">
        <f>AVERAGE(BU10:CD10)</f>
        <v>18.252219644583203</v>
      </c>
      <c r="CF10" s="92">
        <f t="shared" si="1"/>
        <v>10.380713739890281</v>
      </c>
      <c r="CG10" s="92">
        <f t="shared" si="2"/>
        <v>15.041810824650302</v>
      </c>
      <c r="CH10" s="92">
        <f t="shared" si="3"/>
        <v>18.054455774038033</v>
      </c>
    </row>
    <row r="11" spans="1:86" s="44" customFormat="1" ht="17" customHeight="1">
      <c r="A11" s="89" t="s">
        <v>6</v>
      </c>
      <c r="B11" s="93">
        <v>0.31</v>
      </c>
      <c r="C11" s="93">
        <v>0.23242273107867048</v>
      </c>
      <c r="D11" s="93">
        <v>0.15494848738578035</v>
      </c>
      <c r="E11" s="93" t="s">
        <v>140</v>
      </c>
      <c r="F11" s="93" t="s">
        <v>140</v>
      </c>
      <c r="G11" s="93">
        <v>0.3873678704802837</v>
      </c>
      <c r="H11" s="93" t="s">
        <v>140</v>
      </c>
      <c r="I11" s="93" t="s">
        <v>140</v>
      </c>
      <c r="J11" s="93">
        <v>0.23242072228817023</v>
      </c>
      <c r="K11" s="91">
        <f>SUM(G11,J11)/6</f>
        <v>0.10329809879474232</v>
      </c>
      <c r="L11" s="93">
        <v>0.309894296384227</v>
      </c>
      <c r="M11" s="93">
        <v>0.32280655873356978</v>
      </c>
      <c r="N11" s="93">
        <v>0.34863108343225541</v>
      </c>
      <c r="O11" s="93" t="s">
        <v>140</v>
      </c>
      <c r="P11" s="93" t="s">
        <v>140</v>
      </c>
      <c r="Q11" s="91">
        <f>SUM(L11:N11)/5</f>
        <v>0.19626638771001045</v>
      </c>
      <c r="R11" s="93">
        <v>0.24533298463751305</v>
      </c>
      <c r="S11" s="93">
        <v>0.21950845993882748</v>
      </c>
      <c r="T11" s="93">
        <v>0.21950845993882748</v>
      </c>
      <c r="U11" s="93" t="s">
        <v>144</v>
      </c>
      <c r="V11" s="93" t="s">
        <v>144</v>
      </c>
      <c r="W11" s="93">
        <v>0.20659619758948466</v>
      </c>
      <c r="X11" s="91">
        <f>SUM(R11:T11,W11)/6</f>
        <v>0.14849101701744211</v>
      </c>
      <c r="Y11" s="93" t="s">
        <v>144</v>
      </c>
      <c r="Z11" s="93">
        <v>0.25824524698685586</v>
      </c>
      <c r="AA11" s="93">
        <v>0.24533298463751305</v>
      </c>
      <c r="AB11" s="93">
        <v>0.309894296384227</v>
      </c>
      <c r="AC11" s="93">
        <v>0.20659619758948466</v>
      </c>
      <c r="AD11" s="93" t="s">
        <v>144</v>
      </c>
      <c r="AE11" s="93">
        <v>0.25824524698685586</v>
      </c>
      <c r="AF11" s="93" t="s">
        <v>144</v>
      </c>
      <c r="AG11" s="93">
        <v>0.33571882108291257</v>
      </c>
      <c r="AH11" s="93" t="s">
        <v>144</v>
      </c>
      <c r="AI11" s="93">
        <v>0.309894296384227</v>
      </c>
      <c r="AJ11" s="93">
        <v>0.27115750933619859</v>
      </c>
      <c r="AK11" s="93" t="s">
        <v>144</v>
      </c>
      <c r="AL11" s="93">
        <v>0.27115750933619859</v>
      </c>
      <c r="AM11" s="93">
        <v>0.29698203403488421</v>
      </c>
      <c r="AN11" s="91">
        <f>SUM(Z11:AC11,AE11,AG11,AI11:AJ11,AL11:AM11)/15</f>
        <v>0.18421494285062381</v>
      </c>
      <c r="AO11" s="93">
        <v>0.20659619758948466</v>
      </c>
      <c r="AP11" s="93">
        <v>0.32280655873356978</v>
      </c>
      <c r="AQ11" s="93">
        <v>0.25824524698685586</v>
      </c>
      <c r="AR11" s="93">
        <v>0.29698203403488421</v>
      </c>
      <c r="AS11" s="93">
        <v>0.21950845993882748</v>
      </c>
      <c r="AT11" s="91">
        <f>AVERAGE(AO11:AS11)</f>
        <v>0.2608276994567244</v>
      </c>
      <c r="AU11" s="93">
        <v>0.36154334578159819</v>
      </c>
      <c r="AV11" s="93">
        <v>0.20659619758948466</v>
      </c>
      <c r="AW11" s="93">
        <v>0.24533298463751305</v>
      </c>
      <c r="AX11" s="93" t="s">
        <v>144</v>
      </c>
      <c r="AY11" s="93">
        <v>0.29698203403488421</v>
      </c>
      <c r="AZ11" s="93">
        <v>0.21950845993882748</v>
      </c>
      <c r="BA11" s="93">
        <v>0.24533298463751305</v>
      </c>
      <c r="BB11" s="93">
        <v>0.24533298463751305</v>
      </c>
      <c r="BC11" s="93">
        <v>0.23242072228817023</v>
      </c>
      <c r="BD11" s="93">
        <v>0.21950845993882748</v>
      </c>
      <c r="BE11" s="93" t="s">
        <v>144</v>
      </c>
      <c r="BF11" s="93">
        <v>0.32280655873356978</v>
      </c>
      <c r="BG11" s="93">
        <v>0.24533298463751305</v>
      </c>
      <c r="BH11" s="93">
        <v>0.29698203403488421</v>
      </c>
      <c r="BI11" s="93">
        <v>0.34863108343225541</v>
      </c>
      <c r="BJ11" s="93">
        <v>0.25824524698685586</v>
      </c>
      <c r="BK11" s="93" t="s">
        <v>140</v>
      </c>
      <c r="BL11" s="93">
        <v>0.309894296384227</v>
      </c>
      <c r="BM11" s="91">
        <f>SUM(AU11:AW11,AY11:BD11,BF11:BJ11,BL11)/18</f>
        <v>0.22524724320520204</v>
      </c>
      <c r="BN11" s="93" t="s">
        <v>140</v>
      </c>
      <c r="BO11" s="93">
        <v>0.34863108343225541</v>
      </c>
      <c r="BP11" s="91">
        <f>BO11/2</f>
        <v>0.1743155417161277</v>
      </c>
      <c r="BQ11" s="78" t="s">
        <v>160</v>
      </c>
      <c r="BR11" s="78" t="s">
        <v>160</v>
      </c>
      <c r="BS11" s="94" t="s">
        <v>160</v>
      </c>
      <c r="BT11" s="91" t="s">
        <v>160</v>
      </c>
      <c r="BU11" s="93" t="s">
        <v>140</v>
      </c>
      <c r="BV11" s="93" t="s">
        <v>140</v>
      </c>
      <c r="BW11" s="93">
        <v>0.34863108343225541</v>
      </c>
      <c r="BX11" s="93">
        <v>0.50357823162436888</v>
      </c>
      <c r="BY11" s="93">
        <v>0.42610465752831211</v>
      </c>
      <c r="BZ11" s="93">
        <v>0.33571882108291257</v>
      </c>
      <c r="CA11" s="93" t="s">
        <v>140</v>
      </c>
      <c r="CB11" s="93">
        <v>0.32280655873356978</v>
      </c>
      <c r="CC11" s="93" t="s">
        <v>140</v>
      </c>
      <c r="CD11" s="93" t="s">
        <v>140</v>
      </c>
      <c r="CE11" s="92">
        <f>SUM(BW11:BZ11,CB11)/10</f>
        <v>0.19368393524014188</v>
      </c>
      <c r="CF11" s="92">
        <f t="shared" si="1"/>
        <v>0.22854704358336742</v>
      </c>
      <c r="CG11" s="92">
        <f t="shared" si="2"/>
        <v>0.18507576034058001</v>
      </c>
      <c r="CH11" s="92" t="s">
        <v>160</v>
      </c>
    </row>
    <row r="12" spans="1:86" s="44" customFormat="1" ht="17" customHeight="1">
      <c r="A12" s="89" t="s">
        <v>523</v>
      </c>
      <c r="B12" s="93">
        <v>0.39</v>
      </c>
      <c r="C12" s="93">
        <v>0.27016653236637123</v>
      </c>
      <c r="D12" s="93">
        <v>0.19297609454740805</v>
      </c>
      <c r="E12" s="93">
        <v>19.233123466738292</v>
      </c>
      <c r="F12" s="93">
        <v>18.834309535320976</v>
      </c>
      <c r="G12" s="93">
        <v>19.027284018264837</v>
      </c>
      <c r="H12" s="93">
        <v>17.470623189184348</v>
      </c>
      <c r="I12" s="93">
        <v>18.88576939743934</v>
      </c>
      <c r="J12" s="93">
        <v>17.483488154713939</v>
      </c>
      <c r="K12" s="91">
        <f t="shared" si="4"/>
        <v>18.489099626943624</v>
      </c>
      <c r="L12" s="93">
        <v>18.628470086847525</v>
      </c>
      <c r="M12" s="93">
        <v>17.766517396364936</v>
      </c>
      <c r="N12" s="93">
        <v>18.088141534604709</v>
      </c>
      <c r="O12" s="93">
        <v>18.435495603903661</v>
      </c>
      <c r="P12" s="93">
        <v>17.612137810009845</v>
      </c>
      <c r="Q12" s="91">
        <f t="shared" ref="Q12:Q15" si="6">AVERAGE(L12:P12)</f>
        <v>18.106152486346133</v>
      </c>
      <c r="R12" s="93">
        <v>18.371170776255706</v>
      </c>
      <c r="S12" s="93">
        <v>18.036681672486345</v>
      </c>
      <c r="T12" s="93">
        <v>18.010951741427164</v>
      </c>
      <c r="U12" s="93">
        <v>16.891699740352763</v>
      </c>
      <c r="V12" s="93">
        <v>18.126736431193478</v>
      </c>
      <c r="W12" s="93">
        <v>18.654200017906703</v>
      </c>
      <c r="X12" s="91">
        <f>AVERAGE(R12:W12)</f>
        <v>18.015240063270358</v>
      </c>
      <c r="Y12" s="93">
        <v>16.878834774823169</v>
      </c>
      <c r="Z12" s="93">
        <v>18.782849673202612</v>
      </c>
      <c r="AA12" s="93">
        <v>18.667064983436294</v>
      </c>
      <c r="AB12" s="93">
        <v>19.567612570507656</v>
      </c>
      <c r="AC12" s="93">
        <v>18.126736431193478</v>
      </c>
      <c r="AD12" s="93">
        <v>19.927831605336198</v>
      </c>
      <c r="AE12" s="93">
        <v>19.027284018264837</v>
      </c>
      <c r="AF12" s="93">
        <v>18.769984707673022</v>
      </c>
      <c r="AG12" s="93">
        <v>19.258853397797473</v>
      </c>
      <c r="AH12" s="93">
        <v>18.358305810726115</v>
      </c>
      <c r="AI12" s="93">
        <v>18.975824156146476</v>
      </c>
      <c r="AJ12" s="93">
        <v>19.104473811442382</v>
      </c>
      <c r="AK12" s="93">
        <v>18.88576939743934</v>
      </c>
      <c r="AL12" s="93">
        <v>19.271718363327064</v>
      </c>
      <c r="AM12" s="93">
        <v>17.213323878592533</v>
      </c>
      <c r="AN12" s="91">
        <f>AVERAGE(Y12:AM12)</f>
        <v>18.721097838660572</v>
      </c>
      <c r="AO12" s="93">
        <v>18.113871465663891</v>
      </c>
      <c r="AP12" s="93">
        <v>18.358305810726115</v>
      </c>
      <c r="AQ12" s="93">
        <v>17.380568430477211</v>
      </c>
      <c r="AR12" s="93">
        <v>17.727922499776163</v>
      </c>
      <c r="AS12" s="93">
        <v>17.470623189184348</v>
      </c>
      <c r="AT12" s="91">
        <f>AVERAGE(AO12:AS12)</f>
        <v>17.810258279165545</v>
      </c>
      <c r="AU12" s="93">
        <v>18.409765672844479</v>
      </c>
      <c r="AV12" s="93">
        <v>18.512685397081206</v>
      </c>
      <c r="AW12" s="93">
        <v>19.464692846270928</v>
      </c>
      <c r="AX12" s="93">
        <v>19.220258501208701</v>
      </c>
      <c r="AY12" s="93">
        <v>18.795714638732203</v>
      </c>
      <c r="AZ12" s="93">
        <v>18.551280293669979</v>
      </c>
      <c r="BA12" s="93">
        <v>18.435495603903661</v>
      </c>
      <c r="BB12" s="93">
        <v>18.409765672844479</v>
      </c>
      <c r="BC12" s="93">
        <v>17.470623189184348</v>
      </c>
      <c r="BD12" s="93">
        <v>17.483488154713939</v>
      </c>
      <c r="BE12" s="93">
        <v>19.554747604978061</v>
      </c>
      <c r="BF12" s="93">
        <v>18.512685397081206</v>
      </c>
      <c r="BG12" s="93">
        <v>18.757119742143431</v>
      </c>
      <c r="BH12" s="93">
        <v>16.402831050228308</v>
      </c>
      <c r="BI12" s="93">
        <v>17.985221810367982</v>
      </c>
      <c r="BJ12" s="93">
        <v>18.577010224729158</v>
      </c>
      <c r="BK12" s="93">
        <v>18.242521120959797</v>
      </c>
      <c r="BL12" s="93">
        <v>18.255386086489388</v>
      </c>
      <c r="BM12" s="91">
        <f t="shared" si="5"/>
        <v>18.036681672486342</v>
      </c>
      <c r="BN12" s="93">
        <v>18.769984707673022</v>
      </c>
      <c r="BO12" s="93">
        <v>18.268251052018979</v>
      </c>
      <c r="BP12" s="91">
        <f>AVERAGE(BN12:BO12)</f>
        <v>18.519117879846</v>
      </c>
      <c r="BQ12" s="93">
        <v>19.747722087921925</v>
      </c>
      <c r="BR12" s="93">
        <v>19.503287742859698</v>
      </c>
      <c r="BS12" s="93">
        <v>23.19553284985227</v>
      </c>
      <c r="BT12" s="91">
        <f>AVERAGE(BQ12:BS12)</f>
        <v>20.815514226877966</v>
      </c>
      <c r="BU12" s="93">
        <v>18.679929948965885</v>
      </c>
      <c r="BV12" s="93">
        <v>17.895167051660845</v>
      </c>
      <c r="BW12" s="93">
        <v>19.310313259915837</v>
      </c>
      <c r="BX12" s="93">
        <v>18.525550362610797</v>
      </c>
      <c r="BY12" s="93">
        <v>18.718524845554658</v>
      </c>
      <c r="BZ12" s="93">
        <v>18.88576939743934</v>
      </c>
      <c r="CA12" s="93">
        <v>19.014419052735246</v>
      </c>
      <c r="CB12" s="93">
        <v>18.705659880025067</v>
      </c>
      <c r="CC12" s="93">
        <v>18.396900707314888</v>
      </c>
      <c r="CD12" s="93">
        <v>18.589875190258748</v>
      </c>
      <c r="CE12" s="92">
        <f>AVERAGE(BU12:CD12)</f>
        <v>18.67221096964813</v>
      </c>
      <c r="CF12" s="92">
        <f t="shared" si="1"/>
        <v>17.958205382755839</v>
      </c>
      <c r="CG12" s="92">
        <f t="shared" si="2"/>
        <v>18.322283907243257</v>
      </c>
      <c r="CH12" s="92">
        <f t="shared" si="3"/>
        <v>19.08045920912048</v>
      </c>
    </row>
    <row r="13" spans="1:86" s="44" customFormat="1" ht="17" customHeight="1">
      <c r="A13" s="89" t="s">
        <v>7</v>
      </c>
      <c r="B13" s="93">
        <v>0.3</v>
      </c>
      <c r="C13" s="93">
        <v>0.1989960913392306</v>
      </c>
      <c r="D13" s="93">
        <v>0.14924706850442293</v>
      </c>
      <c r="E13" s="93">
        <v>5.8537145443324414</v>
      </c>
      <c r="F13" s="93">
        <v>6.3511973667969555</v>
      </c>
      <c r="G13" s="93">
        <v>5.7542179798395399</v>
      </c>
      <c r="H13" s="93">
        <v>8.4074596996502784</v>
      </c>
      <c r="I13" s="93">
        <v>5.7376352190907216</v>
      </c>
      <c r="J13" s="93">
        <v>8.175301049166837</v>
      </c>
      <c r="K13" s="91">
        <f t="shared" si="4"/>
        <v>6.7132543098127968</v>
      </c>
      <c r="L13" s="93">
        <v>9.4024253445793047</v>
      </c>
      <c r="M13" s="93">
        <v>9.5185046698210254</v>
      </c>
      <c r="N13" s="93">
        <v>9.9164909277926352</v>
      </c>
      <c r="O13" s="93">
        <v>9.1205184118494138</v>
      </c>
      <c r="P13" s="93">
        <v>9.2365977370911345</v>
      </c>
      <c r="Q13" s="91">
        <f t="shared" si="6"/>
        <v>9.4389074182267017</v>
      </c>
      <c r="R13" s="93">
        <v>6.3677801275457719</v>
      </c>
      <c r="S13" s="93">
        <v>6.1853697593087844</v>
      </c>
      <c r="T13" s="93">
        <v>6.8155146677638347</v>
      </c>
      <c r="U13" s="93">
        <v>9.286346019337584</v>
      </c>
      <c r="V13" s="93">
        <v>7.3793285332236165</v>
      </c>
      <c r="W13" s="93">
        <v>7.0145077967496405</v>
      </c>
      <c r="X13" s="91">
        <f t="shared" ref="X13:X16" si="7">AVERAGE(R13:W13)</f>
        <v>7.1748078173215388</v>
      </c>
      <c r="Y13" s="93">
        <v>8.589870067887265</v>
      </c>
      <c r="Z13" s="93">
        <v>6.7823491462662</v>
      </c>
      <c r="AA13" s="93">
        <v>6.4009456490434067</v>
      </c>
      <c r="AB13" s="93">
        <v>6.6496870602756628</v>
      </c>
      <c r="AC13" s="93">
        <v>9.2697632585887675</v>
      </c>
      <c r="AD13" s="93">
        <v>6.6828525817732984</v>
      </c>
      <c r="AE13" s="93">
        <v>6.4838594527874926</v>
      </c>
      <c r="AF13" s="93">
        <v>6.2019525200576018</v>
      </c>
      <c r="AG13" s="93">
        <v>6.4672766920386753</v>
      </c>
      <c r="AH13" s="93">
        <v>8.2084665706644735</v>
      </c>
      <c r="AI13" s="93">
        <v>6.7657663855173835</v>
      </c>
      <c r="AJ13" s="93">
        <v>6.0692904340670646</v>
      </c>
      <c r="AK13" s="93">
        <v>6.8818457107591033</v>
      </c>
      <c r="AL13" s="93">
        <v>6.6828525817732984</v>
      </c>
      <c r="AM13" s="93">
        <v>9.3360943015840352</v>
      </c>
      <c r="AN13" s="91">
        <f t="shared" ref="AN13:AN15" si="8">AVERAGE(Y13:AM13)</f>
        <v>7.1648581608722504</v>
      </c>
      <c r="AO13" s="93">
        <v>9.8169943632997327</v>
      </c>
      <c r="AP13" s="93">
        <v>9.5350874305698419</v>
      </c>
      <c r="AQ13" s="93">
        <v>10.198397860522526</v>
      </c>
      <c r="AR13" s="93">
        <v>9.5848357128162931</v>
      </c>
      <c r="AS13" s="93">
        <v>9.7506633203044633</v>
      </c>
      <c r="AT13" s="91">
        <f t="shared" ref="AT13:AT16" si="9">AVERAGE(AO13:AS13)</f>
        <v>9.77719573750257</v>
      </c>
      <c r="AU13" s="93">
        <v>6.7326008640197488</v>
      </c>
      <c r="AV13" s="93">
        <v>7.7938975519440445</v>
      </c>
      <c r="AW13" s="93">
        <v>6.6662698210244802</v>
      </c>
      <c r="AX13" s="93">
        <v>7.031090557498457</v>
      </c>
      <c r="AY13" s="93">
        <v>7.0974216004937256</v>
      </c>
      <c r="AZ13" s="93">
        <v>6.5336077350339439</v>
      </c>
      <c r="BA13" s="93">
        <v>6.8652629500102851</v>
      </c>
      <c r="BB13" s="93">
        <v>7.2300836864842628</v>
      </c>
      <c r="BC13" s="93">
        <v>7.6280699444558726</v>
      </c>
      <c r="BD13" s="93">
        <v>6.3511973667969555</v>
      </c>
      <c r="BE13" s="93">
        <v>6.7823491462662</v>
      </c>
      <c r="BF13" s="93">
        <v>6.749183624768567</v>
      </c>
      <c r="BG13" s="93">
        <v>7.031090557498457</v>
      </c>
      <c r="BH13" s="93">
        <v>11.558184241925529</v>
      </c>
      <c r="BI13" s="93">
        <v>8.142135527669204</v>
      </c>
      <c r="BJ13" s="93">
        <v>6.7657663855173835</v>
      </c>
      <c r="BK13" s="93">
        <v>6.9979250360008223</v>
      </c>
      <c r="BL13" s="93">
        <v>6.9647595145031893</v>
      </c>
      <c r="BM13" s="91">
        <f t="shared" si="5"/>
        <v>7.9099768771857653</v>
      </c>
      <c r="BN13" s="93">
        <v>5.6381386545978192</v>
      </c>
      <c r="BO13" s="93">
        <v>5.389397243365563</v>
      </c>
      <c r="BP13" s="91">
        <f t="shared" ref="BP13:BP16" si="10">AVERAGE(BN13:BO13)</f>
        <v>5.5137679489816911</v>
      </c>
      <c r="BQ13" s="93">
        <v>6.251700802304053</v>
      </c>
      <c r="BR13" s="93">
        <v>6.5004422135363091</v>
      </c>
      <c r="BS13" s="93">
        <v>6.4672766920386753</v>
      </c>
      <c r="BT13" s="91">
        <f t="shared" ref="BT13:BT16" si="11">AVERAGE(BQ13:BS13)</f>
        <v>6.4064732359596794</v>
      </c>
      <c r="BU13" s="93">
        <v>5.5552248508537341</v>
      </c>
      <c r="BV13" s="93">
        <v>5.8868800658300762</v>
      </c>
      <c r="BW13" s="93">
        <v>5.7376352190907216</v>
      </c>
      <c r="BX13" s="93">
        <v>5.6049731331001853</v>
      </c>
      <c r="BY13" s="93">
        <v>5.2567351573750258</v>
      </c>
      <c r="BZ13" s="93">
        <v>5.8868800658300762</v>
      </c>
      <c r="CA13" s="93">
        <v>6.0692904340670646</v>
      </c>
      <c r="CB13" s="93">
        <v>5.92004558732771</v>
      </c>
      <c r="CC13" s="93">
        <v>6.1190387163135158</v>
      </c>
      <c r="CD13" s="93">
        <v>6.2848663238016869</v>
      </c>
      <c r="CE13" s="92">
        <f t="shared" ref="CE13:CE16" si="12">AVERAGE(BU13:CD13)</f>
        <v>5.8321569553589798</v>
      </c>
      <c r="CF13" s="92">
        <f t="shared" si="1"/>
        <v>9.6080515778646358</v>
      </c>
      <c r="CG13" s="92">
        <f t="shared" si="2"/>
        <v>7.404018421449635</v>
      </c>
      <c r="CH13" s="92">
        <f t="shared" si="3"/>
        <v>5.9045683439621479</v>
      </c>
    </row>
    <row r="14" spans="1:86" s="44" customFormat="1" ht="17" customHeight="1">
      <c r="A14" s="89" t="s">
        <v>8</v>
      </c>
      <c r="B14" s="90">
        <v>0.25</v>
      </c>
      <c r="C14" s="90">
        <v>0.16790658216477866</v>
      </c>
      <c r="D14" s="90">
        <v>0.12592993662358401</v>
      </c>
      <c r="E14" s="90">
        <v>11.403533359948101</v>
      </c>
      <c r="F14" s="90">
        <v>11.851279455062629</v>
      </c>
      <c r="G14" s="90">
        <v>11.781319127700982</v>
      </c>
      <c r="H14" s="90">
        <v>11.319580967114128</v>
      </c>
      <c r="I14" s="90">
        <v>11.753334996756326</v>
      </c>
      <c r="J14" s="90">
        <v>12.047168371675232</v>
      </c>
      <c r="K14" s="91">
        <f t="shared" si="4"/>
        <v>11.692702713042898</v>
      </c>
      <c r="L14" s="90">
        <v>11.529461949199062</v>
      </c>
      <c r="M14" s="90">
        <v>11.753334996756326</v>
      </c>
      <c r="N14" s="90">
        <v>11.795311193173312</v>
      </c>
      <c r="O14" s="90">
        <v>12.089144568092221</v>
      </c>
      <c r="P14" s="90">
        <v>11.82329532411797</v>
      </c>
      <c r="Q14" s="91">
        <f t="shared" si="6"/>
        <v>11.798109606267779</v>
      </c>
      <c r="R14" s="90">
        <v>11.641398472977693</v>
      </c>
      <c r="S14" s="90">
        <v>11.487485752782076</v>
      </c>
      <c r="T14" s="90">
        <v>11.515469883726734</v>
      </c>
      <c r="U14" s="90">
        <v>11.585430211088376</v>
      </c>
      <c r="V14" s="90">
        <v>11.977208044313588</v>
      </c>
      <c r="W14" s="90">
        <v>11.739342931283996</v>
      </c>
      <c r="X14" s="91">
        <f t="shared" si="7"/>
        <v>11.657722549362077</v>
      </c>
      <c r="Y14" s="90">
        <v>11.725350865811668</v>
      </c>
      <c r="Z14" s="90">
        <v>11.96321597884126</v>
      </c>
      <c r="AA14" s="90">
        <v>11.725350865811668</v>
      </c>
      <c r="AB14" s="90">
        <v>12.089144568092221</v>
      </c>
      <c r="AC14" s="90">
        <v>12.075152502619892</v>
      </c>
      <c r="AD14" s="90">
        <v>12.033176306202904</v>
      </c>
      <c r="AE14" s="90">
        <v>12.089144568092221</v>
      </c>
      <c r="AF14" s="90">
        <v>11.991200109785918</v>
      </c>
      <c r="AG14" s="90">
        <v>12.005192175258246</v>
      </c>
      <c r="AH14" s="90">
        <v>12.131120764509207</v>
      </c>
      <c r="AI14" s="90">
        <v>12.131120764509207</v>
      </c>
      <c r="AJ14" s="90">
        <v>11.921239782424271</v>
      </c>
      <c r="AK14" s="90">
        <v>11.935231847896601</v>
      </c>
      <c r="AL14" s="90">
        <v>12.285033484704824</v>
      </c>
      <c r="AM14" s="90">
        <v>11.991200109785918</v>
      </c>
      <c r="AN14" s="91">
        <f t="shared" si="8"/>
        <v>12.00612497962307</v>
      </c>
      <c r="AO14" s="90">
        <v>11.879263586007285</v>
      </c>
      <c r="AP14" s="90">
        <v>12.201081091870853</v>
      </c>
      <c r="AQ14" s="90">
        <v>12.005192175258246</v>
      </c>
      <c r="AR14" s="90">
        <v>12.005192175258246</v>
      </c>
      <c r="AS14" s="90">
        <v>12.103136633564549</v>
      </c>
      <c r="AT14" s="91">
        <f t="shared" si="9"/>
        <v>12.038773132391835</v>
      </c>
      <c r="AU14" s="90">
        <v>11.767327062228654</v>
      </c>
      <c r="AV14" s="90">
        <v>11.949223913368929</v>
      </c>
      <c r="AW14" s="90">
        <v>11.977208044313588</v>
      </c>
      <c r="AX14" s="90">
        <v>12.243057288287838</v>
      </c>
      <c r="AY14" s="90">
        <v>12.005192175258246</v>
      </c>
      <c r="AZ14" s="90">
        <v>12.019184240730574</v>
      </c>
      <c r="BA14" s="90">
        <v>11.739342931283996</v>
      </c>
      <c r="BB14" s="90">
        <v>11.879263586007285</v>
      </c>
      <c r="BC14" s="90">
        <v>11.459501621837417</v>
      </c>
      <c r="BD14" s="90">
        <v>11.333573032586456</v>
      </c>
      <c r="BE14" s="90">
        <v>11.753334996756326</v>
      </c>
      <c r="BF14" s="90">
        <v>11.977208044313588</v>
      </c>
      <c r="BG14" s="90">
        <v>12.187089026398525</v>
      </c>
      <c r="BH14" s="90">
        <v>12.173096960926193</v>
      </c>
      <c r="BI14" s="90">
        <v>11.991200109785918</v>
      </c>
      <c r="BJ14" s="90">
        <v>11.683374669394679</v>
      </c>
      <c r="BK14" s="90">
        <v>11.851279455062629</v>
      </c>
      <c r="BL14" s="90">
        <v>11.347565098058784</v>
      </c>
      <c r="BM14" s="91">
        <f t="shared" si="5"/>
        <v>11.872267553271122</v>
      </c>
      <c r="BN14" s="90">
        <v>11.375549229003445</v>
      </c>
      <c r="BO14" s="90">
        <v>11.193652377863167</v>
      </c>
      <c r="BP14" s="91">
        <f t="shared" si="10"/>
        <v>11.284600803433307</v>
      </c>
      <c r="BQ14" s="90">
        <v>12.145112829981535</v>
      </c>
      <c r="BR14" s="90">
        <v>11.767327062228654</v>
      </c>
      <c r="BS14" s="90">
        <v>9.7524696342132842</v>
      </c>
      <c r="BT14" s="91">
        <f t="shared" si="11"/>
        <v>11.221636508807824</v>
      </c>
      <c r="BU14" s="90">
        <v>11.585430211088376</v>
      </c>
      <c r="BV14" s="90">
        <v>11.333573032586456</v>
      </c>
      <c r="BW14" s="90">
        <v>11.795311193173312</v>
      </c>
      <c r="BX14" s="90">
        <v>11.29159683616947</v>
      </c>
      <c r="BY14" s="90">
        <v>11.54345401467139</v>
      </c>
      <c r="BZ14" s="90">
        <v>11.683374669394679</v>
      </c>
      <c r="CA14" s="90">
        <v>11.739342931283996</v>
      </c>
      <c r="CB14" s="90">
        <v>12.047168371675232</v>
      </c>
      <c r="CC14" s="90">
        <v>11.907247716951943</v>
      </c>
      <c r="CD14" s="90">
        <v>11.893255651479615</v>
      </c>
      <c r="CE14" s="92">
        <f t="shared" si="12"/>
        <v>11.681975462847447</v>
      </c>
      <c r="CF14" s="92">
        <f t="shared" si="1"/>
        <v>11.918441369329807</v>
      </c>
      <c r="CG14" s="92">
        <f t="shared" si="2"/>
        <v>11.864338716170137</v>
      </c>
      <c r="CH14" s="92">
        <f t="shared" si="3"/>
        <v>11.536924384117636</v>
      </c>
    </row>
    <row r="15" spans="1:86" s="44" customFormat="1" ht="17" customHeight="1">
      <c r="A15" s="89" t="s">
        <v>524</v>
      </c>
      <c r="B15" s="90">
        <v>0.32</v>
      </c>
      <c r="C15" s="90">
        <v>0.20219660722053071</v>
      </c>
      <c r="D15" s="90">
        <v>0.16175728577642454</v>
      </c>
      <c r="E15" s="90">
        <v>1.0648945812822008</v>
      </c>
      <c r="F15" s="90">
        <v>1.4423255721163986</v>
      </c>
      <c r="G15" s="90">
        <v>1.2266507202111427</v>
      </c>
      <c r="H15" s="90">
        <v>0.86269940762102337</v>
      </c>
      <c r="I15" s="90">
        <v>1.374927180896006</v>
      </c>
      <c r="J15" s="90">
        <v>1.3075287896756136</v>
      </c>
      <c r="K15" s="91">
        <f t="shared" si="4"/>
        <v>1.2131710419670643</v>
      </c>
      <c r="L15" s="90">
        <v>0.80878069464470936</v>
      </c>
      <c r="M15" s="90">
        <v>0.76834165991247383</v>
      </c>
      <c r="N15" s="90">
        <v>0.8492197293769449</v>
      </c>
      <c r="O15" s="90">
        <v>1.0244555465499652</v>
      </c>
      <c r="P15" s="90">
        <v>0.79530101640063089</v>
      </c>
      <c r="Q15" s="91">
        <f t="shared" si="6"/>
        <v>0.84921972937694468</v>
      </c>
      <c r="R15" s="90">
        <v>1.2940491114315351</v>
      </c>
      <c r="S15" s="90">
        <v>1.2940491114315351</v>
      </c>
      <c r="T15" s="90">
        <v>1.213171041967064</v>
      </c>
      <c r="U15" s="90">
        <v>0.97053683357365128</v>
      </c>
      <c r="V15" s="90">
        <v>1.1592523289907501</v>
      </c>
      <c r="W15" s="90">
        <v>1.105333616014436</v>
      </c>
      <c r="X15" s="91">
        <f t="shared" si="7"/>
        <v>1.1727320072348286</v>
      </c>
      <c r="Y15" s="90">
        <v>0.88965876410918043</v>
      </c>
      <c r="Z15" s="90">
        <v>1.2401303984552212</v>
      </c>
      <c r="AA15" s="90">
        <v>1.1996913637229856</v>
      </c>
      <c r="AB15" s="90">
        <v>1.347967824407849</v>
      </c>
      <c r="AC15" s="90">
        <v>1.0648945812822008</v>
      </c>
      <c r="AD15" s="90">
        <v>1.4018865373841629</v>
      </c>
      <c r="AE15" s="90">
        <v>1.3884068591400844</v>
      </c>
      <c r="AF15" s="90">
        <v>1.347967824407849</v>
      </c>
      <c r="AG15" s="90">
        <v>1.3614475026519275</v>
      </c>
      <c r="AH15" s="90">
        <v>1.2401303984552212</v>
      </c>
      <c r="AI15" s="90">
        <v>1.3210084679196921</v>
      </c>
      <c r="AJ15" s="90">
        <v>1.3210084679196921</v>
      </c>
      <c r="AK15" s="90">
        <v>1.2940491114315351</v>
      </c>
      <c r="AL15" s="90">
        <v>1.1862116854789071</v>
      </c>
      <c r="AM15" s="90">
        <v>1.0109758683058867</v>
      </c>
      <c r="AN15" s="91">
        <f t="shared" si="8"/>
        <v>1.2410290436714928</v>
      </c>
      <c r="AO15" s="90">
        <v>0.82226037288878784</v>
      </c>
      <c r="AP15" s="90">
        <v>0.95705715532957281</v>
      </c>
      <c r="AQ15" s="90">
        <v>0.87617908586510185</v>
      </c>
      <c r="AR15" s="90">
        <v>0.93009779884141575</v>
      </c>
      <c r="AS15" s="90">
        <v>0.90313844235325891</v>
      </c>
      <c r="AT15" s="91">
        <f t="shared" si="9"/>
        <v>0.89774657105562738</v>
      </c>
      <c r="AU15" s="90">
        <v>1.2670897549433779</v>
      </c>
      <c r="AV15" s="90">
        <v>1.2266507202111427</v>
      </c>
      <c r="AW15" s="90">
        <v>1.1862116854789071</v>
      </c>
      <c r="AX15" s="90">
        <v>1.2401303984552212</v>
      </c>
      <c r="AY15" s="90">
        <v>1.3344881461637705</v>
      </c>
      <c r="AZ15" s="90">
        <v>1.2805694331874564</v>
      </c>
      <c r="BA15" s="90">
        <v>1.213171041967064</v>
      </c>
      <c r="BB15" s="90">
        <v>1.2805694331874564</v>
      </c>
      <c r="BC15" s="90">
        <v>1.2670897549433779</v>
      </c>
      <c r="BD15" s="90">
        <v>1.2670897549433779</v>
      </c>
      <c r="BE15" s="90">
        <v>1.2670897549433779</v>
      </c>
      <c r="BF15" s="90">
        <v>1.347967824407849</v>
      </c>
      <c r="BG15" s="90">
        <v>1.2805694331874564</v>
      </c>
      <c r="BH15" s="90">
        <v>0.75486198166839547</v>
      </c>
      <c r="BI15" s="90">
        <v>1.3210084679196921</v>
      </c>
      <c r="BJ15" s="90">
        <v>1.2670897549433779</v>
      </c>
      <c r="BK15" s="90">
        <v>1.2805694331874564</v>
      </c>
      <c r="BL15" s="90">
        <v>1.0783742595262793</v>
      </c>
      <c r="BM15" s="91">
        <f t="shared" si="5"/>
        <v>1.1637455550721096</v>
      </c>
      <c r="BN15" s="90">
        <v>1.213171041967064</v>
      </c>
      <c r="BO15" s="90">
        <v>1.2940491114315351</v>
      </c>
      <c r="BP15" s="91">
        <f>AVERAGE(BN15:BO15)</f>
        <v>1.2536100766992995</v>
      </c>
      <c r="BQ15" s="90">
        <v>1.374927180896006</v>
      </c>
      <c r="BR15" s="90">
        <v>1.374927180896006</v>
      </c>
      <c r="BS15" s="90">
        <v>0.98401651181772976</v>
      </c>
      <c r="BT15" s="91">
        <f t="shared" si="11"/>
        <v>1.2446236245365805</v>
      </c>
      <c r="BU15" s="90">
        <v>1.105333616014436</v>
      </c>
      <c r="BV15" s="90">
        <v>1.2266507202111427</v>
      </c>
      <c r="BW15" s="90">
        <v>1.2805694331874564</v>
      </c>
      <c r="BX15" s="90">
        <v>1.1322929725025932</v>
      </c>
      <c r="BY15" s="90">
        <v>0.93009779884141575</v>
      </c>
      <c r="BZ15" s="90">
        <v>1.455805250360477</v>
      </c>
      <c r="CA15" s="90">
        <v>1.455805250360477</v>
      </c>
      <c r="CB15" s="90">
        <v>1.4018865373841629</v>
      </c>
      <c r="CC15" s="90">
        <v>1.4962442850927125</v>
      </c>
      <c r="CD15" s="90">
        <v>1.3884068591400844</v>
      </c>
      <c r="CE15" s="92">
        <f t="shared" si="12"/>
        <v>1.2873092723094959</v>
      </c>
      <c r="CF15" s="92">
        <f t="shared" si="1"/>
        <v>0.87348315021628609</v>
      </c>
      <c r="CG15" s="92">
        <f t="shared" si="2"/>
        <v>1.1972949764795939</v>
      </c>
      <c r="CH15" s="92">
        <f t="shared" si="3"/>
        <v>1.2742789166735533</v>
      </c>
    </row>
    <row r="16" spans="1:86" s="44" customFormat="1" ht="17" customHeight="1">
      <c r="A16" s="89" t="s">
        <v>525</v>
      </c>
      <c r="B16" s="90">
        <v>0.22</v>
      </c>
      <c r="C16" s="90">
        <v>0.14455368561051715</v>
      </c>
      <c r="D16" s="90">
        <v>0.10841526420788786</v>
      </c>
      <c r="E16" s="90">
        <v>0.57821030581892308</v>
      </c>
      <c r="F16" s="90">
        <v>0.5902563538568173</v>
      </c>
      <c r="G16" s="90">
        <v>0.61434844993260573</v>
      </c>
      <c r="H16" s="90">
        <v>0.61434844993260573</v>
      </c>
      <c r="I16" s="90">
        <v>0.54207216170524042</v>
      </c>
      <c r="J16" s="90">
        <v>0.40956563328840384</v>
      </c>
      <c r="K16" s="91">
        <f t="shared" si="4"/>
        <v>0.55813355908909934</v>
      </c>
      <c r="L16" s="90">
        <v>0.90345360284206722</v>
      </c>
      <c r="M16" s="90">
        <v>0.79503917050101924</v>
      </c>
      <c r="N16" s="90">
        <v>0.86731545872838456</v>
      </c>
      <c r="O16" s="90">
        <v>0.75890102638733647</v>
      </c>
      <c r="P16" s="90">
        <v>0.79503917050101924</v>
      </c>
      <c r="Q16" s="91">
        <f>AVERAGE(L16:P16)</f>
        <v>0.82394968579196548</v>
      </c>
      <c r="R16" s="90">
        <v>0.55411820974313464</v>
      </c>
      <c r="S16" s="90">
        <v>0.56616425778102875</v>
      </c>
      <c r="T16" s="90">
        <v>0.3854735372126154</v>
      </c>
      <c r="U16" s="90">
        <v>0.32524329702314425</v>
      </c>
      <c r="V16" s="90">
        <v>0.57821030581892308</v>
      </c>
      <c r="W16" s="90">
        <v>0.51798006562945187</v>
      </c>
      <c r="X16" s="91">
        <f t="shared" si="7"/>
        <v>0.48786494553471632</v>
      </c>
      <c r="Y16" s="90">
        <v>0.48184192151576921</v>
      </c>
      <c r="Z16" s="90">
        <v>0.60230240189471151</v>
      </c>
      <c r="AA16" s="90">
        <v>0.53002611366734609</v>
      </c>
      <c r="AB16" s="90">
        <v>0.61434844993260573</v>
      </c>
      <c r="AC16" s="90">
        <v>0.55411820974313464</v>
      </c>
      <c r="AD16" s="90">
        <v>0.80708521853891346</v>
      </c>
      <c r="AE16" s="90">
        <v>0.60230240189471151</v>
      </c>
      <c r="AF16" s="90">
        <v>0.57821030581892308</v>
      </c>
      <c r="AG16" s="90">
        <v>0.63844054600839428</v>
      </c>
      <c r="AH16" s="90">
        <v>0.43365772936419228</v>
      </c>
      <c r="AI16" s="90">
        <v>0.5902563538568173</v>
      </c>
      <c r="AJ16" s="90">
        <v>0.5902563538568173</v>
      </c>
      <c r="AK16" s="90">
        <v>0.55411820974313464</v>
      </c>
      <c r="AL16" s="90">
        <v>0.68662473815997105</v>
      </c>
      <c r="AM16" s="90">
        <v>0.49388796955366343</v>
      </c>
      <c r="AN16" s="91">
        <f>AVERAGE(Y16:AM16)</f>
        <v>0.58383179490327375</v>
      </c>
      <c r="AO16" s="90">
        <v>0.87936150676627878</v>
      </c>
      <c r="AP16" s="90">
        <v>0.6504865940462885</v>
      </c>
      <c r="AQ16" s="90">
        <v>0.69867078619786527</v>
      </c>
      <c r="AR16" s="90">
        <v>0.85526941069049034</v>
      </c>
      <c r="AS16" s="90">
        <v>0.69867078619786527</v>
      </c>
      <c r="AT16" s="91">
        <f t="shared" si="9"/>
        <v>0.75649181677975763</v>
      </c>
      <c r="AU16" s="90">
        <v>0.48184192151576921</v>
      </c>
      <c r="AV16" s="90">
        <v>0.5902563538568173</v>
      </c>
      <c r="AW16" s="90">
        <v>0.68662473815997105</v>
      </c>
      <c r="AX16" s="90">
        <v>0.6504865940462885</v>
      </c>
      <c r="AY16" s="90">
        <v>0.54207216170524042</v>
      </c>
      <c r="AZ16" s="90">
        <v>0.46979587347787499</v>
      </c>
      <c r="BA16" s="90">
        <v>0.53002611366734609</v>
      </c>
      <c r="BB16" s="90">
        <v>0.60230240189471151</v>
      </c>
      <c r="BC16" s="90">
        <v>0.40956563328840384</v>
      </c>
      <c r="BD16" s="90">
        <v>0.46979587347787499</v>
      </c>
      <c r="BE16" s="90">
        <v>0.49388796955366343</v>
      </c>
      <c r="BF16" s="90">
        <v>0.60230240189471151</v>
      </c>
      <c r="BG16" s="90">
        <v>0.63844054600839428</v>
      </c>
      <c r="BH16" s="90">
        <v>0.4457037774020865</v>
      </c>
      <c r="BI16" s="90">
        <v>0.45774982543998077</v>
      </c>
      <c r="BJ16" s="90">
        <v>0.53002611366734609</v>
      </c>
      <c r="BK16" s="90">
        <v>0.53002611366734609</v>
      </c>
      <c r="BL16" s="90">
        <v>0.46979587347787499</v>
      </c>
      <c r="BM16" s="91">
        <f t="shared" si="5"/>
        <v>0.51195704161050481</v>
      </c>
      <c r="BN16" s="90">
        <v>0.42161168132629806</v>
      </c>
      <c r="BO16" s="90">
        <v>0.48184192151576921</v>
      </c>
      <c r="BP16" s="91">
        <f t="shared" si="10"/>
        <v>0.45172680142103361</v>
      </c>
      <c r="BQ16" s="90">
        <v>0.56616425778102875</v>
      </c>
      <c r="BR16" s="90">
        <v>0.51798006562945187</v>
      </c>
      <c r="BS16" s="90">
        <v>0.50593401759155765</v>
      </c>
      <c r="BT16" s="91">
        <f t="shared" si="11"/>
        <v>0.53002611366734609</v>
      </c>
      <c r="BU16" s="90">
        <v>0.61434844993260573</v>
      </c>
      <c r="BV16" s="90">
        <v>0.48184192151576921</v>
      </c>
      <c r="BW16" s="90">
        <v>0.60230240189471151</v>
      </c>
      <c r="BX16" s="90">
        <v>0.50593401759155765</v>
      </c>
      <c r="BY16" s="90">
        <v>0.54207216170524042</v>
      </c>
      <c r="BZ16" s="90">
        <v>0.37342748917472113</v>
      </c>
      <c r="CA16" s="90">
        <v>0.4457037774020865</v>
      </c>
      <c r="CB16" s="90">
        <v>0.42161168132629806</v>
      </c>
      <c r="CC16" s="90">
        <v>0.48184192151576921</v>
      </c>
      <c r="CD16" s="90">
        <v>0.40956563328840384</v>
      </c>
      <c r="CE16" s="92">
        <f t="shared" si="12"/>
        <v>0.48786494553471627</v>
      </c>
      <c r="CF16" s="92">
        <f t="shared" si="1"/>
        <v>0.79022075128586156</v>
      </c>
      <c r="CG16" s="92">
        <f t="shared" si="2"/>
        <v>0.53885988222846859</v>
      </c>
      <c r="CH16" s="92">
        <f t="shared" si="3"/>
        <v>0.49147875994608453</v>
      </c>
    </row>
    <row r="17" spans="1:86" s="44" customFormat="1" ht="17" customHeight="1">
      <c r="A17" s="89" t="s">
        <v>9</v>
      </c>
      <c r="B17" s="93">
        <v>0.18</v>
      </c>
      <c r="C17" s="93">
        <v>0.12</v>
      </c>
      <c r="D17" s="93">
        <v>0.09</v>
      </c>
      <c r="E17" s="93" t="s">
        <v>139</v>
      </c>
      <c r="F17" s="93">
        <v>0.19</v>
      </c>
      <c r="G17" s="93">
        <v>0.21</v>
      </c>
      <c r="H17" s="93" t="s">
        <v>139</v>
      </c>
      <c r="I17" s="93">
        <v>0.19</v>
      </c>
      <c r="J17" s="93" t="s">
        <v>143</v>
      </c>
      <c r="K17" s="91">
        <f>SUM(F17,G17,I17)/6</f>
        <v>9.8333333333333342E-2</v>
      </c>
      <c r="L17" s="93" t="s">
        <v>139</v>
      </c>
      <c r="M17" s="93" t="s">
        <v>139</v>
      </c>
      <c r="N17" s="93" t="s">
        <v>139</v>
      </c>
      <c r="O17" s="93" t="s">
        <v>139</v>
      </c>
      <c r="P17" s="93" t="s">
        <v>139</v>
      </c>
      <c r="Q17" s="91" t="s">
        <v>139</v>
      </c>
      <c r="R17" s="93">
        <v>0.14000000000000001</v>
      </c>
      <c r="S17" s="93">
        <v>0.13</v>
      </c>
      <c r="T17" s="93">
        <v>0.15</v>
      </c>
      <c r="U17" s="93" t="s">
        <v>143</v>
      </c>
      <c r="V17" s="93">
        <v>0.15</v>
      </c>
      <c r="W17" s="93">
        <v>0.14000000000000001</v>
      </c>
      <c r="X17" s="91">
        <f>SUM(R17:T17,V17:W17)</f>
        <v>0.71000000000000008</v>
      </c>
      <c r="Y17" s="93">
        <v>0.25</v>
      </c>
      <c r="Z17" s="93">
        <v>0.12</v>
      </c>
      <c r="AA17" s="93">
        <v>0.12</v>
      </c>
      <c r="AB17" s="93">
        <v>0.14000000000000001</v>
      </c>
      <c r="AC17" s="93" t="s">
        <v>143</v>
      </c>
      <c r="AD17" s="93">
        <v>0.27</v>
      </c>
      <c r="AE17" s="93">
        <v>0.14000000000000001</v>
      </c>
      <c r="AF17" s="93">
        <v>0.14000000000000001</v>
      </c>
      <c r="AG17" s="93">
        <v>0.15</v>
      </c>
      <c r="AH17" s="93" t="s">
        <v>143</v>
      </c>
      <c r="AI17" s="93">
        <v>0.14000000000000001</v>
      </c>
      <c r="AJ17" s="93">
        <v>0.15</v>
      </c>
      <c r="AK17" s="93">
        <v>0.1</v>
      </c>
      <c r="AL17" s="93" t="s">
        <v>143</v>
      </c>
      <c r="AM17" s="93" t="s">
        <v>143</v>
      </c>
      <c r="AN17" s="91">
        <f>SUM(Y17:AB17,AD17:AG17,AI17:AK17)/21</f>
        <v>8.1904761904761911E-2</v>
      </c>
      <c r="AO17" s="93" t="s">
        <v>143</v>
      </c>
      <c r="AP17" s="93" t="s">
        <v>143</v>
      </c>
      <c r="AQ17" s="93" t="s">
        <v>143</v>
      </c>
      <c r="AR17" s="93" t="s">
        <v>143</v>
      </c>
      <c r="AS17" s="93" t="s">
        <v>143</v>
      </c>
      <c r="AT17" s="91" t="s">
        <v>143</v>
      </c>
      <c r="AU17" s="93">
        <v>0.1</v>
      </c>
      <c r="AV17" s="93">
        <v>0.1</v>
      </c>
      <c r="AW17" s="93">
        <v>0.16</v>
      </c>
      <c r="AX17" s="93" t="s">
        <v>143</v>
      </c>
      <c r="AY17" s="93">
        <v>0.12</v>
      </c>
      <c r="AZ17" s="93" t="s">
        <v>143</v>
      </c>
      <c r="BA17" s="93">
        <v>0.14000000000000001</v>
      </c>
      <c r="BB17" s="93">
        <v>0.12</v>
      </c>
      <c r="BC17" s="93">
        <v>0.13</v>
      </c>
      <c r="BD17" s="93">
        <v>0.1</v>
      </c>
      <c r="BE17" s="93">
        <v>0.12</v>
      </c>
      <c r="BF17" s="93">
        <v>0.15</v>
      </c>
      <c r="BG17" s="93">
        <v>0.11</v>
      </c>
      <c r="BH17" s="93" t="s">
        <v>143</v>
      </c>
      <c r="BI17" s="93">
        <v>0.17</v>
      </c>
      <c r="BJ17" s="93">
        <v>0.14000000000000001</v>
      </c>
      <c r="BK17" s="93" t="s">
        <v>139</v>
      </c>
      <c r="BL17" s="93" t="s">
        <v>139</v>
      </c>
      <c r="BM17" s="91">
        <f>SUM(AU17:AW17,AY17,BA17:BG17,BI17:BJ17)/18</f>
        <v>9.2222222222222205E-2</v>
      </c>
      <c r="BN17" s="93" t="s">
        <v>139</v>
      </c>
      <c r="BO17" s="93" t="s">
        <v>139</v>
      </c>
      <c r="BP17" s="91" t="s">
        <v>139</v>
      </c>
      <c r="BQ17" s="78" t="s">
        <v>159</v>
      </c>
      <c r="BR17" s="78" t="s">
        <v>159</v>
      </c>
      <c r="BS17" s="78" t="s">
        <v>159</v>
      </c>
      <c r="BT17" s="95" t="s">
        <v>159</v>
      </c>
      <c r="BU17" s="93">
        <v>0.15</v>
      </c>
      <c r="BV17" s="93" t="s">
        <v>139</v>
      </c>
      <c r="BW17" s="93" t="s">
        <v>139</v>
      </c>
      <c r="BX17" s="93">
        <v>0.16</v>
      </c>
      <c r="BY17" s="93">
        <v>0.19</v>
      </c>
      <c r="BZ17" s="93" t="s">
        <v>139</v>
      </c>
      <c r="CA17" s="93">
        <v>0.18</v>
      </c>
      <c r="CB17" s="93">
        <v>0.18</v>
      </c>
      <c r="CC17" s="93" t="s">
        <v>139</v>
      </c>
      <c r="CD17" s="93" t="s">
        <v>139</v>
      </c>
      <c r="CE17" s="92">
        <f>SUM(BU17,BX17:BY17,CA17:CB17)/10</f>
        <v>8.5999999999999993E-2</v>
      </c>
      <c r="CF17" s="92" t="s">
        <v>143</v>
      </c>
      <c r="CG17" s="92">
        <f t="shared" si="2"/>
        <v>0.17196825396825399</v>
      </c>
      <c r="CH17" s="92" t="s">
        <v>159</v>
      </c>
    </row>
    <row r="18" spans="1:86" s="44" customFormat="1" ht="17" customHeight="1" thickBot="1">
      <c r="A18" s="96" t="s">
        <v>10</v>
      </c>
      <c r="B18" s="97"/>
      <c r="C18" s="97"/>
      <c r="D18" s="97"/>
      <c r="E18" s="98">
        <v>94.184803297185908</v>
      </c>
      <c r="F18" s="98">
        <v>99.091036191862202</v>
      </c>
      <c r="G18" s="98">
        <v>97.683702417773276</v>
      </c>
      <c r="H18" s="98">
        <v>94.80352441046989</v>
      </c>
      <c r="I18" s="98">
        <v>96.632828167090864</v>
      </c>
      <c r="J18" s="98">
        <v>98.842521474246738</v>
      </c>
      <c r="K18" s="99">
        <f t="shared" si="4"/>
        <v>96.873069326438156</v>
      </c>
      <c r="L18" s="98">
        <v>97.904844946987055</v>
      </c>
      <c r="M18" s="98">
        <v>98.233576868015291</v>
      </c>
      <c r="N18" s="98">
        <v>100.59917521449546</v>
      </c>
      <c r="O18" s="98">
        <v>99.999113951938398</v>
      </c>
      <c r="P18" s="98">
        <v>97.901515704739694</v>
      </c>
      <c r="Q18" s="99">
        <f t="shared" ref="Q18" si="13">AVERAGE(K18:P18)</f>
        <v>98.585216002102342</v>
      </c>
      <c r="R18" s="98">
        <v>95.137134552768899</v>
      </c>
      <c r="S18" s="98">
        <v>95.000255194794761</v>
      </c>
      <c r="T18" s="98">
        <v>95.222876336281175</v>
      </c>
      <c r="U18" s="98">
        <v>95.561406661503071</v>
      </c>
      <c r="V18" s="98">
        <v>96.9622063829258</v>
      </c>
      <c r="W18" s="98">
        <v>97.390751061041271</v>
      </c>
      <c r="X18" s="99">
        <f>AVERAGE(R18:W18)</f>
        <v>95.879105031552498</v>
      </c>
      <c r="Y18" s="98">
        <v>94.112875391095471</v>
      </c>
      <c r="Z18" s="98">
        <v>98.022769330227277</v>
      </c>
      <c r="AA18" s="98">
        <v>96.828466550923963</v>
      </c>
      <c r="AB18" s="98">
        <v>99.857087099898862</v>
      </c>
      <c r="AC18" s="98">
        <v>100.71590028581582</v>
      </c>
      <c r="AD18" s="98">
        <v>100.54526628580892</v>
      </c>
      <c r="AE18" s="98">
        <v>98.905317170031452</v>
      </c>
      <c r="AF18" s="98">
        <v>97.881746612692595</v>
      </c>
      <c r="AG18" s="98">
        <v>99.877618790013031</v>
      </c>
      <c r="AH18" s="98">
        <v>100.45171442551023</v>
      </c>
      <c r="AI18" s="98">
        <v>100.61982680561954</v>
      </c>
      <c r="AJ18" s="98">
        <v>98.788153016621109</v>
      </c>
      <c r="AK18" s="98">
        <v>99.148638826984723</v>
      </c>
      <c r="AL18" s="98">
        <v>100.35715146788009</v>
      </c>
      <c r="AM18" s="98">
        <v>98.437756723910539</v>
      </c>
      <c r="AN18" s="99">
        <f>AVERAGE(Y18:AM18)</f>
        <v>98.970019252202263</v>
      </c>
      <c r="AO18" s="98">
        <v>99.991484399430007</v>
      </c>
      <c r="AP18" s="98">
        <v>100.19512878410272</v>
      </c>
      <c r="AQ18" s="98">
        <v>100.12710357166596</v>
      </c>
      <c r="AR18" s="98">
        <v>100.25167776952568</v>
      </c>
      <c r="AS18" s="98">
        <v>100.16729629629187</v>
      </c>
      <c r="AT18" s="99">
        <f t="shared" ref="AT18" si="14">AVERAGE(AN18:AS18)</f>
        <v>99.95045167886974</v>
      </c>
      <c r="AU18" s="98">
        <v>98.117463383491483</v>
      </c>
      <c r="AV18" s="98">
        <v>99.285049821990185</v>
      </c>
      <c r="AW18" s="98">
        <v>99.550002024055757</v>
      </c>
      <c r="AX18" s="98">
        <v>99.443296200635345</v>
      </c>
      <c r="AY18" s="98">
        <v>99.081002106349402</v>
      </c>
      <c r="AZ18" s="98">
        <v>98.703756795827857</v>
      </c>
      <c r="BA18" s="98">
        <v>96.017566650455123</v>
      </c>
      <c r="BB18" s="98">
        <v>98.045419659322448</v>
      </c>
      <c r="BC18" s="98">
        <v>96.65012604897332</v>
      </c>
      <c r="BD18" s="98">
        <v>94.640659958034831</v>
      </c>
      <c r="BE18" s="98">
        <v>98.555187711341176</v>
      </c>
      <c r="BF18" s="98">
        <v>100.16486335386347</v>
      </c>
      <c r="BG18" s="98">
        <v>100.61034956692269</v>
      </c>
      <c r="BH18" s="98">
        <v>100.34137693955658</v>
      </c>
      <c r="BI18" s="98">
        <v>100.74090560840641</v>
      </c>
      <c r="BJ18" s="98">
        <v>98.836193474545908</v>
      </c>
      <c r="BK18" s="98">
        <v>96.323004486050962</v>
      </c>
      <c r="BL18" s="98">
        <v>95.255644358123178</v>
      </c>
      <c r="BM18" s="99">
        <f t="shared" si="5"/>
        <v>98.684579072267624</v>
      </c>
      <c r="BN18" s="98">
        <v>94.692685167094339</v>
      </c>
      <c r="BO18" s="98">
        <v>95.468938376956714</v>
      </c>
      <c r="BP18" s="99">
        <f t="shared" ref="BP18:BP30" si="15">AVERAGE(BJ18:BO18)</f>
        <v>96.543507489173123</v>
      </c>
      <c r="BQ18" s="98">
        <v>98.757734489056276</v>
      </c>
      <c r="BR18" s="98">
        <v>99.126659762338775</v>
      </c>
      <c r="BS18" s="98">
        <v>99.661466583813947</v>
      </c>
      <c r="BT18" s="99">
        <f t="shared" ref="BT18:BT30" si="16">AVERAGE(BN18:BS18)</f>
        <v>97.375165311405524</v>
      </c>
      <c r="BU18" s="98">
        <v>95.829504449079963</v>
      </c>
      <c r="BV18" s="98">
        <v>94.187159849978713</v>
      </c>
      <c r="BW18" s="98">
        <v>100.386016734051</v>
      </c>
      <c r="BX18" s="98">
        <v>95.698290057222891</v>
      </c>
      <c r="BY18" s="98">
        <v>95.065398054775471</v>
      </c>
      <c r="BZ18" s="98">
        <v>99.760273331158018</v>
      </c>
      <c r="CA18" s="98">
        <v>100.49811950724465</v>
      </c>
      <c r="CB18" s="98">
        <v>100.18516789776231</v>
      </c>
      <c r="CC18" s="98">
        <v>99.06791965446736</v>
      </c>
      <c r="CD18" s="98">
        <v>100.03893064508125</v>
      </c>
      <c r="CE18" s="100">
        <f t="shared" ref="CE18" si="17">AVERAGE(BY18:CD18)</f>
        <v>99.102634848414837</v>
      </c>
      <c r="CF18" s="100">
        <f t="shared" si="1"/>
        <v>99.267833840486048</v>
      </c>
      <c r="CG18" s="100">
        <f t="shared" si="2"/>
        <v>98.164127960706551</v>
      </c>
      <c r="CH18" s="100">
        <f t="shared" si="3"/>
        <v>98.415923959780741</v>
      </c>
    </row>
    <row r="19" spans="1:86" s="44" customFormat="1" ht="17" customHeight="1">
      <c r="A19" s="82" t="s">
        <v>541</v>
      </c>
      <c r="B19" s="78"/>
      <c r="C19" s="78"/>
      <c r="D19" s="78"/>
      <c r="E19" s="93"/>
      <c r="F19" s="93"/>
      <c r="G19" s="93"/>
      <c r="H19" s="93"/>
      <c r="I19" s="93"/>
      <c r="J19" s="93"/>
      <c r="K19" s="101"/>
      <c r="L19" s="93"/>
      <c r="M19" s="93"/>
      <c r="N19" s="93"/>
      <c r="O19" s="93"/>
      <c r="P19" s="93"/>
      <c r="Q19" s="101"/>
      <c r="R19" s="93"/>
      <c r="S19" s="93"/>
      <c r="T19" s="93"/>
      <c r="U19" s="93"/>
      <c r="V19" s="93"/>
      <c r="W19" s="93"/>
      <c r="X19" s="101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01"/>
      <c r="AO19" s="93"/>
      <c r="AP19" s="93"/>
      <c r="AQ19" s="93"/>
      <c r="AR19" s="93"/>
      <c r="AS19" s="93"/>
      <c r="AT19" s="101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101"/>
      <c r="BN19" s="93"/>
      <c r="BO19" s="93"/>
      <c r="BP19" s="101"/>
      <c r="BQ19" s="93"/>
      <c r="BR19" s="93"/>
      <c r="BS19" s="93"/>
      <c r="BT19" s="101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102"/>
      <c r="CF19" s="102"/>
      <c r="CG19" s="102"/>
      <c r="CH19" s="102"/>
    </row>
    <row r="20" spans="1:86" s="44" customFormat="1" ht="17" customHeight="1">
      <c r="A20" s="103" t="s">
        <v>11</v>
      </c>
      <c r="B20" s="78"/>
      <c r="C20" s="78"/>
      <c r="D20" s="78"/>
      <c r="E20" s="93">
        <v>6.201555599807822</v>
      </c>
      <c r="F20" s="93">
        <v>6.2675638661989135</v>
      </c>
      <c r="G20" s="93">
        <v>6.2569335871439415</v>
      </c>
      <c r="H20" s="93">
        <v>6.7195342237572335</v>
      </c>
      <c r="I20" s="93">
        <v>6.2035401060299833</v>
      </c>
      <c r="J20" s="93">
        <v>6.6516205330390834</v>
      </c>
      <c r="K20" s="91">
        <f>AVERAGE(E20:J20)</f>
        <v>6.3834579859961629</v>
      </c>
      <c r="L20" s="93">
        <v>6.8170217257021379</v>
      </c>
      <c r="M20" s="93">
        <v>6.8405219173512322</v>
      </c>
      <c r="N20" s="93">
        <v>6.8993696301646699</v>
      </c>
      <c r="O20" s="93">
        <v>6.770584605514756</v>
      </c>
      <c r="P20" s="93">
        <v>6.8342660192160283</v>
      </c>
      <c r="Q20" s="91">
        <f>AVERAGE(L20:P20)</f>
        <v>6.8323527795897645</v>
      </c>
      <c r="R20" s="93">
        <v>6.2776344531927286</v>
      </c>
      <c r="S20" s="93">
        <v>6.2659487718423525</v>
      </c>
      <c r="T20" s="93">
        <v>6.4429120729113274</v>
      </c>
      <c r="U20" s="93">
        <v>6.8517522682336818</v>
      </c>
      <c r="V20" s="93">
        <v>6.5140817621045031</v>
      </c>
      <c r="W20" s="93">
        <v>6.3608438199524215</v>
      </c>
      <c r="X20" s="91">
        <f>AVERAGE(R20:W20)</f>
        <v>6.4521955247061697</v>
      </c>
      <c r="Y20" s="93">
        <v>6.8163586096668149</v>
      </c>
      <c r="Z20" s="93">
        <v>6.2647197112620194</v>
      </c>
      <c r="AA20" s="93">
        <v>6.2572270153468059</v>
      </c>
      <c r="AB20" s="93">
        <v>6.261547953537705</v>
      </c>
      <c r="AC20" s="93">
        <v>6.7518634470459302</v>
      </c>
      <c r="AD20" s="93">
        <v>6.2258660254714249</v>
      </c>
      <c r="AE20" s="93">
        <v>6.265567542245571</v>
      </c>
      <c r="AF20" s="93">
        <v>6.2703787375629636</v>
      </c>
      <c r="AG20" s="93">
        <v>6.2284780572812588</v>
      </c>
      <c r="AH20" s="93">
        <v>6.5736045947210906</v>
      </c>
      <c r="AI20" s="93">
        <v>6.2977922972128964</v>
      </c>
      <c r="AJ20" s="93">
        <v>6.2201933946500025</v>
      </c>
      <c r="AK20" s="93">
        <v>6.3638603927334438</v>
      </c>
      <c r="AL20" s="93">
        <v>6.2704752944423428</v>
      </c>
      <c r="AM20" s="93">
        <v>6.8098180720719856</v>
      </c>
      <c r="AN20" s="91">
        <f>AVERAGE(Y20:AM20)</f>
        <v>6.3918500763501509</v>
      </c>
      <c r="AO20" s="93">
        <v>6.8388754736999395</v>
      </c>
      <c r="AP20" s="93">
        <v>6.8172349387691336</v>
      </c>
      <c r="AQ20" s="93">
        <v>6.8564779319429201</v>
      </c>
      <c r="AR20" s="93">
        <v>6.8011449861257223</v>
      </c>
      <c r="AS20" s="93">
        <v>6.7727831398176317</v>
      </c>
      <c r="AT20" s="91">
        <f>AVERAGE(AO20:AS20)</f>
        <v>6.8173032940710696</v>
      </c>
      <c r="AU20" s="93">
        <v>6.2770697404540572</v>
      </c>
      <c r="AV20" s="93">
        <v>6.4723946077858399</v>
      </c>
      <c r="AW20" s="93">
        <v>6.2791401567084657</v>
      </c>
      <c r="AX20" s="93">
        <v>6.3942752500056921</v>
      </c>
      <c r="AY20" s="93">
        <v>6.3162606444400664</v>
      </c>
      <c r="AZ20" s="93">
        <v>6.2769094325165407</v>
      </c>
      <c r="BA20" s="93">
        <v>6.3088008926971657</v>
      </c>
      <c r="BB20" s="93">
        <v>6.3886730396840541</v>
      </c>
      <c r="BC20" s="93">
        <v>6.634885845128788</v>
      </c>
      <c r="BD20" s="93">
        <v>6.3529756563218847</v>
      </c>
      <c r="BE20" s="93">
        <v>6.3855100379600023</v>
      </c>
      <c r="BF20" s="93">
        <v>6.2770214601086449</v>
      </c>
      <c r="BG20" s="93">
        <v>6.3334496587229498</v>
      </c>
      <c r="BH20" s="93">
        <v>7.1335346307919254</v>
      </c>
      <c r="BI20" s="93">
        <v>6.5692352848617954</v>
      </c>
      <c r="BJ20" s="93">
        <v>6.3091847557826606</v>
      </c>
      <c r="BK20" s="93">
        <v>6.3455302557463709</v>
      </c>
      <c r="BL20" s="93">
        <v>6.3256559460090749</v>
      </c>
      <c r="BM20" s="91">
        <f>AVERAGE(BG20:BL20)</f>
        <v>6.5027650886524624</v>
      </c>
      <c r="BN20" s="93">
        <v>6.1700598475710988</v>
      </c>
      <c r="BO20" s="93">
        <v>6.1738942307105207</v>
      </c>
      <c r="BP20" s="91">
        <f>AVERAGE(BN20:BO20)</f>
        <v>6.1719770391408098</v>
      </c>
      <c r="BQ20" s="93">
        <v>6.189013077310423</v>
      </c>
      <c r="BR20" s="93">
        <v>6.2138924318389481</v>
      </c>
      <c r="BS20" s="93">
        <v>6.0317879075986465</v>
      </c>
      <c r="BT20" s="91">
        <f>AVERAGE(BQ20:BS20)</f>
        <v>6.1448978055826728</v>
      </c>
      <c r="BU20" s="93">
        <v>6.1451814969828433</v>
      </c>
      <c r="BV20" s="93">
        <v>6.2246257593884842</v>
      </c>
      <c r="BW20" s="93">
        <v>6.2097630192758073</v>
      </c>
      <c r="BX20" s="93">
        <v>6.1470554159636626</v>
      </c>
      <c r="BY20" s="93">
        <v>6.1721902394684776</v>
      </c>
      <c r="BZ20" s="93">
        <v>6.1869466480630244</v>
      </c>
      <c r="CA20" s="93">
        <v>6.2122255104687172</v>
      </c>
      <c r="CB20" s="93">
        <v>6.1593492150312183</v>
      </c>
      <c r="CC20" s="93">
        <v>6.2173094519661589</v>
      </c>
      <c r="CD20" s="93">
        <v>6.2639327211828402</v>
      </c>
      <c r="CE20" s="92">
        <f>AVERAGE(BU20:CD20)</f>
        <v>6.193857947779124</v>
      </c>
      <c r="CF20" s="92">
        <f t="shared" si="1"/>
        <v>6.8248280368304171</v>
      </c>
      <c r="CG20" s="92">
        <f t="shared" si="2"/>
        <v>6.4431431956713467</v>
      </c>
      <c r="CH20" s="92">
        <f t="shared" si="3"/>
        <v>6.1811484648547248</v>
      </c>
    </row>
    <row r="21" spans="1:86" s="44" customFormat="1" ht="17" customHeight="1">
      <c r="A21" s="103" t="s">
        <v>12</v>
      </c>
      <c r="B21" s="78"/>
      <c r="C21" s="78"/>
      <c r="D21" s="78"/>
      <c r="E21" s="104" t="s">
        <v>142</v>
      </c>
      <c r="F21" s="104" t="s">
        <v>142</v>
      </c>
      <c r="G21" s="104" t="s">
        <v>142</v>
      </c>
      <c r="H21" s="93">
        <v>9.1058095983939616E-2</v>
      </c>
      <c r="I21" s="104" t="s">
        <v>142</v>
      </c>
      <c r="J21" s="93">
        <v>4.2521934915008032E-2</v>
      </c>
      <c r="K21" s="91">
        <f>SUM(H21,J21)/6</f>
        <v>2.2263338483157941E-2</v>
      </c>
      <c r="L21" s="93">
        <v>0.21131851732728796</v>
      </c>
      <c r="M21" s="93">
        <v>0.21501483087412745</v>
      </c>
      <c r="N21" s="93">
        <v>0.21335032549219221</v>
      </c>
      <c r="O21" s="93">
        <v>0.18705365432722804</v>
      </c>
      <c r="P21" s="93">
        <v>0.17704759103754153</v>
      </c>
      <c r="Q21" s="91">
        <f t="shared" ref="Q21:Q22" si="18">AVERAGE(L21:P21)</f>
        <v>0.20075698381167545</v>
      </c>
      <c r="R21" s="93">
        <v>3.3113063814184655E-2</v>
      </c>
      <c r="S21" s="93">
        <v>3.8904602453154954E-2</v>
      </c>
      <c r="T21" s="93">
        <v>4.2584209767295711E-2</v>
      </c>
      <c r="U21" s="93">
        <v>5.5306349530901293E-2</v>
      </c>
      <c r="V21" s="93">
        <v>3.9892428389959683E-2</v>
      </c>
      <c r="W21" s="104" t="s">
        <v>142</v>
      </c>
      <c r="X21" s="91">
        <f>SUM(R21:V21)/6</f>
        <v>3.4966775659249383E-2</v>
      </c>
      <c r="Y21" s="93">
        <v>3.5014487645814329E-2</v>
      </c>
      <c r="Z21" s="93">
        <v>2.8318673285027959E-2</v>
      </c>
      <c r="AA21" s="93">
        <v>3.4383254660588759E-2</v>
      </c>
      <c r="AB21" s="93">
        <v>4.2784690767682654E-2</v>
      </c>
      <c r="AC21" s="93">
        <v>7.8285109846784051E-2</v>
      </c>
      <c r="AD21" s="93">
        <v>4.4435480192207527E-2</v>
      </c>
      <c r="AE21" s="93">
        <v>2.996443198401429E-2</v>
      </c>
      <c r="AF21" s="93">
        <v>2.4527227809531219E-2</v>
      </c>
      <c r="AG21" s="93">
        <v>2.4103750164790445E-2</v>
      </c>
      <c r="AH21" s="93">
        <v>3.4616429514705699E-2</v>
      </c>
      <c r="AI21" s="93">
        <v>4.2220011274176177E-2</v>
      </c>
      <c r="AJ21" s="93">
        <v>3.5615372221961775E-2</v>
      </c>
      <c r="AK21" s="93">
        <v>4.0909631402758551E-2</v>
      </c>
      <c r="AL21" s="93">
        <v>3.1319676529386879E-2</v>
      </c>
      <c r="AM21" s="93">
        <v>5.0084059783355152E-2</v>
      </c>
      <c r="AN21" s="91">
        <f>AVERAGE(Y21:AM21)</f>
        <v>3.8438819138852366E-2</v>
      </c>
      <c r="AO21" s="93">
        <v>0.21119179691601583</v>
      </c>
      <c r="AP21" s="93">
        <v>0.16812709272652027</v>
      </c>
      <c r="AQ21" s="93">
        <v>0.12823681920102084</v>
      </c>
      <c r="AR21" s="93">
        <v>0.17302010026066608</v>
      </c>
      <c r="AS21" s="93">
        <v>0.15051128795636198</v>
      </c>
      <c r="AT21" s="91">
        <f t="shared" ref="AT21:AT23" si="19">AVERAGE(AO21:AS21)</f>
        <v>0.16621741941211701</v>
      </c>
      <c r="AU21" s="93">
        <v>4.136101131227532E-2</v>
      </c>
      <c r="AV21" s="93">
        <v>4.6402920728525525E-2</v>
      </c>
      <c r="AW21" s="93">
        <v>3.5389419686848826E-2</v>
      </c>
      <c r="AX21" s="104" t="s">
        <v>142</v>
      </c>
      <c r="AY21" s="104" t="s">
        <v>142</v>
      </c>
      <c r="AZ21" s="93">
        <v>5.9793664026414915E-2</v>
      </c>
      <c r="BA21" s="93">
        <v>4.050765398550165E-2</v>
      </c>
      <c r="BB21" s="104" t="s">
        <v>142</v>
      </c>
      <c r="BC21" s="93">
        <v>3.2173183444306787E-2</v>
      </c>
      <c r="BD21" s="93">
        <v>3.4945754211335896E-2</v>
      </c>
      <c r="BE21" s="93">
        <v>4.3194303785828149E-2</v>
      </c>
      <c r="BF21" s="93">
        <v>4.6014264426971686E-2</v>
      </c>
      <c r="BG21" s="93">
        <v>5.1357616934700617E-2</v>
      </c>
      <c r="BH21" s="93">
        <v>0.10314541967571425</v>
      </c>
      <c r="BI21" s="93">
        <v>5.0955708312687295E-2</v>
      </c>
      <c r="BJ21" s="93">
        <v>4.4757923158146307E-2</v>
      </c>
      <c r="BK21" s="93">
        <v>7.4847404825019073E-2</v>
      </c>
      <c r="BL21" s="93">
        <v>5.6235114237504623E-2</v>
      </c>
      <c r="BM21" s="91">
        <f>SUM(AU21:AW21,AZ21:BA21,BC21:BL21)/18</f>
        <v>4.2282297930654494E-2</v>
      </c>
      <c r="BN21" s="93">
        <v>4.6889019296316246E-2</v>
      </c>
      <c r="BO21" s="104" t="s">
        <v>142</v>
      </c>
      <c r="BP21" s="91">
        <f>BN21/2</f>
        <v>2.3444509648158123E-2</v>
      </c>
      <c r="BQ21" s="93">
        <v>6.0271264000364047E-2</v>
      </c>
      <c r="BR21" s="104" t="s">
        <v>142</v>
      </c>
      <c r="BS21" s="104" t="s">
        <v>142</v>
      </c>
      <c r="BT21" s="91">
        <f>BQ21/3</f>
        <v>2.0090421333454681E-2</v>
      </c>
      <c r="BU21" s="93">
        <v>5.2171435845503752E-2</v>
      </c>
      <c r="BV21" s="93">
        <v>3.7128165871104672E-2</v>
      </c>
      <c r="BW21" s="104" t="s">
        <v>142</v>
      </c>
      <c r="BX21" s="93">
        <v>3.6744119391312779E-2</v>
      </c>
      <c r="BY21" s="104" t="s">
        <v>142</v>
      </c>
      <c r="BZ21" s="93">
        <v>3.8736156082797582E-2</v>
      </c>
      <c r="CA21" s="104" t="s">
        <v>142</v>
      </c>
      <c r="CB21" s="104" t="s">
        <v>142</v>
      </c>
      <c r="CC21" s="104" t="s">
        <v>142</v>
      </c>
      <c r="CD21" s="93">
        <v>4.2160571956137149E-2</v>
      </c>
      <c r="CE21" s="92">
        <f>SUM(BU21:BV21,BX21,BZ21,CD21)/10</f>
        <v>2.0694044914685593E-2</v>
      </c>
      <c r="CF21" s="92">
        <f t="shared" si="1"/>
        <v>0.18348720161189624</v>
      </c>
      <c r="CG21" s="92">
        <f t="shared" si="2"/>
        <v>3.7356540770866892E-2</v>
      </c>
      <c r="CH21" s="92">
        <f t="shared" si="3"/>
        <v>2.0940048829569079E-2</v>
      </c>
    </row>
    <row r="22" spans="1:86" s="44" customFormat="1" ht="17" customHeight="1">
      <c r="A22" s="103" t="s">
        <v>13</v>
      </c>
      <c r="B22" s="78"/>
      <c r="C22" s="78"/>
      <c r="D22" s="78"/>
      <c r="E22" s="93">
        <v>3.0478488313165442</v>
      </c>
      <c r="F22" s="93">
        <v>3.0592600732102087</v>
      </c>
      <c r="G22" s="93">
        <v>3.0666906023956524</v>
      </c>
      <c r="H22" s="93">
        <v>2.1481777924790646</v>
      </c>
      <c r="I22" s="93">
        <v>3.1387591181250531</v>
      </c>
      <c r="J22" s="93">
        <v>2.3680555078120182</v>
      </c>
      <c r="K22" s="91">
        <f t="shared" ref="K22:K28" si="20">AVERAGE(E22:J22)</f>
        <v>2.8047986542230903</v>
      </c>
      <c r="L22" s="93">
        <v>1.7022157741430641</v>
      </c>
      <c r="M22" s="93">
        <v>1.7499867183205668</v>
      </c>
      <c r="N22" s="93">
        <v>1.6771346733917478</v>
      </c>
      <c r="O22" s="93">
        <v>1.9122175781782047</v>
      </c>
      <c r="P22" s="93">
        <v>1.8611735063174129</v>
      </c>
      <c r="Q22" s="91">
        <f t="shared" si="18"/>
        <v>1.7805456500701993</v>
      </c>
      <c r="R22" s="93">
        <v>2.8923137410830448</v>
      </c>
      <c r="S22" s="93">
        <v>2.9850842417596053</v>
      </c>
      <c r="T22" s="93">
        <v>2.6887917808180104</v>
      </c>
      <c r="U22" s="93">
        <v>1.9555743520324684</v>
      </c>
      <c r="V22" s="93">
        <v>2.5376729697123466</v>
      </c>
      <c r="W22" s="93">
        <v>2.8122058951414628</v>
      </c>
      <c r="X22" s="91">
        <f>AVERAGE(R22:W22)</f>
        <v>2.6452738300911562</v>
      </c>
      <c r="Y22" s="93">
        <v>2.0222851136264741</v>
      </c>
      <c r="Z22" s="93">
        <v>2.9071729384344986</v>
      </c>
      <c r="AA22" s="93">
        <v>2.968575392539039</v>
      </c>
      <c r="AB22" s="93">
        <v>2.8876071772799725</v>
      </c>
      <c r="AC22" s="93">
        <v>2.0767832903227408</v>
      </c>
      <c r="AD22" s="93">
        <v>2.9331859300329075</v>
      </c>
      <c r="AE22" s="93">
        <v>2.9337038350981279</v>
      </c>
      <c r="AF22" s="93">
        <v>3.0023896463620989</v>
      </c>
      <c r="AG22" s="93">
        <v>3.0130492933827733</v>
      </c>
      <c r="AH22" s="93">
        <v>2.4758648703571824</v>
      </c>
      <c r="AI22" s="93">
        <v>2.9243970947176021</v>
      </c>
      <c r="AJ22" s="93">
        <v>3.0660858146541208</v>
      </c>
      <c r="AK22" s="93">
        <v>2.8271783458482602</v>
      </c>
      <c r="AL22" s="93">
        <v>2.9350410616907143</v>
      </c>
      <c r="AM22" s="93">
        <v>2.0139870859228974</v>
      </c>
      <c r="AN22" s="91">
        <f>AVERAGE(Y22:AM22)</f>
        <v>2.7324871260179604</v>
      </c>
      <c r="AO22" s="93">
        <v>1.7451638702745693</v>
      </c>
      <c r="AP22" s="93">
        <v>1.7928878964510448</v>
      </c>
      <c r="AQ22" s="93">
        <v>1.8167534904268912</v>
      </c>
      <c r="AR22" s="93">
        <v>1.8841436764112161</v>
      </c>
      <c r="AS22" s="93">
        <v>1.9537813887182209</v>
      </c>
      <c r="AT22" s="91">
        <f>AVERAGE(AO22:AS22)</f>
        <v>1.8385460644563885</v>
      </c>
      <c r="AU22" s="93">
        <v>2.9550966415866777</v>
      </c>
      <c r="AV22" s="93">
        <v>2.5684399081372149</v>
      </c>
      <c r="AW22" s="93">
        <v>2.8979369460535582</v>
      </c>
      <c r="AX22" s="93">
        <v>2.7425990307440951</v>
      </c>
      <c r="AY22" s="93">
        <v>2.8531064409111999</v>
      </c>
      <c r="AZ22" s="93">
        <v>2.9701795006852301</v>
      </c>
      <c r="BA22" s="93">
        <v>2.8026650437064506</v>
      </c>
      <c r="BB22" s="93">
        <v>2.7519822048666054</v>
      </c>
      <c r="BC22" s="93">
        <v>2.4509670464475684</v>
      </c>
      <c r="BD22" s="93">
        <v>2.9275905511780662</v>
      </c>
      <c r="BE22" s="93">
        <v>2.7420033164538946</v>
      </c>
      <c r="BF22" s="93">
        <v>2.9910071214670935</v>
      </c>
      <c r="BG22" s="93">
        <v>2.8537499958348187</v>
      </c>
      <c r="BH22" s="93">
        <v>1.4061080683713791</v>
      </c>
      <c r="BI22" s="93">
        <v>2.4924221955232788</v>
      </c>
      <c r="BJ22" s="93">
        <v>2.9379280019637801</v>
      </c>
      <c r="BK22" s="93">
        <v>2.7510152548427618</v>
      </c>
      <c r="BL22" s="93">
        <v>2.8037332415689877</v>
      </c>
      <c r="BM22" s="91">
        <f t="shared" si="5"/>
        <v>2.5408261263508347</v>
      </c>
      <c r="BN22" s="93">
        <v>3.1609981683163628</v>
      </c>
      <c r="BO22" s="93">
        <v>3.3003725359505172</v>
      </c>
      <c r="BP22" s="91">
        <f>AVERAGE(BN22:BO22)</f>
        <v>3.23068535213344</v>
      </c>
      <c r="BQ22" s="93">
        <v>2.9872208934086806</v>
      </c>
      <c r="BR22" s="93">
        <v>3.0673296842903026</v>
      </c>
      <c r="BS22" s="93">
        <v>3.2324051188344116</v>
      </c>
      <c r="BT22" s="91">
        <f>AVERAGE(BQ22:BS22)</f>
        <v>3.0956518988444643</v>
      </c>
      <c r="BU22" s="93">
        <v>3.2291589741523508</v>
      </c>
      <c r="BV22" s="93">
        <v>3.130452678687663</v>
      </c>
      <c r="BW22" s="93">
        <v>3.2319190885183744</v>
      </c>
      <c r="BX22" s="93">
        <v>3.2318756582686392</v>
      </c>
      <c r="BY22" s="93">
        <v>3.2313516887622051</v>
      </c>
      <c r="BZ22" s="93">
        <v>3.2364061448966059</v>
      </c>
      <c r="CA22" s="93">
        <v>3.2461594313493389</v>
      </c>
      <c r="CB22" s="93">
        <v>3.2919688412447865</v>
      </c>
      <c r="CC22" s="93">
        <v>3.209592353473488</v>
      </c>
      <c r="CD22" s="93">
        <v>3.1316588321276524</v>
      </c>
      <c r="CE22" s="92">
        <f>AVERAGE(BU22:CD22)</f>
        <v>3.2170543691481113</v>
      </c>
      <c r="CF22" s="92">
        <f t="shared" si="1"/>
        <v>1.8095458572632939</v>
      </c>
      <c r="CG22" s="92">
        <f t="shared" si="2"/>
        <v>2.6538358237882202</v>
      </c>
      <c r="CH22" s="92">
        <f t="shared" si="3"/>
        <v>3.194591339485426</v>
      </c>
    </row>
    <row r="23" spans="1:86" s="44" customFormat="1" ht="17" customHeight="1">
      <c r="A23" s="103" t="s">
        <v>526</v>
      </c>
      <c r="B23" s="78"/>
      <c r="C23" s="78"/>
      <c r="D23" s="78"/>
      <c r="E23" s="104" t="s">
        <v>142</v>
      </c>
      <c r="F23" s="104" t="s">
        <v>142</v>
      </c>
      <c r="G23" s="93">
        <v>4.9489600735693806E-2</v>
      </c>
      <c r="H23" s="104" t="s">
        <v>142</v>
      </c>
      <c r="I23" s="104" t="s">
        <v>142</v>
      </c>
      <c r="J23" s="93">
        <v>2.8994838643975267E-2</v>
      </c>
      <c r="K23" s="91">
        <f>SUM(G23,J23)/6</f>
        <v>1.3080739896611513E-2</v>
      </c>
      <c r="L23" s="93">
        <v>3.9809692827247903E-2</v>
      </c>
      <c r="M23" s="93">
        <v>4.1083419391804828E-2</v>
      </c>
      <c r="N23" s="93">
        <v>4.3267529001742605E-2</v>
      </c>
      <c r="O23" s="104" t="s">
        <v>142</v>
      </c>
      <c r="P23" s="104" t="s">
        <v>142</v>
      </c>
      <c r="Q23" s="91">
        <f>SUM(L23:N23)/5</f>
        <v>2.483212824415907E-2</v>
      </c>
      <c r="R23" s="93">
        <v>3.2245346967156065E-2</v>
      </c>
      <c r="S23" s="93">
        <v>2.8812630933288456E-2</v>
      </c>
      <c r="T23" s="93">
        <v>2.867066998489716E-2</v>
      </c>
      <c r="U23" s="104" t="s">
        <v>142</v>
      </c>
      <c r="V23" s="104" t="s">
        <v>142</v>
      </c>
      <c r="W23" s="93">
        <v>2.6370392194486399E-2</v>
      </c>
      <c r="X23" s="91">
        <f>SUM(R23:T23,W23)/6</f>
        <v>1.934984001330468E-2</v>
      </c>
      <c r="Y23" s="104" t="s">
        <v>142</v>
      </c>
      <c r="Z23" s="93">
        <v>3.2898390277858951E-2</v>
      </c>
      <c r="AA23" s="93">
        <v>3.1622127723783769E-2</v>
      </c>
      <c r="AB23" s="93">
        <v>3.8898675321992225E-2</v>
      </c>
      <c r="AC23" s="93">
        <v>2.53801217516408E-2</v>
      </c>
      <c r="AD23" s="104" t="s">
        <v>142</v>
      </c>
      <c r="AE23" s="93">
        <v>3.2634658408822431E-2</v>
      </c>
      <c r="AF23" s="104" t="s">
        <v>142</v>
      </c>
      <c r="AG23" s="93">
        <v>4.200273996419146E-2</v>
      </c>
      <c r="AH23" s="104" t="s">
        <v>142</v>
      </c>
      <c r="AI23" s="93">
        <v>3.8385284109276323E-2</v>
      </c>
      <c r="AJ23" s="93">
        <v>3.4297794202945972E-2</v>
      </c>
      <c r="AK23" s="104" t="s">
        <v>142</v>
      </c>
      <c r="AL23" s="93">
        <v>3.3709371095766251E-2</v>
      </c>
      <c r="AM23" s="93">
        <v>3.7172913908915778E-2</v>
      </c>
      <c r="AN23" s="91">
        <f>SUM(Z23:AC23,AE23,AG23,AI23:AJ23,AL23:AM23)/15</f>
        <v>2.3133471784346268E-2</v>
      </c>
      <c r="AO23" s="93">
        <v>2.5825883372337616E-2</v>
      </c>
      <c r="AP23" s="93">
        <v>4.024383208604309E-2</v>
      </c>
      <c r="AQ23" s="93">
        <v>3.1923294294224733E-2</v>
      </c>
      <c r="AR23" s="93">
        <v>3.6885829165647581E-2</v>
      </c>
      <c r="AS23" s="93">
        <v>2.7187367007273346E-2</v>
      </c>
      <c r="AT23" s="91">
        <f t="shared" si="19"/>
        <v>3.2413241185105274E-2</v>
      </c>
      <c r="AU23" s="93">
        <v>4.5865856544379892E-2</v>
      </c>
      <c r="AV23" s="93">
        <v>2.5875473147395252E-2</v>
      </c>
      <c r="AW23" s="93">
        <v>3.0834467301309915E-2</v>
      </c>
      <c r="AX23" s="104" t="s">
        <v>142</v>
      </c>
      <c r="AY23" s="93">
        <v>3.7301438324313561E-2</v>
      </c>
      <c r="AZ23" s="93">
        <v>2.7676879230043847E-2</v>
      </c>
      <c r="BA23" s="93">
        <v>3.1932609241621647E-2</v>
      </c>
      <c r="BB23" s="93">
        <v>3.1089424690262588E-2</v>
      </c>
      <c r="BC23" s="93">
        <v>2.9681143437244404E-2</v>
      </c>
      <c r="BD23" s="93">
        <v>2.8756355440608155E-2</v>
      </c>
      <c r="BE23" s="104" t="s">
        <v>142</v>
      </c>
      <c r="BF23" s="93">
        <v>4.0091794226129698E-2</v>
      </c>
      <c r="BG23" s="93">
        <v>3.0364311774454932E-2</v>
      </c>
      <c r="BH23" s="93">
        <v>3.626318423004847E-2</v>
      </c>
      <c r="BI23" s="93">
        <v>4.2811612364366779E-2</v>
      </c>
      <c r="BJ23" s="93">
        <v>3.2497629948593142E-2</v>
      </c>
      <c r="BK23" s="104" t="s">
        <v>142</v>
      </c>
      <c r="BL23" s="93">
        <v>4.0549344151002253E-2</v>
      </c>
      <c r="BM23" s="91">
        <f>SUM(AU23:AW23,AY23:BD23,BF23:BJ23,BL23)/18</f>
        <v>2.8421751336209698E-2</v>
      </c>
      <c r="BN23" s="104" t="s">
        <v>142</v>
      </c>
      <c r="BO23" s="93">
        <v>4.5304684755490432E-2</v>
      </c>
      <c r="BP23" s="91">
        <f>BO23/2</f>
        <v>2.2652342377745216E-2</v>
      </c>
      <c r="BQ23" s="104" t="s">
        <v>142</v>
      </c>
      <c r="BR23" s="104" t="s">
        <v>142</v>
      </c>
      <c r="BS23" s="104" t="s">
        <v>142</v>
      </c>
      <c r="BT23" s="95" t="s">
        <v>142</v>
      </c>
      <c r="BU23" s="104" t="s">
        <v>142</v>
      </c>
      <c r="BV23" s="104" t="s">
        <v>142</v>
      </c>
      <c r="BW23" s="93">
        <v>4.3115295795744898E-2</v>
      </c>
      <c r="BX23" s="93">
        <v>6.571459843466905E-2</v>
      </c>
      <c r="BY23" s="93">
        <v>5.595202762129823E-2</v>
      </c>
      <c r="BZ23" s="93">
        <v>4.178626787562597E-2</v>
      </c>
      <c r="CA23" s="104" t="s">
        <v>142</v>
      </c>
      <c r="CB23" s="93">
        <v>3.997956639351484E-2</v>
      </c>
      <c r="CC23" s="104" t="s">
        <v>142</v>
      </c>
      <c r="CD23" s="104" t="s">
        <v>142</v>
      </c>
      <c r="CE23" s="92">
        <f>SUM(BW23:BZ23,CB23)/10</f>
        <v>2.4654775612085299E-2</v>
      </c>
      <c r="CF23" s="92">
        <f t="shared" si="1"/>
        <v>2.8622684714632172E-2</v>
      </c>
      <c r="CG23" s="92">
        <f t="shared" si="2"/>
        <v>2.3403935117254793E-2</v>
      </c>
      <c r="CH23" s="92" t="s">
        <v>186</v>
      </c>
    </row>
    <row r="24" spans="1:86" s="44" customFormat="1" ht="17" customHeight="1">
      <c r="A24" s="103" t="s">
        <v>527</v>
      </c>
      <c r="B24" s="78"/>
      <c r="C24" s="78"/>
      <c r="D24" s="78"/>
      <c r="E24" s="93">
        <v>2.5217544034600894</v>
      </c>
      <c r="F24" s="93">
        <v>2.3318033144008661</v>
      </c>
      <c r="G24" s="93">
        <v>2.4002129514532058</v>
      </c>
      <c r="H24" s="93">
        <v>2.2551341999680257</v>
      </c>
      <c r="I24" s="93">
        <v>2.4067153408305759</v>
      </c>
      <c r="J24" s="93">
        <v>2.1535579038298707</v>
      </c>
      <c r="K24" s="91">
        <f t="shared" si="20"/>
        <v>2.3448630189904391</v>
      </c>
      <c r="L24" s="93">
        <v>2.3628440145181222</v>
      </c>
      <c r="M24" s="93">
        <v>2.2325909417125742</v>
      </c>
      <c r="N24" s="93">
        <v>2.2165245989747917</v>
      </c>
      <c r="O24" s="93">
        <v>2.274798472490509</v>
      </c>
      <c r="P24" s="93">
        <v>2.2101285297690576</v>
      </c>
      <c r="Q24" s="91">
        <f>AVERAGE(L24:P24)</f>
        <v>2.2593773114930111</v>
      </c>
      <c r="R24" s="93">
        <v>2.3841334792704889</v>
      </c>
      <c r="S24" s="93">
        <v>2.3376038509145722</v>
      </c>
      <c r="T24" s="93">
        <v>2.322768146007701</v>
      </c>
      <c r="U24" s="93">
        <v>2.1463158683198209</v>
      </c>
      <c r="V24" s="93">
        <v>2.2942148510262328</v>
      </c>
      <c r="W24" s="93">
        <v>2.3510047899544455</v>
      </c>
      <c r="X24" s="91">
        <f>AVERAGE(R24:W24)</f>
        <v>2.306006830915543</v>
      </c>
      <c r="Y24" s="93">
        <v>2.1875652708852469</v>
      </c>
      <c r="Z24" s="93">
        <v>2.3625794058987939</v>
      </c>
      <c r="AA24" s="93">
        <v>2.3757120770451166</v>
      </c>
      <c r="AB24" s="93">
        <v>2.4251672214767646</v>
      </c>
      <c r="AC24" s="93">
        <v>2.1987386826193518</v>
      </c>
      <c r="AD24" s="93">
        <v>2.4582269070106664</v>
      </c>
      <c r="AE24" s="93">
        <v>2.3741390700676677</v>
      </c>
      <c r="AF24" s="93">
        <v>2.3594583675727927</v>
      </c>
      <c r="AG24" s="93">
        <v>2.3791125038115419</v>
      </c>
      <c r="AH24" s="93">
        <v>2.2284585335022746</v>
      </c>
      <c r="AI24" s="93">
        <v>2.3207825133229485</v>
      </c>
      <c r="AJ24" s="93">
        <v>2.3859550333307284</v>
      </c>
      <c r="AK24" s="93">
        <v>2.3398114155986764</v>
      </c>
      <c r="AL24" s="93">
        <v>2.3655496850372391</v>
      </c>
      <c r="AM24" s="93">
        <v>2.1273737141171258</v>
      </c>
      <c r="AN24" s="91">
        <f>AVERAGE(Y24:AM24)</f>
        <v>2.3259086934197954</v>
      </c>
      <c r="AO24" s="93">
        <v>2.23576813990389</v>
      </c>
      <c r="AP24" s="93">
        <v>2.2598114156904208</v>
      </c>
      <c r="AQ24" s="93">
        <v>2.1213970492724257</v>
      </c>
      <c r="AR24" s="93">
        <v>2.1740515495561086</v>
      </c>
      <c r="AS24" s="93">
        <v>2.1365197112182344</v>
      </c>
      <c r="AT24" s="91">
        <f>AVERAGE(AO24:AS24)</f>
        <v>2.1855095731282161</v>
      </c>
      <c r="AU24" s="93">
        <v>2.3060037874812434</v>
      </c>
      <c r="AV24" s="93">
        <v>2.2893806964070156</v>
      </c>
      <c r="AW24" s="93">
        <v>2.4155202490008003</v>
      </c>
      <c r="AX24" s="93">
        <v>2.3737188636164404</v>
      </c>
      <c r="AY24" s="93">
        <v>2.3309709639234257</v>
      </c>
      <c r="AZ24" s="93">
        <v>2.3095233803403192</v>
      </c>
      <c r="BA24" s="93">
        <v>2.3692773437305661</v>
      </c>
      <c r="BB24" s="93">
        <v>2.3034968557833952</v>
      </c>
      <c r="BC24" s="93">
        <v>2.2029102213364546</v>
      </c>
      <c r="BD24" s="93">
        <v>2.261482773228904</v>
      </c>
      <c r="BE24" s="93">
        <v>2.4467756202226485</v>
      </c>
      <c r="BF24" s="93">
        <v>2.2702055621623445</v>
      </c>
      <c r="BG24" s="93">
        <v>2.2922198576594734</v>
      </c>
      <c r="BH24" s="93">
        <v>1.9775942496264574</v>
      </c>
      <c r="BI24" s="93">
        <v>2.1806898251187321</v>
      </c>
      <c r="BJ24" s="93">
        <v>2.3082231483563644</v>
      </c>
      <c r="BK24" s="93">
        <v>2.3326000723359881</v>
      </c>
      <c r="BL24" s="93">
        <v>2.3585435157904504</v>
      </c>
      <c r="BM24" s="91">
        <f t="shared" si="5"/>
        <v>2.2416451114812443</v>
      </c>
      <c r="BN24" s="93">
        <v>2.4432455351361111</v>
      </c>
      <c r="BO24" s="93">
        <v>2.3439945549867094</v>
      </c>
      <c r="BP24" s="91">
        <f>AVERAGE(BN24:BO24)</f>
        <v>2.39362004506141</v>
      </c>
      <c r="BQ24" s="93">
        <v>2.4781101999086914</v>
      </c>
      <c r="BR24" s="93">
        <v>2.4183901254792977</v>
      </c>
      <c r="BS24" s="93">
        <v>2.8969277483359273</v>
      </c>
      <c r="BT24" s="91">
        <f>AVERAGE(BQ24:BS24)</f>
        <v>2.597809357907972</v>
      </c>
      <c r="BU24" s="93">
        <v>2.4048475798977251</v>
      </c>
      <c r="BV24" s="93">
        <v>2.3298552448376988</v>
      </c>
      <c r="BW24" s="93">
        <v>2.3579641806077207</v>
      </c>
      <c r="BX24" s="93">
        <v>2.3869792787194961</v>
      </c>
      <c r="BY24" s="93">
        <v>2.4269106544584615</v>
      </c>
      <c r="BZ24" s="93">
        <v>2.3210003028450505</v>
      </c>
      <c r="CA24" s="93">
        <v>2.3134439103901214</v>
      </c>
      <c r="CB24" s="93">
        <v>2.28744880465658</v>
      </c>
      <c r="CC24" s="93">
        <v>2.2674069600140134</v>
      </c>
      <c r="CD24" s="93">
        <v>2.270379304017939</v>
      </c>
      <c r="CE24" s="92">
        <f>AVERAGE(BU24:CD24)</f>
        <v>2.3366236220444807</v>
      </c>
      <c r="CF24" s="92">
        <f t="shared" si="1"/>
        <v>2.2224434423106136</v>
      </c>
      <c r="CG24" s="92">
        <f t="shared" si="2"/>
        <v>2.2920769223865602</v>
      </c>
      <c r="CH24" s="92">
        <f t="shared" si="3"/>
        <v>2.3964602922861027</v>
      </c>
    </row>
    <row r="25" spans="1:86" s="44" customFormat="1" ht="17" customHeight="1">
      <c r="A25" s="103" t="s">
        <v>14</v>
      </c>
      <c r="B25" s="78"/>
      <c r="C25" s="78"/>
      <c r="D25" s="78"/>
      <c r="E25" s="93">
        <v>1.3681224531724752</v>
      </c>
      <c r="F25" s="93">
        <v>1.4016458076468548</v>
      </c>
      <c r="G25" s="93">
        <v>1.2938971179463818</v>
      </c>
      <c r="H25" s="93">
        <v>1.934502300459026</v>
      </c>
      <c r="I25" s="93">
        <v>1.3033571517114331</v>
      </c>
      <c r="J25" s="93">
        <v>1.795034027849534</v>
      </c>
      <c r="K25" s="91">
        <f t="shared" si="20"/>
        <v>1.5160931431309506</v>
      </c>
      <c r="L25" s="93">
        <v>2.1258774199759811</v>
      </c>
      <c r="M25" s="93">
        <v>2.1321415916966644</v>
      </c>
      <c r="N25" s="93">
        <v>2.1660929488540703</v>
      </c>
      <c r="O25" s="93">
        <v>2.0060793013802654</v>
      </c>
      <c r="P25" s="93">
        <v>2.0661314462867977</v>
      </c>
      <c r="Q25" s="91">
        <f t="shared" ref="Q25:Q30" si="21">AVERAGE(L25:P25)</f>
        <v>2.0992645416387559</v>
      </c>
      <c r="R25" s="93">
        <v>1.4730661612302807</v>
      </c>
      <c r="S25" s="93">
        <v>1.4289610859868087</v>
      </c>
      <c r="T25" s="93">
        <v>1.5667810769028072</v>
      </c>
      <c r="U25" s="93">
        <v>2.1033212386802274</v>
      </c>
      <c r="V25" s="93">
        <v>1.6648372116951811</v>
      </c>
      <c r="W25" s="93">
        <v>1.5758488131543118</v>
      </c>
      <c r="X25" s="91">
        <f t="shared" ref="X25:X28" si="22">AVERAGE(R25:W25)</f>
        <v>1.6354692646082694</v>
      </c>
      <c r="Y25" s="93">
        <v>1.9844749199150988</v>
      </c>
      <c r="Z25" s="93">
        <v>1.5207069685551207</v>
      </c>
      <c r="AA25" s="93">
        <v>1.4521195337576247</v>
      </c>
      <c r="AB25" s="93">
        <v>1.4690802428980305</v>
      </c>
      <c r="AC25" s="93">
        <v>2.0043017317205583</v>
      </c>
      <c r="AD25" s="93">
        <v>1.4694819850772138</v>
      </c>
      <c r="AE25" s="93">
        <v>1.4421266692026216</v>
      </c>
      <c r="AF25" s="93">
        <v>1.3896879726267237</v>
      </c>
      <c r="AG25" s="93">
        <v>1.4241195751549363</v>
      </c>
      <c r="AH25" s="93">
        <v>1.7761287857865649</v>
      </c>
      <c r="AI25" s="93">
        <v>1.4749974045449301</v>
      </c>
      <c r="AJ25" s="93">
        <v>1.3511561929133138</v>
      </c>
      <c r="AK25" s="93">
        <v>1.5198179395142695</v>
      </c>
      <c r="AL25" s="93">
        <v>1.4622242323466759</v>
      </c>
      <c r="AM25" s="93">
        <v>2.0567653161944599</v>
      </c>
      <c r="AN25" s="91">
        <f t="shared" ref="AN25:AN27" si="23">AVERAGE(Y25:AM25)</f>
        <v>1.5864792980138764</v>
      </c>
      <c r="AO25" s="93">
        <v>2.1599041796480858</v>
      </c>
      <c r="AP25" s="93">
        <v>2.0922074279636296</v>
      </c>
      <c r="AQ25" s="93">
        <v>2.21886253398042</v>
      </c>
      <c r="AR25" s="93">
        <v>2.0952561702322354</v>
      </c>
      <c r="AS25" s="93">
        <v>2.1255588313741631</v>
      </c>
      <c r="AT25" s="91">
        <f t="shared" ref="AT25:AT27" si="24">AVERAGE(AO25:AS25)</f>
        <v>2.1383578286397067</v>
      </c>
      <c r="AU25" s="93">
        <v>1.5032634073886426</v>
      </c>
      <c r="AV25" s="93">
        <v>1.7180814565904885</v>
      </c>
      <c r="AW25" s="93">
        <v>1.474641586774343</v>
      </c>
      <c r="AX25" s="93">
        <v>1.5478654629212008</v>
      </c>
      <c r="AY25" s="93">
        <v>1.5689860658706287</v>
      </c>
      <c r="AZ25" s="93">
        <v>1.4499131692106135</v>
      </c>
      <c r="BA25" s="93">
        <v>1.5727464808458751</v>
      </c>
      <c r="BB25" s="93">
        <v>1.6125869806272957</v>
      </c>
      <c r="BC25" s="93">
        <v>1.7145238454618899</v>
      </c>
      <c r="BD25" s="93">
        <v>1.464405229027927</v>
      </c>
      <c r="BE25" s="93">
        <v>1.512733882597677</v>
      </c>
      <c r="BF25" s="93">
        <v>1.4753242076899771</v>
      </c>
      <c r="BG25" s="93">
        <v>1.5316279147748042</v>
      </c>
      <c r="BH25" s="93">
        <v>2.4839820534518111</v>
      </c>
      <c r="BI25" s="93">
        <v>1.7597739631667069</v>
      </c>
      <c r="BJ25" s="93">
        <v>1.4985092628178078</v>
      </c>
      <c r="BK25" s="93">
        <v>1.5950164804038178</v>
      </c>
      <c r="BL25" s="93">
        <v>1.6039818818985538</v>
      </c>
      <c r="BM25" s="91">
        <f t="shared" si="5"/>
        <v>1.7454819260855834</v>
      </c>
      <c r="BN25" s="93">
        <v>1.3082158565852389</v>
      </c>
      <c r="BO25" s="93">
        <v>1.2326514330805014</v>
      </c>
      <c r="BP25" s="91">
        <f t="shared" ref="BP25:BP28" si="25">AVERAGE(BN25:BO25)</f>
        <v>1.2704336448328701</v>
      </c>
      <c r="BQ25" s="93">
        <v>1.3984349052437068</v>
      </c>
      <c r="BR25" s="93">
        <v>1.4368184513783286</v>
      </c>
      <c r="BS25" s="93">
        <v>1.4397769413150867</v>
      </c>
      <c r="BT25" s="91">
        <f t="shared" ref="BT25:BT28" si="26">AVERAGE(BQ25:BS25)</f>
        <v>1.425010099312374</v>
      </c>
      <c r="BU25" s="93">
        <v>1.2748362858908833</v>
      </c>
      <c r="BV25" s="93">
        <v>1.3662143160753568</v>
      </c>
      <c r="BW25" s="93">
        <v>1.2488816368721121</v>
      </c>
      <c r="BX25" s="93">
        <v>1.2873348517449112</v>
      </c>
      <c r="BY25" s="93">
        <v>1.2148949506363445</v>
      </c>
      <c r="BZ25" s="93">
        <v>1.2896330796944024</v>
      </c>
      <c r="CA25" s="93">
        <v>1.316298225007565</v>
      </c>
      <c r="CB25" s="93">
        <v>1.2904579645107488</v>
      </c>
      <c r="CC25" s="93">
        <v>1.3443379971789615</v>
      </c>
      <c r="CD25" s="93">
        <v>1.3682279314069457</v>
      </c>
      <c r="CE25" s="92">
        <f t="shared" ref="CE25:CE28" si="27">AVERAGE(BU25:CD25)</f>
        <v>1.3001117239018229</v>
      </c>
      <c r="CF25" s="92">
        <f t="shared" si="1"/>
        <v>2.1188111851392311</v>
      </c>
      <c r="CG25" s="92">
        <f t="shared" si="2"/>
        <v>1.6472275241374215</v>
      </c>
      <c r="CH25" s="92">
        <f t="shared" si="3"/>
        <v>1.3211343217747393</v>
      </c>
    </row>
    <row r="26" spans="1:86" s="44" customFormat="1" ht="17" customHeight="1">
      <c r="A26" s="103" t="s">
        <v>15</v>
      </c>
      <c r="B26" s="78"/>
      <c r="C26" s="78"/>
      <c r="D26" s="78"/>
      <c r="E26" s="93">
        <v>1.9155674920343688</v>
      </c>
      <c r="F26" s="93">
        <v>1.8798037135395194</v>
      </c>
      <c r="G26" s="93">
        <v>1.9040219323270837</v>
      </c>
      <c r="H26" s="93">
        <v>1.8719722101979641</v>
      </c>
      <c r="I26" s="93">
        <v>1.9189170914960743</v>
      </c>
      <c r="J26" s="93">
        <v>1.9011592740184129</v>
      </c>
      <c r="K26" s="91">
        <f t="shared" si="20"/>
        <v>1.8985736189355704</v>
      </c>
      <c r="L26" s="93">
        <v>1.8735787687832959</v>
      </c>
      <c r="M26" s="93">
        <v>1.8922260635487906</v>
      </c>
      <c r="N26" s="93">
        <v>1.8517956677522378</v>
      </c>
      <c r="O26" s="93">
        <v>1.9111234189204198</v>
      </c>
      <c r="P26" s="93">
        <v>1.9008552468866373</v>
      </c>
      <c r="Q26" s="91">
        <f t="shared" si="21"/>
        <v>1.8859158331782766</v>
      </c>
      <c r="R26" s="93">
        <v>1.9355479715934161</v>
      </c>
      <c r="S26" s="93">
        <v>1.907411127324546</v>
      </c>
      <c r="T26" s="93">
        <v>1.90263690080517</v>
      </c>
      <c r="U26" s="93">
        <v>1.8859818176283829</v>
      </c>
      <c r="V26" s="93">
        <v>1.9421157605755957</v>
      </c>
      <c r="W26" s="93">
        <v>1.8955084590791069</v>
      </c>
      <c r="X26" s="91">
        <f t="shared" si="22"/>
        <v>1.9115336728343697</v>
      </c>
      <c r="Y26" s="93">
        <v>1.9469260585735024</v>
      </c>
      <c r="Z26" s="93">
        <v>1.9278708080658387</v>
      </c>
      <c r="AA26" s="93">
        <v>1.9118273314295193</v>
      </c>
      <c r="AB26" s="93">
        <v>1.9195722917830218</v>
      </c>
      <c r="AC26" s="93">
        <v>1.8765134172492006</v>
      </c>
      <c r="AD26" s="93">
        <v>1.9017229861249125</v>
      </c>
      <c r="AE26" s="93">
        <v>1.9325466129062292</v>
      </c>
      <c r="AF26" s="93">
        <v>1.9311504205643568</v>
      </c>
      <c r="AG26" s="93">
        <v>1.9000224013950198</v>
      </c>
      <c r="AH26" s="93">
        <v>1.8865917718084233</v>
      </c>
      <c r="AI26" s="93">
        <v>1.9008146695097587</v>
      </c>
      <c r="AJ26" s="93">
        <v>1.9074521405241938</v>
      </c>
      <c r="AK26" s="93">
        <v>1.8944453671948043</v>
      </c>
      <c r="AL26" s="93">
        <v>1.931937315980071</v>
      </c>
      <c r="AM26" s="93">
        <v>1.8986580353772464</v>
      </c>
      <c r="AN26" s="91">
        <f t="shared" si="23"/>
        <v>1.9112034418990733</v>
      </c>
      <c r="AO26" s="93">
        <v>1.8784950407646122</v>
      </c>
      <c r="AP26" s="93">
        <v>1.9241678960793429</v>
      </c>
      <c r="AQ26" s="93">
        <v>1.877293401291958</v>
      </c>
      <c r="AR26" s="93">
        <v>1.8861931450199041</v>
      </c>
      <c r="AS26" s="93">
        <v>1.8962757698175172</v>
      </c>
      <c r="AT26" s="91">
        <f>AVERAGE(AO26:AS26)</f>
        <v>1.8924850505946669</v>
      </c>
      <c r="AU26" s="93">
        <v>1.8884027866746413</v>
      </c>
      <c r="AV26" s="93">
        <v>1.8931862767219223</v>
      </c>
      <c r="AW26" s="93">
        <v>1.904249163395505</v>
      </c>
      <c r="AX26" s="93">
        <v>1.9371577615137692</v>
      </c>
      <c r="AY26" s="93">
        <v>1.9074457280257739</v>
      </c>
      <c r="AZ26" s="93">
        <v>1.9170282857826562</v>
      </c>
      <c r="BA26" s="93">
        <v>1.9329024042626906</v>
      </c>
      <c r="BB26" s="93">
        <v>1.9042937174436634</v>
      </c>
      <c r="BC26" s="93">
        <v>1.8512249043916569</v>
      </c>
      <c r="BD26" s="93">
        <v>1.8781795188764576</v>
      </c>
      <c r="BE26" s="93">
        <v>1.8841179927680565</v>
      </c>
      <c r="BF26" s="93">
        <v>1.8817260989060633</v>
      </c>
      <c r="BG26" s="93">
        <v>1.9080737458272412</v>
      </c>
      <c r="BH26" s="93">
        <v>1.8802885991383247</v>
      </c>
      <c r="BI26" s="93">
        <v>1.8627123845657358</v>
      </c>
      <c r="BJ26" s="93">
        <v>1.8598389068630501</v>
      </c>
      <c r="BK26" s="93">
        <v>1.941447802148011</v>
      </c>
      <c r="BL26" s="93">
        <v>1.8782811783492703</v>
      </c>
      <c r="BM26" s="91">
        <f t="shared" si="5"/>
        <v>1.8884404361486056</v>
      </c>
      <c r="BN26" s="93">
        <v>1.897058055803635</v>
      </c>
      <c r="BO26" s="93">
        <v>1.8400791122555069</v>
      </c>
      <c r="BP26" s="91">
        <f t="shared" si="25"/>
        <v>1.8685685840295709</v>
      </c>
      <c r="BQ26" s="93">
        <v>1.9525861971576588</v>
      </c>
      <c r="BR26" s="93">
        <v>1.8693964333001529</v>
      </c>
      <c r="BS26" s="93">
        <v>1.5604611811703231</v>
      </c>
      <c r="BT26" s="91">
        <f t="shared" si="26"/>
        <v>1.7941479372093783</v>
      </c>
      <c r="BU26" s="93">
        <v>1.9108629090335421</v>
      </c>
      <c r="BV26" s="93">
        <v>1.8904495073544159</v>
      </c>
      <c r="BW26" s="93">
        <v>1.8452802785479403</v>
      </c>
      <c r="BX26" s="93">
        <v>1.8639658267214492</v>
      </c>
      <c r="BY26" s="93">
        <v>1.9174453636035507</v>
      </c>
      <c r="BZ26" s="93">
        <v>1.8395596348842991</v>
      </c>
      <c r="CA26" s="93">
        <v>1.8298890383043118</v>
      </c>
      <c r="CB26" s="93">
        <v>1.8874192588053054</v>
      </c>
      <c r="CC26" s="93">
        <v>1.880187895341273</v>
      </c>
      <c r="CD26" s="93">
        <v>1.8609202090171488</v>
      </c>
      <c r="CE26" s="92">
        <f t="shared" si="27"/>
        <v>1.8725979921613238</v>
      </c>
      <c r="CF26" s="92">
        <f t="shared" si="1"/>
        <v>1.8892004418864716</v>
      </c>
      <c r="CG26" s="92">
        <f t="shared" si="2"/>
        <v>1.9004582939951253</v>
      </c>
      <c r="CH26" s="92">
        <f t="shared" si="3"/>
        <v>1.8563707267533678</v>
      </c>
    </row>
    <row r="27" spans="1:86" s="44" customFormat="1" ht="17" customHeight="1">
      <c r="A27" s="103" t="s">
        <v>16</v>
      </c>
      <c r="B27" s="105"/>
      <c r="C27" s="78"/>
      <c r="D27" s="78"/>
      <c r="E27" s="93">
        <v>0.32369677232938099</v>
      </c>
      <c r="F27" s="93">
        <v>0.41398470751194882</v>
      </c>
      <c r="G27" s="93">
        <v>0.35873411197439647</v>
      </c>
      <c r="H27" s="93">
        <v>0.25816792118800741</v>
      </c>
      <c r="I27" s="93">
        <v>0.40620804919083126</v>
      </c>
      <c r="J27" s="93">
        <v>0.3733864154156919</v>
      </c>
      <c r="K27" s="91">
        <f t="shared" si="20"/>
        <v>0.35569632960170949</v>
      </c>
      <c r="L27" s="93">
        <v>0.23783043115206093</v>
      </c>
      <c r="M27" s="93">
        <v>0.22384119614470213</v>
      </c>
      <c r="N27" s="93">
        <v>0.24125563541911543</v>
      </c>
      <c r="O27" s="93">
        <v>0.29306233954385208</v>
      </c>
      <c r="P27" s="93">
        <v>0.23137465102812396</v>
      </c>
      <c r="Q27" s="91">
        <f>AVERAGE(L27:P27)</f>
        <v>0.24547285065757091</v>
      </c>
      <c r="R27" s="93">
        <v>0.38933484512879352</v>
      </c>
      <c r="S27" s="93">
        <v>0.388815720511694</v>
      </c>
      <c r="T27" s="93">
        <v>0.36271875974967854</v>
      </c>
      <c r="U27" s="93">
        <v>0.28589798155835938</v>
      </c>
      <c r="V27" s="93">
        <v>0.34015058901023432</v>
      </c>
      <c r="W27" s="93">
        <v>0.32296023065494434</v>
      </c>
      <c r="X27" s="91">
        <f t="shared" si="22"/>
        <v>0.34831302110228402</v>
      </c>
      <c r="Y27" s="93">
        <v>0.26731344505202648</v>
      </c>
      <c r="Z27" s="93">
        <v>0.36163550960863999</v>
      </c>
      <c r="AA27" s="93">
        <v>0.35396969539075918</v>
      </c>
      <c r="AB27" s="93">
        <v>0.38731307486759287</v>
      </c>
      <c r="AC27" s="93">
        <v>0.29946039817562431</v>
      </c>
      <c r="AD27" s="93">
        <v>0.40091616924490175</v>
      </c>
      <c r="AE27" s="93">
        <v>0.40162883752746825</v>
      </c>
      <c r="AF27" s="93">
        <v>0.39283186535974424</v>
      </c>
      <c r="AG27" s="93">
        <v>0.38990987587588505</v>
      </c>
      <c r="AH27" s="93">
        <v>0.34899410724087465</v>
      </c>
      <c r="AI27" s="93">
        <v>0.37455722718228446</v>
      </c>
      <c r="AJ27" s="93">
        <v>0.38248249090316805</v>
      </c>
      <c r="AK27" s="93">
        <v>0.37168558255903428</v>
      </c>
      <c r="AL27" s="93">
        <v>0.33756127257978147</v>
      </c>
      <c r="AM27" s="93">
        <v>0.28966673301640466</v>
      </c>
      <c r="AN27" s="91">
        <f t="shared" si="23"/>
        <v>0.35732841897227929</v>
      </c>
      <c r="AO27" s="93">
        <v>0.23529008452963573</v>
      </c>
      <c r="AP27" s="93">
        <v>0.27312173100016252</v>
      </c>
      <c r="AQ27" s="93">
        <v>0.24793032547015514</v>
      </c>
      <c r="AR27" s="93">
        <v>0.26443527786869453</v>
      </c>
      <c r="AS27" s="93">
        <v>0.25605403212274525</v>
      </c>
      <c r="AT27" s="91">
        <f t="shared" si="24"/>
        <v>0.25536629019827861</v>
      </c>
      <c r="AU27" s="93">
        <v>0.36795771950664552</v>
      </c>
      <c r="AV27" s="93">
        <v>0.35168050750028607</v>
      </c>
      <c r="AW27" s="93">
        <v>0.34127471218233291</v>
      </c>
      <c r="AX27" s="93">
        <v>0.35507180952534406</v>
      </c>
      <c r="AY27" s="93">
        <v>0.38368208797280712</v>
      </c>
      <c r="AZ27" s="93">
        <v>0.36959866215907039</v>
      </c>
      <c r="BA27" s="93">
        <v>0.36146138056489341</v>
      </c>
      <c r="BB27" s="93">
        <v>0.37146788901088024</v>
      </c>
      <c r="BC27" s="93">
        <v>0.37040305854459438</v>
      </c>
      <c r="BD27" s="93">
        <v>0.37997179737584713</v>
      </c>
      <c r="BE27" s="93">
        <v>0.36755987286390124</v>
      </c>
      <c r="BF27" s="93">
        <v>0.3832252109188376</v>
      </c>
      <c r="BG27" s="93">
        <v>0.36280397300686495</v>
      </c>
      <c r="BH27" s="93">
        <v>0.21099138127078126</v>
      </c>
      <c r="BI27" s="93">
        <v>0.37133209169430642</v>
      </c>
      <c r="BJ27" s="93">
        <v>0.36499602511857132</v>
      </c>
      <c r="BK27" s="93">
        <v>0.3796097353374267</v>
      </c>
      <c r="BL27" s="93">
        <v>0.32299899237153906</v>
      </c>
      <c r="BM27" s="91">
        <f t="shared" si="5"/>
        <v>0.33545536646658158</v>
      </c>
      <c r="BN27" s="93">
        <v>0.36610361210910269</v>
      </c>
      <c r="BO27" s="93">
        <v>0.38493656771996743</v>
      </c>
      <c r="BP27" s="91">
        <f>AVERAGE(BN27:BO27)</f>
        <v>0.37552008991453506</v>
      </c>
      <c r="BQ27" s="93">
        <v>0.40000193264547385</v>
      </c>
      <c r="BR27" s="93">
        <v>0.39525467358418681</v>
      </c>
      <c r="BS27" s="93">
        <v>0.2849144523943265</v>
      </c>
      <c r="BT27" s="91">
        <f t="shared" si="26"/>
        <v>0.36005701954132907</v>
      </c>
      <c r="BU27" s="93">
        <v>0.32990163986120058</v>
      </c>
      <c r="BV27" s="93">
        <v>0.37024813851058136</v>
      </c>
      <c r="BW27" s="93">
        <v>0.36251818672162256</v>
      </c>
      <c r="BX27" s="93">
        <v>0.3382323362245851</v>
      </c>
      <c r="BY27" s="93">
        <v>0.27956935736710159</v>
      </c>
      <c r="BZ27" s="93">
        <v>0.41478455781645462</v>
      </c>
      <c r="CA27" s="93">
        <v>0.41063690537547681</v>
      </c>
      <c r="CB27" s="93">
        <v>0.39743855773252929</v>
      </c>
      <c r="CC27" s="93">
        <v>0.4275295121120154</v>
      </c>
      <c r="CD27" s="93">
        <v>0.39311306646365879</v>
      </c>
      <c r="CE27" s="92">
        <f t="shared" si="27"/>
        <v>0.37239722581852264</v>
      </c>
      <c r="CF27" s="92">
        <f t="shared" si="1"/>
        <v>0.25041957042792473</v>
      </c>
      <c r="CG27" s="92">
        <f t="shared" si="2"/>
        <v>0.34715953300459157</v>
      </c>
      <c r="CH27" s="92">
        <f t="shared" si="3"/>
        <v>0.37034556644255223</v>
      </c>
    </row>
    <row r="28" spans="1:86" s="44" customFormat="1" ht="17" customHeight="1">
      <c r="A28" s="103" t="s">
        <v>17</v>
      </c>
      <c r="B28" s="78"/>
      <c r="C28" s="78"/>
      <c r="D28" s="78"/>
      <c r="E28" s="93">
        <v>0.1156456371558359</v>
      </c>
      <c r="F28" s="93">
        <v>0.1114739368872938</v>
      </c>
      <c r="G28" s="93">
        <v>0.11821652733812685</v>
      </c>
      <c r="H28" s="93">
        <v>0.12096764282433844</v>
      </c>
      <c r="I28" s="93">
        <v>0.10537500423791674</v>
      </c>
      <c r="J28" s="93">
        <v>7.6955990849382441E-2</v>
      </c>
      <c r="K28" s="91">
        <f t="shared" si="20"/>
        <v>0.10810578988214903</v>
      </c>
      <c r="L28" s="93">
        <v>0.17480513027256958</v>
      </c>
      <c r="M28" s="93">
        <v>0.15240030493178047</v>
      </c>
      <c r="N28" s="93">
        <v>0.16212356754379195</v>
      </c>
      <c r="O28" s="93">
        <v>0.14284456066622675</v>
      </c>
      <c r="P28" s="93">
        <v>0.15218941190641197</v>
      </c>
      <c r="Q28" s="91">
        <f t="shared" si="21"/>
        <v>0.15687259506415616</v>
      </c>
      <c r="R28" s="93">
        <v>0.10969494412695925</v>
      </c>
      <c r="S28" s="93">
        <v>0.11193017402851643</v>
      </c>
      <c r="T28" s="93">
        <v>7.5832299388274502E-2</v>
      </c>
      <c r="U28" s="93">
        <v>6.304041959923172E-2</v>
      </c>
      <c r="V28" s="93">
        <v>0.11163252591499302</v>
      </c>
      <c r="W28" s="93">
        <v>9.9581895346278995E-2</v>
      </c>
      <c r="X28" s="91">
        <f t="shared" si="22"/>
        <v>9.5285376400708999E-2</v>
      </c>
      <c r="Y28" s="93">
        <v>9.5260662378454888E-2</v>
      </c>
      <c r="Z28" s="93">
        <v>0.11556597380912838</v>
      </c>
      <c r="AA28" s="93">
        <v>0.1028976580068552</v>
      </c>
      <c r="AB28" s="93">
        <v>0.11614728766902899</v>
      </c>
      <c r="AC28" s="93">
        <v>0.10252903652663217</v>
      </c>
      <c r="AD28" s="93">
        <v>0.1518699233024482</v>
      </c>
      <c r="AE28" s="93">
        <v>0.11463953242362933</v>
      </c>
      <c r="AF28" s="93">
        <v>0.11087271559677074</v>
      </c>
      <c r="AG28" s="93">
        <v>0.12030826656896806</v>
      </c>
      <c r="AH28" s="93">
        <v>8.0298883282844347E-2</v>
      </c>
      <c r="AI28" s="93">
        <v>0.11011967572857724</v>
      </c>
      <c r="AJ28" s="93">
        <v>0.11244970010848977</v>
      </c>
      <c r="AK28" s="93">
        <v>0.1047222711291665</v>
      </c>
      <c r="AL28" s="93">
        <v>0.12856463973931348</v>
      </c>
      <c r="AM28" s="93">
        <v>9.3110348622379532E-2</v>
      </c>
      <c r="AN28" s="91">
        <f>AVERAGE(Y28:AM28)</f>
        <v>0.11062377165951244</v>
      </c>
      <c r="AO28" s="93">
        <v>0.16556685110001457</v>
      </c>
      <c r="AP28" s="93">
        <v>0.12214295019296068</v>
      </c>
      <c r="AQ28" s="93">
        <v>0.13008314421866543</v>
      </c>
      <c r="AR28" s="93">
        <v>0.15999462372053627</v>
      </c>
      <c r="AS28" s="93">
        <v>0.13033514762485038</v>
      </c>
      <c r="AT28" s="91">
        <f>AVERAGE(AO28:AS28)</f>
        <v>0.14162454337140548</v>
      </c>
      <c r="AU28" s="93">
        <v>9.2067594126258576E-2</v>
      </c>
      <c r="AV28" s="93">
        <v>0.11134730841914274</v>
      </c>
      <c r="AW28" s="93">
        <v>0.1299789519352805</v>
      </c>
      <c r="AX28" s="93">
        <v>0.1225459221167815</v>
      </c>
      <c r="AY28" s="93">
        <v>0.10254761924505318</v>
      </c>
      <c r="AZ28" s="93">
        <v>8.92171057646238E-2</v>
      </c>
      <c r="BA28" s="93">
        <v>0.10390795754517196</v>
      </c>
      <c r="BB28" s="93">
        <v>0.11495938056384446</v>
      </c>
      <c r="BC28" s="93">
        <v>7.8777531091051678E-2</v>
      </c>
      <c r="BD28" s="93">
        <v>9.2696824068404488E-2</v>
      </c>
      <c r="BE28" s="93">
        <v>9.4267249150903426E-2</v>
      </c>
      <c r="BF28" s="93">
        <v>0.1126680594975154</v>
      </c>
      <c r="BG28" s="93">
        <v>0.11901481799912535</v>
      </c>
      <c r="BH28" s="93">
        <v>8.1970040665313756E-2</v>
      </c>
      <c r="BI28" s="93">
        <v>8.4663602301789237E-2</v>
      </c>
      <c r="BJ28" s="93">
        <v>0.10045919552308274</v>
      </c>
      <c r="BK28" s="93">
        <v>0.10338157661219334</v>
      </c>
      <c r="BL28" s="93">
        <v>9.25875358325913E-2</v>
      </c>
      <c r="BM28" s="91">
        <f t="shared" si="5"/>
        <v>9.7012794822349271E-2</v>
      </c>
      <c r="BN28" s="93">
        <v>8.3715579314389346E-2</v>
      </c>
      <c r="BO28" s="93">
        <v>9.4309331429980617E-2</v>
      </c>
      <c r="BP28" s="91">
        <f t="shared" si="25"/>
        <v>8.9012455372184981E-2</v>
      </c>
      <c r="BQ28" s="93">
        <v>0.10837684751763101</v>
      </c>
      <c r="BR28" s="93">
        <v>9.7976525873551865E-2</v>
      </c>
      <c r="BS28" s="93">
        <v>9.638681906517764E-2</v>
      </c>
      <c r="BT28" s="91">
        <f t="shared" si="26"/>
        <v>0.10091339748545351</v>
      </c>
      <c r="BU28" s="93">
        <v>0.12064728029801912</v>
      </c>
      <c r="BV28" s="93">
        <v>9.5694773955156062E-2</v>
      </c>
      <c r="BW28" s="93">
        <v>0.11218968697298404</v>
      </c>
      <c r="BX28" s="93">
        <v>9.9440172243276531E-2</v>
      </c>
      <c r="BY28" s="93">
        <v>0.10720862583307361</v>
      </c>
      <c r="BZ28" s="93">
        <v>7.0006321161050877E-2</v>
      </c>
      <c r="CA28" s="93">
        <v>8.2720411297628138E-2</v>
      </c>
      <c r="CB28" s="93">
        <v>7.8646869675928807E-2</v>
      </c>
      <c r="CC28" s="93">
        <v>9.0589914534393384E-2</v>
      </c>
      <c r="CD28" s="93">
        <v>7.6301997925218537E-2</v>
      </c>
      <c r="CE28" s="92">
        <f t="shared" si="27"/>
        <v>9.3344605389672902E-2</v>
      </c>
      <c r="CF28" s="92">
        <f t="shared" si="1"/>
        <v>0.14924856921778082</v>
      </c>
      <c r="CG28" s="92">
        <f t="shared" si="2"/>
        <v>0.10279853065315826</v>
      </c>
      <c r="CH28" s="92">
        <f t="shared" si="3"/>
        <v>9.42807438064973E-2</v>
      </c>
    </row>
    <row r="29" spans="1:86" s="44" customFormat="1" ht="17" customHeight="1">
      <c r="A29" s="106" t="s">
        <v>9</v>
      </c>
      <c r="B29" s="107"/>
      <c r="C29" s="107"/>
      <c r="D29" s="107"/>
      <c r="E29" s="108" t="s">
        <v>142</v>
      </c>
      <c r="F29" s="109">
        <v>4.7668967368357823E-2</v>
      </c>
      <c r="G29" s="109">
        <v>5.3682434168468268E-2</v>
      </c>
      <c r="H29" s="108" t="s">
        <v>142</v>
      </c>
      <c r="I29" s="109">
        <v>4.9066330093182176E-2</v>
      </c>
      <c r="J29" s="108" t="s">
        <v>142</v>
      </c>
      <c r="K29" s="91">
        <f>SUM(F29,G29,I29)/6</f>
        <v>2.5069621938334712E-2</v>
      </c>
      <c r="L29" s="108" t="s">
        <v>142</v>
      </c>
      <c r="M29" s="108" t="s">
        <v>142</v>
      </c>
      <c r="N29" s="108" t="s">
        <v>142</v>
      </c>
      <c r="O29" s="108" t="s">
        <v>142</v>
      </c>
      <c r="P29" s="108" t="s">
        <v>142</v>
      </c>
      <c r="Q29" s="91">
        <v>0</v>
      </c>
      <c r="R29" s="109">
        <v>3.6818127659171092E-2</v>
      </c>
      <c r="S29" s="109">
        <v>3.4142676040288811E-2</v>
      </c>
      <c r="T29" s="109">
        <v>3.9201292792207805E-2</v>
      </c>
      <c r="U29" s="108" t="s">
        <v>142</v>
      </c>
      <c r="V29" s="109">
        <v>3.8472079125727823E-2</v>
      </c>
      <c r="W29" s="109">
        <v>3.5755664370216891E-2</v>
      </c>
      <c r="X29" s="91">
        <f>SUM(R29:T29,V29:W29)</f>
        <v>0.18438983998761238</v>
      </c>
      <c r="Y29" s="109">
        <v>6.5659640155126903E-2</v>
      </c>
      <c r="Z29" s="109">
        <v>3.0587649770331037E-2</v>
      </c>
      <c r="AA29" s="109">
        <v>3.094845289704495E-2</v>
      </c>
      <c r="AB29" s="109">
        <v>3.5161858016152805E-2</v>
      </c>
      <c r="AC29" s="108" t="s">
        <v>142</v>
      </c>
      <c r="AD29" s="109">
        <v>6.7494070224112121E-2</v>
      </c>
      <c r="AE29" s="109">
        <v>3.5399515768946496E-2</v>
      </c>
      <c r="AF29" s="109">
        <v>3.5662876288702114E-2</v>
      </c>
      <c r="AG29" s="109">
        <v>3.7550501611169643E-2</v>
      </c>
      <c r="AH29" s="108" t="s">
        <v>142</v>
      </c>
      <c r="AI29" s="109">
        <v>3.4697785942262645E-2</v>
      </c>
      <c r="AJ29" s="109">
        <v>3.7962811152837866E-2</v>
      </c>
      <c r="AK29" s="109">
        <v>2.5106496005670033E-2</v>
      </c>
      <c r="AL29" s="108" t="s">
        <v>142</v>
      </c>
      <c r="AM29" s="108" t="s">
        <v>142</v>
      </c>
      <c r="AN29" s="91">
        <f>SUM(Y29:AB29,AD29:AG29,AI29:AK29)/21</f>
        <v>2.0772936087255077E-2</v>
      </c>
      <c r="AO29" s="108" t="s">
        <v>142</v>
      </c>
      <c r="AP29" s="108" t="s">
        <v>142</v>
      </c>
      <c r="AQ29" s="108" t="s">
        <v>142</v>
      </c>
      <c r="AR29" s="108" t="s">
        <v>142</v>
      </c>
      <c r="AS29" s="108" t="s">
        <v>142</v>
      </c>
      <c r="AT29" s="91" t="s">
        <v>142</v>
      </c>
      <c r="AU29" s="109">
        <v>2.5383510672063687E-2</v>
      </c>
      <c r="AV29" s="109">
        <v>2.5060430502494357E-2</v>
      </c>
      <c r="AW29" s="109">
        <v>4.0236763623902785E-2</v>
      </c>
      <c r="AX29" s="108" t="s">
        <v>142</v>
      </c>
      <c r="AY29" s="109">
        <v>3.0157768174043472E-2</v>
      </c>
      <c r="AZ29" s="108" t="s">
        <v>142</v>
      </c>
      <c r="BA29" s="109">
        <v>3.6461039936893119E-2</v>
      </c>
      <c r="BB29" s="109">
        <v>3.0427098518710581E-2</v>
      </c>
      <c r="BC29" s="109">
        <v>3.3217862646772157E-2</v>
      </c>
      <c r="BD29" s="109">
        <v>2.6212300116179088E-2</v>
      </c>
      <c r="BE29" s="109">
        <v>3.0427278333954474E-2</v>
      </c>
      <c r="BF29" s="109">
        <v>3.7275798301850675E-2</v>
      </c>
      <c r="BG29" s="109">
        <v>2.7240980561736114E-2</v>
      </c>
      <c r="BH29" s="108" t="s">
        <v>142</v>
      </c>
      <c r="BI29" s="109">
        <v>4.1770238189250401E-2</v>
      </c>
      <c r="BJ29" s="109">
        <v>3.5250878051403554E-2</v>
      </c>
      <c r="BK29" s="108" t="s">
        <v>142</v>
      </c>
      <c r="BL29" s="108" t="s">
        <v>142</v>
      </c>
      <c r="BM29" s="91">
        <f>SUM(AU29:AW29,AY29,BA29:BG29,BI29:BJ29)/18</f>
        <v>2.3284552646069694E-2</v>
      </c>
      <c r="BN29" s="108" t="s">
        <v>142</v>
      </c>
      <c r="BO29" s="108" t="s">
        <v>142</v>
      </c>
      <c r="BP29" s="91" t="s">
        <v>142</v>
      </c>
      <c r="BQ29" s="108" t="s">
        <v>142</v>
      </c>
      <c r="BR29" s="108" t="s">
        <v>142</v>
      </c>
      <c r="BS29" s="108" t="s">
        <v>142</v>
      </c>
      <c r="BT29" s="95" t="s">
        <v>142</v>
      </c>
      <c r="BU29" s="109">
        <v>3.9133032459511774E-2</v>
      </c>
      <c r="BV29" s="108" t="s">
        <v>142</v>
      </c>
      <c r="BW29" s="108" t="s">
        <v>142</v>
      </c>
      <c r="BX29" s="109">
        <v>4.177701865696689E-2</v>
      </c>
      <c r="BY29" s="109">
        <v>4.9920129180590245E-2</v>
      </c>
      <c r="BZ29" s="108" t="s">
        <v>142</v>
      </c>
      <c r="CA29" s="109">
        <v>4.4380107524682452E-2</v>
      </c>
      <c r="CB29" s="109">
        <v>4.4605743848964312E-2</v>
      </c>
      <c r="CC29" s="108" t="s">
        <v>142</v>
      </c>
      <c r="CD29" s="108" t="s">
        <v>142</v>
      </c>
      <c r="CE29" s="92">
        <f>SUM(BU29,BX29:BY29,CA29:CB29)/10</f>
        <v>2.1981603167071567E-2</v>
      </c>
      <c r="CF29" s="92" t="s">
        <v>142</v>
      </c>
      <c r="CG29" s="92">
        <f t="shared" si="2"/>
        <v>4.4166061344305847E-2</v>
      </c>
      <c r="CH29" s="92" t="s">
        <v>186</v>
      </c>
    </row>
    <row r="30" spans="1:86" s="113" customFormat="1" ht="17" customHeight="1" thickBot="1">
      <c r="A30" s="110" t="s">
        <v>18</v>
      </c>
      <c r="B30" s="111"/>
      <c r="C30" s="111"/>
      <c r="D30" s="111"/>
      <c r="E30" s="112">
        <f t="shared" ref="E30:J30" si="28">E25/(E25+E24)</f>
        <v>0.35171356410414695</v>
      </c>
      <c r="F30" s="112">
        <f t="shared" si="28"/>
        <v>0.3754291974596618</v>
      </c>
      <c r="G30" s="112">
        <f t="shared" si="28"/>
        <v>0.35025949244568177</v>
      </c>
      <c r="H30" s="112">
        <f t="shared" si="28"/>
        <v>0.46173511717826621</v>
      </c>
      <c r="I30" s="112">
        <f t="shared" si="28"/>
        <v>0.35130234094655638</v>
      </c>
      <c r="J30" s="112">
        <f t="shared" si="28"/>
        <v>0.4546010473880685</v>
      </c>
      <c r="K30" s="99">
        <f>AVERAGE(E30:J30)</f>
        <v>0.39084012658706357</v>
      </c>
      <c r="L30" s="112">
        <f>L25/(L25+L24)</f>
        <v>0.47360422138015257</v>
      </c>
      <c r="M30" s="112">
        <f>M25/(M25+M24)</f>
        <v>0.48849306924914249</v>
      </c>
      <c r="N30" s="112">
        <f>N25/(N25+N24)</f>
        <v>0.49424640074449283</v>
      </c>
      <c r="O30" s="112">
        <f>O25/(O25+O24)</f>
        <v>0.46861401033797012</v>
      </c>
      <c r="P30" s="112">
        <f>P25/(P25+P24)</f>
        <v>0.48316319818152481</v>
      </c>
      <c r="Q30" s="99">
        <f t="shared" si="21"/>
        <v>0.48162417997865659</v>
      </c>
      <c r="R30" s="112">
        <f t="shared" ref="R30:AM30" si="29">R25/(R25+R24)</f>
        <v>0.38190041961090626</v>
      </c>
      <c r="S30" s="112">
        <f t="shared" si="29"/>
        <v>0.37938044608952476</v>
      </c>
      <c r="T30" s="112">
        <f t="shared" si="29"/>
        <v>0.40281816403660309</v>
      </c>
      <c r="U30" s="112">
        <f t="shared" si="29"/>
        <v>0.49494137633907942</v>
      </c>
      <c r="V30" s="112">
        <f t="shared" si="29"/>
        <v>0.42051409916311844</v>
      </c>
      <c r="W30" s="112">
        <f t="shared" si="29"/>
        <v>0.40130062702280667</v>
      </c>
      <c r="X30" s="99">
        <f>AVERAGE(R30:W30)</f>
        <v>0.41347585537700643</v>
      </c>
      <c r="Y30" s="112">
        <f t="shared" si="29"/>
        <v>0.47566054715652345</v>
      </c>
      <c r="Z30" s="112">
        <f t="shared" si="29"/>
        <v>0.39160309642859381</v>
      </c>
      <c r="AA30" s="112">
        <f t="shared" si="29"/>
        <v>0.37935825851364924</v>
      </c>
      <c r="AB30" s="112">
        <f t="shared" si="29"/>
        <v>0.37724367964219374</v>
      </c>
      <c r="AC30" s="112">
        <f t="shared" si="29"/>
        <v>0.47686948830715331</v>
      </c>
      <c r="AD30" s="112">
        <f t="shared" si="29"/>
        <v>0.37413210231475963</v>
      </c>
      <c r="AE30" s="112">
        <f t="shared" si="29"/>
        <v>0.37788947828312702</v>
      </c>
      <c r="AF30" s="112">
        <f t="shared" si="29"/>
        <v>0.3706678391627598</v>
      </c>
      <c r="AG30" s="112">
        <f t="shared" si="29"/>
        <v>0.3744498220423978</v>
      </c>
      <c r="AH30" s="112">
        <f t="shared" si="29"/>
        <v>0.44352355041217612</v>
      </c>
      <c r="AI30" s="112">
        <f t="shared" si="29"/>
        <v>0.3885887581631573</v>
      </c>
      <c r="AJ30" s="112">
        <f t="shared" si="29"/>
        <v>0.36155097108824452</v>
      </c>
      <c r="AK30" s="112">
        <f t="shared" si="29"/>
        <v>0.39377302836111172</v>
      </c>
      <c r="AL30" s="112">
        <f t="shared" si="29"/>
        <v>0.38200381315781323</v>
      </c>
      <c r="AM30" s="112">
        <f t="shared" si="29"/>
        <v>0.49156237431271393</v>
      </c>
      <c r="AN30" s="99">
        <f>AVERAGE(Y30:AM30)</f>
        <v>0.40392512048975837</v>
      </c>
      <c r="AO30" s="112">
        <f>AO25/(AO25+AO24)</f>
        <v>0.49137060786829351</v>
      </c>
      <c r="AP30" s="112">
        <f>AP25/(AP25+AP24)</f>
        <v>0.48074411052112226</v>
      </c>
      <c r="AQ30" s="112">
        <f>AQ25/(AQ25+AQ24)</f>
        <v>0.51122807090664235</v>
      </c>
      <c r="AR30" s="112">
        <f>AR25/(AR25+AR24)</f>
        <v>0.49077187866329536</v>
      </c>
      <c r="AS30" s="112">
        <f>AS25/(AS25+AS24)</f>
        <v>0.49871413915363882</v>
      </c>
      <c r="AT30" s="99">
        <f>AVERAGE(AO30:AS30)</f>
        <v>0.49456576142259845</v>
      </c>
      <c r="AU30" s="112">
        <f t="shared" ref="AU30:BL30" si="30">AU25/(AU25+AU24)</f>
        <v>0.39463322746515556</v>
      </c>
      <c r="AV30" s="112">
        <f t="shared" si="30"/>
        <v>0.42872056952687548</v>
      </c>
      <c r="AW30" s="112">
        <f t="shared" si="30"/>
        <v>0.37906947037860439</v>
      </c>
      <c r="AX30" s="112">
        <f t="shared" si="30"/>
        <v>0.39470411293891722</v>
      </c>
      <c r="AY30" s="112">
        <f t="shared" si="30"/>
        <v>0.40230855209024763</v>
      </c>
      <c r="AZ30" s="112">
        <f t="shared" si="30"/>
        <v>0.38567299915829317</v>
      </c>
      <c r="BA30" s="112">
        <f t="shared" si="30"/>
        <v>0.39896929872433279</v>
      </c>
      <c r="BB30" s="112">
        <f t="shared" si="30"/>
        <v>0.41178561235944366</v>
      </c>
      <c r="BC30" s="112">
        <f t="shared" si="30"/>
        <v>0.43766501649462153</v>
      </c>
      <c r="BD30" s="112">
        <f t="shared" si="30"/>
        <v>0.3930352249291747</v>
      </c>
      <c r="BE30" s="112">
        <f t="shared" si="30"/>
        <v>0.38205082763917331</v>
      </c>
      <c r="BF30" s="112">
        <f t="shared" si="30"/>
        <v>0.39388932897151846</v>
      </c>
      <c r="BG30" s="112">
        <f t="shared" si="30"/>
        <v>0.40054625757232049</v>
      </c>
      <c r="BH30" s="112">
        <f t="shared" si="30"/>
        <v>0.55674987598844505</v>
      </c>
      <c r="BI30" s="112">
        <f t="shared" si="30"/>
        <v>0.44659056844991679</v>
      </c>
      <c r="BJ30" s="112">
        <f t="shared" si="30"/>
        <v>0.39364712329638069</v>
      </c>
      <c r="BK30" s="112">
        <f t="shared" si="30"/>
        <v>0.40610290210004707</v>
      </c>
      <c r="BL30" s="112">
        <f t="shared" si="30"/>
        <v>0.40478778579791985</v>
      </c>
      <c r="BM30" s="99">
        <f t="shared" si="5"/>
        <v>0.434737418867505</v>
      </c>
      <c r="BN30" s="112">
        <f>BN25/(BN25+BN24)</f>
        <v>0.34872166336888966</v>
      </c>
      <c r="BO30" s="112">
        <f>BO25/(BO25+BO24)</f>
        <v>0.34463892629938919</v>
      </c>
      <c r="BP30" s="99">
        <f t="shared" si="15"/>
        <v>0.38877263662168859</v>
      </c>
      <c r="BQ30" s="112">
        <f>BQ25/(BQ25+BQ24)</f>
        <v>0.36074258581049851</v>
      </c>
      <c r="BR30" s="112">
        <f>BR25/(BR25+BR24)</f>
        <v>0.37269538670446639</v>
      </c>
      <c r="BS30" s="112">
        <f>BS25/(BS25+BS24)</f>
        <v>0.33199792108301235</v>
      </c>
      <c r="BT30" s="99">
        <f t="shared" si="16"/>
        <v>0.35792818664799081</v>
      </c>
      <c r="BU30" s="112">
        <f t="shared" ref="BU30:CD30" si="31">BU25/(BU25+BU24)</f>
        <v>0.34645266614980463</v>
      </c>
      <c r="BV30" s="112">
        <f t="shared" si="31"/>
        <v>0.36963977369999906</v>
      </c>
      <c r="BW30" s="112">
        <f t="shared" si="31"/>
        <v>0.34625312532619645</v>
      </c>
      <c r="BX30" s="112">
        <f t="shared" si="31"/>
        <v>0.35036058595844699</v>
      </c>
      <c r="BY30" s="112">
        <f t="shared" si="31"/>
        <v>0.33359686989792459</v>
      </c>
      <c r="BZ30" s="112">
        <f t="shared" si="31"/>
        <v>0.35717641285069207</v>
      </c>
      <c r="CA30" s="112">
        <f t="shared" si="31"/>
        <v>0.36264235196513406</v>
      </c>
      <c r="CB30" s="112">
        <f t="shared" si="31"/>
        <v>0.36067400515611303</v>
      </c>
      <c r="CC30" s="112">
        <f t="shared" si="31"/>
        <v>0.37221288133915537</v>
      </c>
      <c r="CD30" s="112">
        <f t="shared" si="31"/>
        <v>0.37603067406839147</v>
      </c>
      <c r="CE30" s="100">
        <f t="shared" ref="CE30" si="32">AVERAGE(BY30:CD30)</f>
        <v>0.36038886587956842</v>
      </c>
      <c r="CF30" s="100">
        <f t="shared" si="1"/>
        <v>0.48809497070062752</v>
      </c>
      <c r="CG30" s="100">
        <f t="shared" si="2"/>
        <v>0.41577880530546413</v>
      </c>
      <c r="CH30" s="100">
        <f t="shared" si="3"/>
        <v>0.36368123279886894</v>
      </c>
    </row>
    <row r="31" spans="1:86" s="44" customFormat="1" ht="17" customHeight="1">
      <c r="A31" s="114" t="s">
        <v>528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6"/>
      <c r="L31" s="115"/>
      <c r="M31" s="115"/>
      <c r="N31" s="115"/>
      <c r="O31" s="115"/>
      <c r="P31" s="115"/>
      <c r="Q31" s="116"/>
      <c r="R31" s="115"/>
      <c r="S31" s="115"/>
      <c r="T31" s="115"/>
      <c r="U31" s="115"/>
      <c r="V31" s="115"/>
      <c r="W31" s="115"/>
      <c r="X31" s="116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6"/>
      <c r="AO31" s="115"/>
      <c r="AP31" s="115"/>
      <c r="AQ31" s="115"/>
      <c r="AR31" s="115"/>
      <c r="AS31" s="115"/>
      <c r="AT31" s="116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6"/>
      <c r="BN31" s="115"/>
      <c r="BO31" s="115"/>
      <c r="BP31" s="116"/>
      <c r="BQ31" s="115"/>
      <c r="BR31" s="115"/>
      <c r="BS31" s="115"/>
      <c r="BT31" s="116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6"/>
      <c r="CF31" s="116"/>
      <c r="CG31" s="116"/>
      <c r="CH31" s="116"/>
    </row>
    <row r="32" spans="1:86" s="44" customFormat="1" ht="17" customHeight="1">
      <c r="A32" s="36" t="s">
        <v>207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7"/>
      <c r="L32" s="114"/>
      <c r="M32" s="114"/>
      <c r="N32" s="114"/>
      <c r="O32" s="114"/>
      <c r="P32" s="114"/>
      <c r="Q32" s="117"/>
      <c r="R32" s="114"/>
      <c r="S32" s="114"/>
      <c r="T32" s="114"/>
      <c r="U32" s="114"/>
      <c r="V32" s="114"/>
      <c r="W32" s="114"/>
      <c r="X32" s="117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7"/>
      <c r="AO32" s="114"/>
      <c r="AP32" s="114"/>
      <c r="AQ32" s="114"/>
      <c r="AR32" s="114"/>
      <c r="AS32" s="114"/>
      <c r="AT32" s="117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7"/>
      <c r="BN32" s="114"/>
      <c r="BO32" s="114"/>
      <c r="BP32" s="117"/>
      <c r="BQ32" s="114"/>
      <c r="BR32" s="114"/>
      <c r="BS32" s="114"/>
      <c r="BT32" s="117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7"/>
      <c r="CF32" s="117"/>
      <c r="CG32" s="117"/>
      <c r="CH32" s="117"/>
    </row>
    <row r="33" spans="1:86" ht="17" customHeight="1"/>
    <row r="34" spans="1:86" ht="17" customHeight="1"/>
    <row r="35" spans="1:86" ht="17" customHeight="1">
      <c r="A35" s="1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</row>
    <row r="36" spans="1:86" ht="17" customHeight="1"/>
    <row r="37" spans="1:86" ht="17" customHeight="1"/>
    <row r="38" spans="1:86" ht="17" customHeight="1"/>
    <row r="39" spans="1:86" ht="17" customHeight="1"/>
    <row r="40" spans="1:86" ht="17" customHeight="1"/>
    <row r="41" spans="1:86" ht="17" customHeight="1"/>
    <row r="42" spans="1:86" ht="17" customHeight="1"/>
    <row r="43" spans="1:86" ht="17" customHeight="1"/>
    <row r="44" spans="1:86" ht="17" customHeight="1"/>
    <row r="45" spans="1:86" ht="17" customHeight="1"/>
    <row r="46" spans="1:86" ht="17" customHeight="1"/>
    <row r="47" spans="1:86" ht="17" customHeight="1"/>
    <row r="48" spans="1:86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  <row r="91" ht="17" customHeight="1"/>
    <row r="92" ht="17" customHeight="1"/>
    <row r="93" ht="17" customHeight="1"/>
  </sheetData>
  <pageMargins left="0.7" right="0.7" top="0.75" bottom="0.75" header="0.3" footer="0.3"/>
  <ignoredErrors>
    <ignoredError sqref="K8 K10 K12:K16 BM20 BM8" formulaRange="1"/>
    <ignoredError sqref="K9 K17 K21:K30 Q11 Q23 AT30 BP9:BP22 BT9:BT10 CE9:CE17 CE19:CE23 BT18:BT30 BT12:BT16 X9:X16 X18:X28 X30 AN11 AN19 AN17 AN20:AN28 BP24:BP28 BP30" formula="1"/>
    <ignoredError sqref="K11 BM21:BM30 CE18 X17 BM11:BM19 BM9:BM1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3316-A691-5A4C-A94D-6785C9539BE3}">
  <dimension ref="A1:XFA35"/>
  <sheetViews>
    <sheetView showGridLines="0"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0" sqref="A30"/>
    </sheetView>
  </sheetViews>
  <sheetFormatPr baseColWidth="10" defaultColWidth="10.83203125" defaultRowHeight="17" customHeight="1"/>
  <cols>
    <col min="1" max="1" width="14.6640625" customWidth="1"/>
    <col min="2" max="2" width="15.33203125" bestFit="1" customWidth="1"/>
    <col min="3" max="3" width="15" bestFit="1" customWidth="1"/>
    <col min="4" max="4" width="14.83203125" bestFit="1" customWidth="1"/>
    <col min="5" max="8" width="15" bestFit="1" customWidth="1"/>
    <col min="9" max="9" width="11.6640625" bestFit="1" customWidth="1"/>
    <col min="10" max="11" width="13.83203125" bestFit="1" customWidth="1"/>
    <col min="12" max="12" width="11.6640625" bestFit="1" customWidth="1"/>
    <col min="13" max="13" width="15" bestFit="1" customWidth="1"/>
    <col min="14" max="14" width="14.6640625" bestFit="1" customWidth="1"/>
    <col min="15" max="15" width="11.6640625" bestFit="1" customWidth="1"/>
    <col min="16" max="17" width="14.83203125" bestFit="1" customWidth="1"/>
    <col min="18" max="18" width="15" bestFit="1" customWidth="1"/>
    <col min="19" max="19" width="14.83203125" bestFit="1" customWidth="1"/>
    <col min="20" max="20" width="16.6640625" bestFit="1" customWidth="1"/>
    <col min="21" max="21" width="16.83203125" bestFit="1" customWidth="1"/>
    <col min="22" max="23" width="14.83203125" bestFit="1" customWidth="1"/>
    <col min="24" max="24" width="11.6640625" bestFit="1" customWidth="1"/>
    <col min="25" max="26" width="14.83203125" bestFit="1" customWidth="1"/>
    <col min="27" max="27" width="16.5" bestFit="1" customWidth="1"/>
    <col min="28" max="28" width="14.83203125" bestFit="1" customWidth="1"/>
    <col min="29" max="29" width="11.6640625" bestFit="1" customWidth="1"/>
    <col min="30" max="30" width="15" bestFit="1" customWidth="1"/>
    <col min="31" max="31" width="11.6640625" bestFit="1" customWidth="1"/>
  </cols>
  <sheetData>
    <row r="1" spans="1:11" s="1" customFormat="1" ht="34" customHeight="1" thickBot="1">
      <c r="A1" s="26" t="s">
        <v>209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6" customFormat="1" ht="17" customHeight="1" thickBot="1">
      <c r="A2" s="62" t="s">
        <v>187</v>
      </c>
      <c r="B2" s="62" t="s">
        <v>188</v>
      </c>
      <c r="C2" s="62" t="s">
        <v>145</v>
      </c>
      <c r="D2" s="62" t="s">
        <v>146</v>
      </c>
      <c r="E2" s="62" t="s">
        <v>147</v>
      </c>
      <c r="F2" s="62" t="s">
        <v>149</v>
      </c>
      <c r="G2" s="62" t="s">
        <v>7</v>
      </c>
      <c r="H2" s="62" t="s">
        <v>8</v>
      </c>
      <c r="I2" s="62" t="s">
        <v>150</v>
      </c>
      <c r="J2" s="62" t="s">
        <v>151</v>
      </c>
      <c r="K2" s="62" t="s">
        <v>10</v>
      </c>
    </row>
    <row r="3" spans="1:11" s="1" customFormat="1" ht="17" customHeight="1">
      <c r="A3" s="38">
        <v>0</v>
      </c>
      <c r="B3" s="36">
        <v>742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f t="shared" ref="K3:K28" si="0">SUM(C3:J3)</f>
        <v>0</v>
      </c>
    </row>
    <row r="4" spans="1:11" s="1" customFormat="1" ht="17" customHeight="1">
      <c r="A4" s="38">
        <v>1.3163634634801267</v>
      </c>
      <c r="B4" s="36">
        <v>743</v>
      </c>
      <c r="C4" s="38">
        <v>77.757752983758948</v>
      </c>
      <c r="D4" s="38">
        <v>0</v>
      </c>
      <c r="E4" s="38">
        <v>11.893057756081763</v>
      </c>
      <c r="F4" s="38">
        <v>1.291600302843831</v>
      </c>
      <c r="G4" s="38">
        <v>0.19164021656357533</v>
      </c>
      <c r="H4" s="38">
        <v>2.4073892119772613</v>
      </c>
      <c r="I4" s="38">
        <v>2.0980444968089267</v>
      </c>
      <c r="J4" s="38">
        <v>4.3605150319657024</v>
      </c>
      <c r="K4" s="38">
        <f t="shared" si="0"/>
        <v>100</v>
      </c>
    </row>
    <row r="5" spans="1:11" s="1" customFormat="1" ht="17" customHeight="1">
      <c r="A5" s="38">
        <v>2.6495580484174543</v>
      </c>
      <c r="B5" s="36">
        <v>744</v>
      </c>
      <c r="C5" s="38">
        <v>77.742120307715894</v>
      </c>
      <c r="D5" s="38">
        <v>0</v>
      </c>
      <c r="E5" s="38">
        <v>11.899726908174422</v>
      </c>
      <c r="F5" s="38">
        <v>1.2880694723978463</v>
      </c>
      <c r="G5" s="38">
        <v>0.19248697868923895</v>
      </c>
      <c r="H5" s="38">
        <v>2.4196490057551334</v>
      </c>
      <c r="I5" s="38">
        <v>2.0698145735120366</v>
      </c>
      <c r="J5" s="38">
        <v>4.3881327537554338</v>
      </c>
      <c r="K5" s="38">
        <f t="shared" si="0"/>
        <v>100.00000000000001</v>
      </c>
    </row>
    <row r="6" spans="1:11" s="1" customFormat="1" ht="17" customHeight="1">
      <c r="A6" s="38">
        <v>3.9910681990416799</v>
      </c>
      <c r="B6" s="36">
        <v>745</v>
      </c>
      <c r="C6" s="38">
        <v>77.725707332643239</v>
      </c>
      <c r="D6" s="38">
        <v>0</v>
      </c>
      <c r="E6" s="38">
        <v>11.90687788841973</v>
      </c>
      <c r="F6" s="38">
        <v>1.2844724715973717</v>
      </c>
      <c r="G6" s="38">
        <v>0.19331156046359671</v>
      </c>
      <c r="H6" s="38">
        <v>2.4317032805190344</v>
      </c>
      <c r="I6" s="38">
        <v>2.0419468138762085</v>
      </c>
      <c r="J6" s="38">
        <v>4.4159806524808323</v>
      </c>
      <c r="K6" s="38">
        <f t="shared" si="0"/>
        <v>100</v>
      </c>
    </row>
    <row r="7" spans="1:11" s="1" customFormat="1" ht="17" customHeight="1">
      <c r="A7" s="38">
        <v>5.3436883613524611</v>
      </c>
      <c r="B7" s="36">
        <v>746</v>
      </c>
      <c r="C7" s="38">
        <v>77.7085165247383</v>
      </c>
      <c r="D7" s="38">
        <v>0</v>
      </c>
      <c r="E7" s="38">
        <v>11.914532602045677</v>
      </c>
      <c r="F7" s="38">
        <v>1.2807701384618961</v>
      </c>
      <c r="G7" s="38">
        <v>0.19411079143062956</v>
      </c>
      <c r="H7" s="38">
        <v>2.4435534084843855</v>
      </c>
      <c r="I7" s="38">
        <v>2.014451759806791</v>
      </c>
      <c r="J7" s="38">
        <v>4.4440647750323361</v>
      </c>
      <c r="K7" s="38">
        <f t="shared" si="0"/>
        <v>100.00000000000001</v>
      </c>
    </row>
    <row r="8" spans="1:11" s="1" customFormat="1" ht="17" customHeight="1">
      <c r="A8" s="38">
        <v>6.7104361975133111</v>
      </c>
      <c r="B8" s="36">
        <v>747</v>
      </c>
      <c r="C8" s="38">
        <v>77.690620208083331</v>
      </c>
      <c r="D8" s="38">
        <v>0</v>
      </c>
      <c r="E8" s="38">
        <v>11.922658381065382</v>
      </c>
      <c r="F8" s="38">
        <v>1.2769376732402737</v>
      </c>
      <c r="G8" s="38">
        <v>0.19488752658080835</v>
      </c>
      <c r="H8" s="38">
        <v>2.4552159324959515</v>
      </c>
      <c r="I8" s="38">
        <v>1.9873116649585345</v>
      </c>
      <c r="J8" s="38">
        <v>4.4723686135757159</v>
      </c>
      <c r="K8" s="38">
        <f t="shared" si="0"/>
        <v>99.999999999999986</v>
      </c>
    </row>
    <row r="9" spans="1:11" s="1" customFormat="1" ht="17" customHeight="1">
      <c r="A9" s="38">
        <v>8.0945713129097907</v>
      </c>
      <c r="B9" s="36">
        <v>748</v>
      </c>
      <c r="C9" s="38">
        <v>77.672135587323893</v>
      </c>
      <c r="D9" s="38">
        <v>0</v>
      </c>
      <c r="E9" s="38">
        <v>11.931211644726622</v>
      </c>
      <c r="F9" s="38">
        <v>1.2729438260476156</v>
      </c>
      <c r="G9" s="38">
        <v>0.19563970573801912</v>
      </c>
      <c r="H9" s="38">
        <v>2.4666801403830414</v>
      </c>
      <c r="I9" s="38">
        <v>1.9604936604759589</v>
      </c>
      <c r="J9" s="38">
        <v>4.5008954353048356</v>
      </c>
      <c r="K9" s="38">
        <f t="shared" si="0"/>
        <v>99.999999999999986</v>
      </c>
    </row>
    <row r="10" spans="1:11" s="1" customFormat="1" ht="17" customHeight="1">
      <c r="A10" s="72">
        <v>9.4997066460928501</v>
      </c>
      <c r="B10" s="75">
        <v>749</v>
      </c>
      <c r="C10" s="72">
        <v>77.653056649150471</v>
      </c>
      <c r="D10" s="38">
        <v>0</v>
      </c>
      <c r="E10" s="72">
        <v>11.940219079443791</v>
      </c>
      <c r="F10" s="72">
        <v>1.2687645092269095</v>
      </c>
      <c r="G10" s="72">
        <v>0.19635991317705717</v>
      </c>
      <c r="H10" s="72">
        <v>2.4779964073358425</v>
      </c>
      <c r="I10" s="72">
        <v>1.9339796959802698</v>
      </c>
      <c r="J10" s="72">
        <v>4.5296237456856527</v>
      </c>
      <c r="K10" s="38">
        <f t="shared" si="0"/>
        <v>100</v>
      </c>
    </row>
    <row r="11" spans="1:11" s="1" customFormat="1" ht="17" customHeight="1">
      <c r="A11" s="72">
        <v>10.929567231889264</v>
      </c>
      <c r="B11" s="75">
        <v>750</v>
      </c>
      <c r="C11" s="72">
        <v>77.633527433868295</v>
      </c>
      <c r="D11" s="38">
        <v>0</v>
      </c>
      <c r="E11" s="72">
        <v>11.94962195732667</v>
      </c>
      <c r="F11" s="72">
        <v>1.264347404338753</v>
      </c>
      <c r="G11" s="72">
        <v>0.19705394022352651</v>
      </c>
      <c r="H11" s="72">
        <v>2.4891080833784667</v>
      </c>
      <c r="I11" s="72">
        <v>1.907787529699108</v>
      </c>
      <c r="J11" s="72">
        <v>4.558553651165183</v>
      </c>
      <c r="K11" s="38">
        <f t="shared" si="0"/>
        <v>100</v>
      </c>
    </row>
    <row r="12" spans="1:11" s="1" customFormat="1" ht="17" customHeight="1">
      <c r="A12" s="38">
        <v>12.035100358017159</v>
      </c>
      <c r="B12" s="36">
        <v>755</v>
      </c>
      <c r="C12" s="38">
        <v>77.014692829254159</v>
      </c>
      <c r="D12" s="38">
        <v>0</v>
      </c>
      <c r="E12" s="38">
        <v>12.218969311364477</v>
      </c>
      <c r="F12" s="38">
        <v>1.3893102386809206</v>
      </c>
      <c r="G12" s="38">
        <v>0.22144388489056585</v>
      </c>
      <c r="H12" s="38">
        <v>2.4878684518258889</v>
      </c>
      <c r="I12" s="38">
        <v>2.0335460042044757</v>
      </c>
      <c r="J12" s="38">
        <v>4.6341692797795115</v>
      </c>
      <c r="K12" s="38">
        <f t="shared" si="0"/>
        <v>100</v>
      </c>
    </row>
    <row r="13" spans="1:11" s="1" customFormat="1" ht="17" customHeight="1">
      <c r="A13" s="38">
        <v>13.02223532105757</v>
      </c>
      <c r="B13" s="36">
        <v>769</v>
      </c>
      <c r="C13" s="38">
        <v>75.039103733091281</v>
      </c>
      <c r="D13" s="38">
        <v>0</v>
      </c>
      <c r="E13" s="38">
        <v>13.031120414323548</v>
      </c>
      <c r="F13" s="38">
        <v>1.8735759037639932</v>
      </c>
      <c r="G13" s="38">
        <v>0.31500360281543499</v>
      </c>
      <c r="H13" s="38">
        <v>2.4706055882806961</v>
      </c>
      <c r="I13" s="38">
        <v>2.4740827942494583</v>
      </c>
      <c r="J13" s="38">
        <v>4.7965079634755785</v>
      </c>
      <c r="K13" s="38">
        <f t="shared" si="0"/>
        <v>99.999999999999986</v>
      </c>
    </row>
    <row r="14" spans="1:11" s="1" customFormat="1" ht="17" customHeight="1">
      <c r="A14" s="38">
        <v>13.969315418240422</v>
      </c>
      <c r="B14" s="36">
        <v>784</v>
      </c>
      <c r="C14" s="38">
        <v>72.956822149148906</v>
      </c>
      <c r="D14" s="38">
        <v>0</v>
      </c>
      <c r="E14" s="38">
        <v>13.769164807504209</v>
      </c>
      <c r="F14" s="38">
        <v>2.5378015732051993</v>
      </c>
      <c r="G14" s="38">
        <v>0.44340356609847831</v>
      </c>
      <c r="H14" s="38">
        <v>2.4765298282941663</v>
      </c>
      <c r="I14" s="38">
        <v>2.8420347040064788</v>
      </c>
      <c r="J14" s="38">
        <v>4.9742433717425687</v>
      </c>
      <c r="K14" s="38">
        <f t="shared" si="0"/>
        <v>100.00000000000001</v>
      </c>
    </row>
    <row r="15" spans="1:11" s="1" customFormat="1" ht="17" customHeight="1">
      <c r="A15" s="38">
        <v>14.973712508779718</v>
      </c>
      <c r="B15" s="36">
        <v>797</v>
      </c>
      <c r="C15" s="38">
        <v>71.24374709840194</v>
      </c>
      <c r="D15" s="38">
        <v>0</v>
      </c>
      <c r="E15" s="38">
        <v>14.241464066814823</v>
      </c>
      <c r="F15" s="38">
        <v>3.2512161711445988</v>
      </c>
      <c r="G15" s="38">
        <v>0.57459261370041692</v>
      </c>
      <c r="H15" s="38">
        <v>2.5161152426327402</v>
      </c>
      <c r="I15" s="38">
        <v>3.0022975538678689</v>
      </c>
      <c r="J15" s="38">
        <v>5.1705672534375999</v>
      </c>
      <c r="K15" s="38">
        <f t="shared" si="0"/>
        <v>99.999999999999986</v>
      </c>
    </row>
    <row r="16" spans="1:11" s="1" customFormat="1" ht="17" customHeight="1">
      <c r="A16" s="38">
        <v>15.981076123708595</v>
      </c>
      <c r="B16" s="36">
        <v>809</v>
      </c>
      <c r="C16" s="38">
        <v>69.634968087424866</v>
      </c>
      <c r="D16" s="38">
        <v>0</v>
      </c>
      <c r="E16" s="38">
        <v>14.594136700690745</v>
      </c>
      <c r="F16" s="38">
        <v>4.0515793799752116</v>
      </c>
      <c r="G16" s="38">
        <v>0.72261858416701874</v>
      </c>
      <c r="H16" s="38">
        <v>2.5591453851441517</v>
      </c>
      <c r="I16" s="38">
        <v>3.1062991833704676</v>
      </c>
      <c r="J16" s="38">
        <v>5.3312526792275419</v>
      </c>
      <c r="K16" s="38">
        <f t="shared" si="0"/>
        <v>100</v>
      </c>
    </row>
    <row r="17" spans="1:16381" s="1" customFormat="1" ht="17" customHeight="1">
      <c r="A17" s="38">
        <v>16.969300603028866</v>
      </c>
      <c r="B17" s="36">
        <v>819</v>
      </c>
      <c r="C17" s="38">
        <v>68.245726256846268</v>
      </c>
      <c r="D17" s="38">
        <v>0</v>
      </c>
      <c r="E17" s="38">
        <v>14.83073084222802</v>
      </c>
      <c r="F17" s="38">
        <v>4.846454255635039</v>
      </c>
      <c r="G17" s="38">
        <v>0.87183100780034029</v>
      </c>
      <c r="H17" s="38">
        <v>2.5981045198102439</v>
      </c>
      <c r="I17" s="38">
        <v>3.1748034613505314</v>
      </c>
      <c r="J17" s="38">
        <v>5.4323496563295608</v>
      </c>
      <c r="K17" s="38">
        <f t="shared" si="0"/>
        <v>100.00000000000001</v>
      </c>
    </row>
    <row r="18" spans="1:16381" s="1" customFormat="1" ht="17" customHeight="1">
      <c r="A18" s="38">
        <v>18.002264230902856</v>
      </c>
      <c r="B18" s="36">
        <v>828</v>
      </c>
      <c r="C18" s="38">
        <v>66.957659967241327</v>
      </c>
      <c r="D18" s="38">
        <v>0</v>
      </c>
      <c r="E18" s="38">
        <v>14.993242061170442</v>
      </c>
      <c r="F18" s="38">
        <v>5.6698319120654377</v>
      </c>
      <c r="G18" s="38">
        <v>1.0289097808288519</v>
      </c>
      <c r="H18" s="38">
        <v>2.6359013544077978</v>
      </c>
      <c r="I18" s="38">
        <v>3.2194458170220952</v>
      </c>
      <c r="J18" s="38">
        <v>5.4950091072640479</v>
      </c>
      <c r="K18" s="38">
        <f t="shared" si="0"/>
        <v>100</v>
      </c>
    </row>
    <row r="19" spans="1:16381" s="1" customFormat="1" ht="17" customHeight="1">
      <c r="A19" s="38">
        <v>20.107514648062001</v>
      </c>
      <c r="B19" s="36">
        <v>843</v>
      </c>
      <c r="C19" s="38">
        <v>64.740408773842901</v>
      </c>
      <c r="D19" s="38">
        <v>0</v>
      </c>
      <c r="E19" s="38">
        <v>15.148520180013556</v>
      </c>
      <c r="F19" s="38">
        <v>7.2743373119953096</v>
      </c>
      <c r="G19" s="38">
        <v>1.3436754678272311</v>
      </c>
      <c r="H19" s="38">
        <v>2.7062446886036895</v>
      </c>
      <c r="I19" s="38">
        <v>3.2510377967397348</v>
      </c>
      <c r="J19" s="38">
        <v>5.5357757809775725</v>
      </c>
      <c r="K19" s="38">
        <f>SUM(C19:J19)</f>
        <v>100</v>
      </c>
    </row>
    <row r="20" spans="1:16381" s="1" customFormat="1" ht="17" customHeight="1">
      <c r="A20" s="38">
        <v>27.4</v>
      </c>
      <c r="B20" s="36">
        <v>874</v>
      </c>
      <c r="C20" s="38">
        <v>60.650807866035422</v>
      </c>
      <c r="D20" s="38">
        <v>0</v>
      </c>
      <c r="E20" s="38">
        <v>15.121724705951651</v>
      </c>
      <c r="F20" s="38">
        <v>10.619616648713462</v>
      </c>
      <c r="G20" s="38">
        <v>2.1086337979245759</v>
      </c>
      <c r="H20" s="38">
        <v>2.9383237602011434</v>
      </c>
      <c r="I20" s="38">
        <v>3.0409132100281879</v>
      </c>
      <c r="J20" s="38">
        <v>5.5199800111455666</v>
      </c>
      <c r="K20" s="38">
        <f t="shared" si="0"/>
        <v>100.00000000000001</v>
      </c>
    </row>
    <row r="21" spans="1:16381" s="1" customFormat="1" ht="17" customHeight="1">
      <c r="A21" s="38">
        <v>29.941593993293626</v>
      </c>
      <c r="B21" s="36">
        <v>894</v>
      </c>
      <c r="C21" s="38">
        <v>59.094941651653706</v>
      </c>
      <c r="D21" s="38">
        <v>0</v>
      </c>
      <c r="E21" s="38">
        <v>14.70558617330234</v>
      </c>
      <c r="F21" s="38">
        <v>12.625728968263745</v>
      </c>
      <c r="G21" s="38">
        <v>2.5184773268582283</v>
      </c>
      <c r="H21" s="38">
        <v>3.1463008573350506</v>
      </c>
      <c r="I21" s="38">
        <v>2.9657647575704855</v>
      </c>
      <c r="J21" s="38">
        <v>4.9432002650164319</v>
      </c>
      <c r="K21" s="38">
        <f t="shared" si="0"/>
        <v>99.999999999999986</v>
      </c>
    </row>
    <row r="22" spans="1:16381" s="1" customFormat="1" ht="17" customHeight="1">
      <c r="A22" s="76">
        <v>40.136850550878442</v>
      </c>
      <c r="B22" s="36">
        <v>954</v>
      </c>
      <c r="C22" s="38">
        <v>55.708843215194221</v>
      </c>
      <c r="D22" s="38">
        <v>0</v>
      </c>
      <c r="E22" s="38">
        <v>13.815813773970026</v>
      </c>
      <c r="F22" s="38">
        <v>16.863538888384561</v>
      </c>
      <c r="G22" s="38">
        <v>3.6309568367133012</v>
      </c>
      <c r="H22" s="38">
        <v>3.9363457759236855</v>
      </c>
      <c r="I22" s="38">
        <v>2.5523082375152604</v>
      </c>
      <c r="J22" s="38">
        <v>3.4921932722989513</v>
      </c>
      <c r="K22" s="38">
        <f t="shared" si="0"/>
        <v>100</v>
      </c>
    </row>
    <row r="23" spans="1:16381" s="1" customFormat="1" ht="17" customHeight="1">
      <c r="A23" s="76">
        <v>50.168976430168485</v>
      </c>
      <c r="B23" s="36">
        <v>1002</v>
      </c>
      <c r="C23" s="38">
        <v>54.00769080858781</v>
      </c>
      <c r="D23" s="38">
        <v>0</v>
      </c>
      <c r="E23" s="38">
        <v>13.715530999920464</v>
      </c>
      <c r="F23" s="38">
        <v>18.18849558920002</v>
      </c>
      <c r="G23" s="38">
        <v>4.4879376136139921</v>
      </c>
      <c r="H23" s="38">
        <v>4.6876564596421737</v>
      </c>
      <c r="I23" s="38">
        <v>2.2026351401291224</v>
      </c>
      <c r="J23" s="38">
        <v>2.7100533889063985</v>
      </c>
      <c r="K23" s="38">
        <f t="shared" si="0"/>
        <v>99.999999999999972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16381" s="1" customFormat="1" ht="17" customHeight="1">
      <c r="A24" s="76">
        <v>60.043943290047096</v>
      </c>
      <c r="B24" s="36">
        <v>1046</v>
      </c>
      <c r="C24" s="38">
        <v>52.970575974638457</v>
      </c>
      <c r="D24" s="38">
        <v>0</v>
      </c>
      <c r="E24" s="38">
        <v>14.040953349154057</v>
      </c>
      <c r="F24" s="38">
        <v>18.100547141096353</v>
      </c>
      <c r="G24" s="38">
        <v>5.2918862346663413</v>
      </c>
      <c r="H24" s="38">
        <v>5.4320069971552938</v>
      </c>
      <c r="I24" s="38">
        <v>1.9381269733369941</v>
      </c>
      <c r="J24" s="38">
        <v>2.2259033299525073</v>
      </c>
      <c r="K24" s="38">
        <f t="shared" si="0"/>
        <v>100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16381" s="1" customFormat="1" ht="17" customHeight="1">
      <c r="A25" s="76">
        <v>69.991576344613776</v>
      </c>
      <c r="B25" s="36">
        <v>1088</v>
      </c>
      <c r="C25" s="38">
        <v>52.289428940592103</v>
      </c>
      <c r="D25" s="38">
        <v>0</v>
      </c>
      <c r="E25" s="38">
        <v>14.614700403588959</v>
      </c>
      <c r="F25" s="38">
        <v>17.227602147521356</v>
      </c>
      <c r="G25" s="38">
        <v>6.053555472110963</v>
      </c>
      <c r="H25" s="38">
        <v>6.19479433816708</v>
      </c>
      <c r="I25" s="38">
        <v>1.7285544634449286</v>
      </c>
      <c r="J25" s="38">
        <v>1.8913642345746204</v>
      </c>
      <c r="K25" s="38">
        <f t="shared" si="0"/>
        <v>100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spans="1:16381" s="1" customFormat="1" ht="17" customHeight="1">
      <c r="A26" s="76">
        <v>79.804417728000217</v>
      </c>
      <c r="B26" s="36">
        <v>1148</v>
      </c>
      <c r="C26" s="38">
        <v>51.699685226469221</v>
      </c>
      <c r="D26" s="38">
        <v>0</v>
      </c>
      <c r="E26" s="38">
        <v>15.705303116968183</v>
      </c>
      <c r="F26" s="38">
        <v>15.678838133800935</v>
      </c>
      <c r="G26" s="38">
        <v>6.0527187561596412</v>
      </c>
      <c r="H26" s="38">
        <v>7.6312992554142838</v>
      </c>
      <c r="I26" s="38">
        <v>1.576098226649929</v>
      </c>
      <c r="J26" s="38">
        <v>1.6560572845378125</v>
      </c>
      <c r="K26" s="38">
        <f t="shared" si="0"/>
        <v>100.00000000000001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</row>
    <row r="27" spans="1:16381" s="1" customFormat="1" ht="17" customHeight="1">
      <c r="A27" s="76">
        <v>80.168807791275498</v>
      </c>
      <c r="B27" s="36">
        <v>1150</v>
      </c>
      <c r="C27" s="38">
        <v>51.678949261358007</v>
      </c>
      <c r="D27" s="38">
        <v>0</v>
      </c>
      <c r="E27" s="38">
        <v>15.744659605744824</v>
      </c>
      <c r="F27" s="38">
        <v>15.622591056647929</v>
      </c>
      <c r="G27" s="38">
        <v>6.0503051196216617</v>
      </c>
      <c r="H27" s="38">
        <v>7.6843486217117327</v>
      </c>
      <c r="I27" s="38">
        <v>1.5707209483155058</v>
      </c>
      <c r="J27" s="38">
        <v>1.6484253866003218</v>
      </c>
      <c r="K27" s="38">
        <f t="shared" si="0"/>
        <v>99.999999999999986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</row>
    <row r="28" spans="1:16381" s="1" customFormat="1" ht="17" customHeight="1" thickBot="1">
      <c r="A28" s="77">
        <v>90.380746024355162</v>
      </c>
      <c r="B28" s="39">
        <v>1196</v>
      </c>
      <c r="C28" s="41">
        <v>50.789128472973466</v>
      </c>
      <c r="D28" s="41">
        <v>0</v>
      </c>
      <c r="E28" s="41">
        <v>16.65174045520271</v>
      </c>
      <c r="F28" s="41">
        <v>14.799402662181032</v>
      </c>
      <c r="G28" s="41">
        <v>5.9318482130140469</v>
      </c>
      <c r="H28" s="41">
        <v>8.9504282611839567</v>
      </c>
      <c r="I28" s="41">
        <v>1.4235902740546422</v>
      </c>
      <c r="J28" s="41">
        <v>1.4538616613901549</v>
      </c>
      <c r="K28" s="41">
        <f t="shared" si="0"/>
        <v>100.00000000000001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</row>
    <row r="29" spans="1:16381" s="1" customFormat="1" ht="17" customHeight="1">
      <c r="A29" s="2"/>
      <c r="B29" s="2"/>
      <c r="D29" s="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spans="1:16381" s="1" customFormat="1" ht="17" customHeight="1">
      <c r="A30" s="2"/>
      <c r="B30" s="2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</row>
    <row r="31" spans="1:16381" s="1" customFormat="1" ht="17" customHeight="1">
      <c r="A31" s="2"/>
      <c r="B31" s="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</row>
    <row r="32" spans="1:16381" s="1" customFormat="1" ht="17" customHeight="1">
      <c r="A32" s="2"/>
      <c r="B32" s="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</row>
    <row r="33" spans="1:16381" s="1" customFormat="1" ht="17" customHeight="1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</row>
    <row r="34" spans="1:16381" s="1" customFormat="1" ht="17" customHeight="1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</row>
    <row r="35" spans="1:16381" ht="17" customHeight="1">
      <c r="A35" s="18"/>
      <c r="B35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B61E-5EEB-1343-B8F3-B5517EC1883A}">
  <dimension ref="A1:XFA32"/>
  <sheetViews>
    <sheetView showGridLines="0"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8" sqref="A28"/>
    </sheetView>
  </sheetViews>
  <sheetFormatPr baseColWidth="10" defaultColWidth="11.1640625" defaultRowHeight="17" customHeight="1"/>
  <cols>
    <col min="1" max="1" width="14.6640625" customWidth="1"/>
    <col min="2" max="2" width="15.33203125" bestFit="1" customWidth="1"/>
    <col min="3" max="3" width="15" bestFit="1" customWidth="1"/>
    <col min="4" max="4" width="14.83203125" bestFit="1" customWidth="1"/>
    <col min="5" max="8" width="15" bestFit="1" customWidth="1"/>
    <col min="9" max="9" width="11.6640625" bestFit="1" customWidth="1"/>
    <col min="10" max="11" width="13.83203125" bestFit="1" customWidth="1"/>
    <col min="12" max="12" width="11.6640625" bestFit="1" customWidth="1"/>
    <col min="13" max="13" width="15" bestFit="1" customWidth="1"/>
    <col min="14" max="14" width="14.6640625" bestFit="1" customWidth="1"/>
    <col min="15" max="15" width="11.6640625" bestFit="1" customWidth="1"/>
    <col min="16" max="17" width="14.83203125" bestFit="1" customWidth="1"/>
    <col min="18" max="18" width="15" bestFit="1" customWidth="1"/>
    <col min="19" max="19" width="14.83203125" bestFit="1" customWidth="1"/>
    <col min="20" max="20" width="16.6640625" bestFit="1" customWidth="1"/>
    <col min="21" max="21" width="16.83203125" bestFit="1" customWidth="1"/>
    <col min="22" max="23" width="14.83203125" bestFit="1" customWidth="1"/>
    <col min="24" max="24" width="11.6640625" bestFit="1" customWidth="1"/>
    <col min="25" max="26" width="14.83203125" bestFit="1" customWidth="1"/>
    <col min="27" max="27" width="16.5" bestFit="1" customWidth="1"/>
    <col min="28" max="28" width="14.83203125" bestFit="1" customWidth="1"/>
    <col min="29" max="29" width="11.6640625" bestFit="1" customWidth="1"/>
    <col min="30" max="30" width="15" bestFit="1" customWidth="1"/>
    <col min="31" max="31" width="11.6640625" bestFit="1" customWidth="1"/>
  </cols>
  <sheetData>
    <row r="1" spans="1:11" s="1" customFormat="1" ht="34" customHeight="1" thickBot="1">
      <c r="A1" s="26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6" customFormat="1" ht="17" customHeight="1" thickBot="1">
      <c r="A2" s="62" t="s">
        <v>187</v>
      </c>
      <c r="B2" s="62" t="s">
        <v>188</v>
      </c>
      <c r="C2" s="62" t="s">
        <v>145</v>
      </c>
      <c r="D2" s="62" t="s">
        <v>146</v>
      </c>
      <c r="E2" s="62" t="s">
        <v>147</v>
      </c>
      <c r="F2" s="62" t="s">
        <v>149</v>
      </c>
      <c r="G2" s="62" t="s">
        <v>7</v>
      </c>
      <c r="H2" s="62" t="s">
        <v>8</v>
      </c>
      <c r="I2" s="62" t="s">
        <v>150</v>
      </c>
      <c r="J2" s="62" t="s">
        <v>151</v>
      </c>
      <c r="K2" s="62" t="s">
        <v>10</v>
      </c>
    </row>
    <row r="3" spans="1:11" s="1" customFormat="1" ht="17" customHeight="1">
      <c r="A3" s="38">
        <v>0</v>
      </c>
      <c r="B3" s="43">
        <v>662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f>SUM(C3:J3)</f>
        <v>0</v>
      </c>
    </row>
    <row r="4" spans="1:11" s="1" customFormat="1" ht="17" customHeight="1">
      <c r="A4" s="38">
        <v>5.8700190360605617</v>
      </c>
      <c r="B4" s="43">
        <v>663</v>
      </c>
      <c r="C4" s="38">
        <v>75.917542275557253</v>
      </c>
      <c r="D4" s="38">
        <v>0</v>
      </c>
      <c r="E4" s="38">
        <v>15.236364875463821</v>
      </c>
      <c r="F4" s="38">
        <v>5.5574036416295054E-2</v>
      </c>
      <c r="G4" s="38">
        <v>8.6827484408676416E-3</v>
      </c>
      <c r="H4" s="38">
        <v>0.67492420175537893</v>
      </c>
      <c r="I4" s="38">
        <v>2.8900620689237879</v>
      </c>
      <c r="J4" s="38">
        <v>5.2168497934425755</v>
      </c>
      <c r="K4" s="38">
        <f>SUM(C4:J4)</f>
        <v>99.999999999999957</v>
      </c>
    </row>
    <row r="5" spans="1:11" s="1" customFormat="1" ht="17" customHeight="1">
      <c r="A5" s="38">
        <v>5.9968252182792625</v>
      </c>
      <c r="B5" s="43">
        <v>666</v>
      </c>
      <c r="C5" s="38">
        <v>75.891172709131851</v>
      </c>
      <c r="D5" s="38">
        <v>0</v>
      </c>
      <c r="E5" s="38">
        <v>15.254406196883968</v>
      </c>
      <c r="F5" s="38">
        <v>6.1358822202735031E-2</v>
      </c>
      <c r="G5" s="38">
        <v>9.5036008812657939E-3</v>
      </c>
      <c r="H5" s="38">
        <v>0.68412601803329542</v>
      </c>
      <c r="I5" s="38">
        <v>2.8677278521646774</v>
      </c>
      <c r="J5" s="38">
        <v>5.2317048007022118</v>
      </c>
      <c r="K5" s="38">
        <f t="shared" ref="K5:K27" si="0">SUM(C5:J5)</f>
        <v>100</v>
      </c>
    </row>
    <row r="6" spans="1:11" s="1" customFormat="1" ht="17" customHeight="1">
      <c r="A6" s="38">
        <v>7.0149367677601866</v>
      </c>
      <c r="B6" s="43">
        <v>687</v>
      </c>
      <c r="C6" s="38">
        <v>75.702226442702937</v>
      </c>
      <c r="D6" s="38">
        <v>0</v>
      </c>
      <c r="E6" s="38">
        <v>15.368232692609556</v>
      </c>
      <c r="F6" s="38">
        <v>0.12283863181916695</v>
      </c>
      <c r="G6" s="38">
        <v>1.7909672440969793E-2</v>
      </c>
      <c r="H6" s="38">
        <v>0.75258755520959031</v>
      </c>
      <c r="I6" s="38">
        <v>2.7064740561424232</v>
      </c>
      <c r="J6" s="38">
        <v>5.3297309490753451</v>
      </c>
      <c r="K6" s="38">
        <f t="shared" si="0"/>
        <v>99.999999999999972</v>
      </c>
    </row>
    <row r="7" spans="1:11" s="1" customFormat="1" ht="17" customHeight="1">
      <c r="A7" s="38">
        <v>8.0506365194244687</v>
      </c>
      <c r="B7" s="43">
        <v>704</v>
      </c>
      <c r="C7" s="38">
        <v>75.526823253057231</v>
      </c>
      <c r="D7" s="38">
        <v>0</v>
      </c>
      <c r="E7" s="38">
        <v>15.442245445636129</v>
      </c>
      <c r="F7" s="38">
        <v>0.2166386949445708</v>
      </c>
      <c r="G7" s="38">
        <v>3.0111955892608674E-2</v>
      </c>
      <c r="H7" s="38">
        <v>0.81264720789768674</v>
      </c>
      <c r="I7" s="38">
        <v>2.5729220789332148</v>
      </c>
      <c r="J7" s="38">
        <v>5.3986113636385671</v>
      </c>
      <c r="K7" s="38">
        <f t="shared" si="0"/>
        <v>100</v>
      </c>
    </row>
    <row r="8" spans="1:11" s="1" customFormat="1" ht="17" customHeight="1">
      <c r="A8" s="38">
        <v>8.9616277202664705</v>
      </c>
      <c r="B8" s="43">
        <v>716</v>
      </c>
      <c r="C8" s="38">
        <v>75.374984130820621</v>
      </c>
      <c r="D8" s="38">
        <v>0</v>
      </c>
      <c r="E8" s="38">
        <v>15.481260470601546</v>
      </c>
      <c r="F8" s="38">
        <v>0.32456587777784923</v>
      </c>
      <c r="G8" s="38">
        <v>4.3674264742894549E-2</v>
      </c>
      <c r="H8" s="38">
        <v>0.85803138949037772</v>
      </c>
      <c r="I8" s="38">
        <v>2.4773655345337211</v>
      </c>
      <c r="J8" s="38">
        <v>5.4401183320329878</v>
      </c>
      <c r="K8" s="38">
        <f t="shared" si="0"/>
        <v>99.999999999999972</v>
      </c>
    </row>
    <row r="9" spans="1:11" s="1" customFormat="1" ht="17" customHeight="1">
      <c r="A9" s="72">
        <v>10.034239446266579</v>
      </c>
      <c r="B9" s="73">
        <v>719</v>
      </c>
      <c r="C9" s="38">
        <v>75.359953523531971</v>
      </c>
      <c r="D9" s="38">
        <v>0</v>
      </c>
      <c r="E9" s="38">
        <v>15.475840756939473</v>
      </c>
      <c r="F9" s="38">
        <v>0.34545612139165438</v>
      </c>
      <c r="G9" s="38">
        <v>4.6814817313291693E-2</v>
      </c>
      <c r="H9" s="38">
        <v>0.90475624814276434</v>
      </c>
      <c r="I9" s="38">
        <v>2.3924333324001839</v>
      </c>
      <c r="J9" s="38">
        <v>5.4747452002806858</v>
      </c>
      <c r="K9" s="38">
        <f t="shared" si="0"/>
        <v>100.00000000000001</v>
      </c>
    </row>
    <row r="10" spans="1:11" s="1" customFormat="1" ht="17" customHeight="1">
      <c r="A10" s="38">
        <v>11.152935283497257</v>
      </c>
      <c r="B10" s="43">
        <v>722</v>
      </c>
      <c r="C10" s="38">
        <v>75.343424193436604</v>
      </c>
      <c r="D10" s="38">
        <v>0</v>
      </c>
      <c r="E10" s="38">
        <v>15.470387775698349</v>
      </c>
      <c r="F10" s="38">
        <v>0.36714614104564641</v>
      </c>
      <c r="G10" s="38">
        <v>5.012366095029297E-2</v>
      </c>
      <c r="H10" s="38">
        <v>0.95256487774643384</v>
      </c>
      <c r="I10" s="38">
        <v>2.3079613242362731</v>
      </c>
      <c r="J10" s="38">
        <v>5.5083920268864119</v>
      </c>
      <c r="K10" s="38">
        <f t="shared" si="0"/>
        <v>100.00000000000001</v>
      </c>
    </row>
    <row r="11" spans="1:11" s="1" customFormat="1" ht="17" customHeight="1">
      <c r="A11" s="38">
        <v>11.926594261178254</v>
      </c>
      <c r="B11" s="43">
        <v>724</v>
      </c>
      <c r="C11" s="38">
        <v>75.331400610526885</v>
      </c>
      <c r="D11" s="38">
        <v>0</v>
      </c>
      <c r="E11" s="38">
        <v>15.466841124172971</v>
      </c>
      <c r="F11" s="38">
        <v>0.38205575026796346</v>
      </c>
      <c r="G11" s="38">
        <v>5.2426343059420087E-2</v>
      </c>
      <c r="H11" s="38">
        <v>0.9849430084004569</v>
      </c>
      <c r="I11" s="38">
        <v>2.2521402420017393</v>
      </c>
      <c r="J11" s="38">
        <v>5.5301929215705687</v>
      </c>
      <c r="K11" s="38">
        <f t="shared" si="0"/>
        <v>100.00000000000003</v>
      </c>
    </row>
    <row r="12" spans="1:11" s="1" customFormat="1" ht="17" customHeight="1">
      <c r="A12" s="38">
        <v>13.132566810382862</v>
      </c>
      <c r="B12" s="43">
        <v>727</v>
      </c>
      <c r="C12" s="38">
        <v>75.311737922153824</v>
      </c>
      <c r="D12" s="38">
        <v>0</v>
      </c>
      <c r="E12" s="38">
        <v>15.461742025174761</v>
      </c>
      <c r="F12" s="38">
        <v>0.40508624819893363</v>
      </c>
      <c r="G12" s="38">
        <v>5.6036059323997654E-2</v>
      </c>
      <c r="H12" s="38">
        <v>1.0341243792213466</v>
      </c>
      <c r="I12" s="38">
        <v>2.1694137376293234</v>
      </c>
      <c r="J12" s="38">
        <v>5.5618596282978112</v>
      </c>
      <c r="K12" s="38">
        <f t="shared" si="0"/>
        <v>100</v>
      </c>
    </row>
    <row r="13" spans="1:11" s="1" customFormat="1" ht="17" customHeight="1">
      <c r="A13" s="38">
        <v>13.968800670927648</v>
      </c>
      <c r="B13" s="43">
        <v>729</v>
      </c>
      <c r="C13" s="38">
        <v>75.297390852625185</v>
      </c>
      <c r="D13" s="38">
        <v>0</v>
      </c>
      <c r="E13" s="38">
        <v>15.458598244106877</v>
      </c>
      <c r="F13" s="38">
        <v>0.42088935253656423</v>
      </c>
      <c r="G13" s="38">
        <v>5.8550710143755007E-2</v>
      </c>
      <c r="H13" s="38">
        <v>1.0672315111152173</v>
      </c>
      <c r="I13" s="38">
        <v>2.1151462433166355</v>
      </c>
      <c r="J13" s="38">
        <v>5.5821930861557432</v>
      </c>
      <c r="K13" s="38">
        <f t="shared" si="0"/>
        <v>99.999999999999957</v>
      </c>
    </row>
    <row r="14" spans="1:11" s="1" customFormat="1" ht="17" customHeight="1">
      <c r="A14" s="38">
        <v>14.832480641175373</v>
      </c>
      <c r="B14" s="43">
        <v>731</v>
      </c>
      <c r="C14" s="38">
        <v>75.282073184628231</v>
      </c>
      <c r="D14" s="38">
        <v>0</v>
      </c>
      <c r="E14" s="38">
        <v>15.455630598647543</v>
      </c>
      <c r="F14" s="38">
        <v>0.4370433734518796</v>
      </c>
      <c r="G14" s="38">
        <v>6.1157746333228596E-2</v>
      </c>
      <c r="H14" s="38">
        <v>1.1005127822772585</v>
      </c>
      <c r="I14" s="38">
        <v>2.0616600804002601</v>
      </c>
      <c r="J14" s="38">
        <v>5.6019222342615844</v>
      </c>
      <c r="K14" s="38">
        <f t="shared" si="0"/>
        <v>99.999999999999986</v>
      </c>
    </row>
    <row r="15" spans="1:11" s="1" customFormat="1" ht="17" customHeight="1">
      <c r="A15" s="38">
        <v>16.182405650169798</v>
      </c>
      <c r="B15" s="43">
        <v>734</v>
      </c>
      <c r="C15" s="38">
        <v>75.257059558562275</v>
      </c>
      <c r="D15" s="38">
        <v>0</v>
      </c>
      <c r="E15" s="38">
        <v>15.45172323399194</v>
      </c>
      <c r="F15" s="38">
        <v>0.46190546062971694</v>
      </c>
      <c r="G15" s="38">
        <v>6.524744832702678E-2</v>
      </c>
      <c r="H15" s="38">
        <v>1.1506267582459759</v>
      </c>
      <c r="I15" s="38">
        <v>1.9831971369252843</v>
      </c>
      <c r="J15" s="38">
        <v>5.630240403317794</v>
      </c>
      <c r="K15" s="38">
        <f t="shared" si="0"/>
        <v>100.00000000000003</v>
      </c>
    </row>
    <row r="16" spans="1:11" s="1" customFormat="1" ht="17" customHeight="1">
      <c r="A16" s="38">
        <v>17.120556866986885</v>
      </c>
      <c r="B16" s="43">
        <v>736</v>
      </c>
      <c r="C16" s="38">
        <v>75.239024014143638</v>
      </c>
      <c r="D16" s="38">
        <v>0</v>
      </c>
      <c r="E16" s="38">
        <v>15.44947415222617</v>
      </c>
      <c r="F16" s="38">
        <v>0.47888950081527037</v>
      </c>
      <c r="G16" s="38">
        <v>6.8097720850880616E-2</v>
      </c>
      <c r="H16" s="38">
        <v>1.1840664811394024</v>
      </c>
      <c r="I16" s="38">
        <v>1.9321738512993822</v>
      </c>
      <c r="J16" s="38">
        <v>5.6482742795252578</v>
      </c>
      <c r="K16" s="38">
        <f t="shared" si="0"/>
        <v>100</v>
      </c>
    </row>
    <row r="17" spans="1:16381" s="1" customFormat="1" ht="17" customHeight="1">
      <c r="A17" s="38">
        <v>18.090742297508662</v>
      </c>
      <c r="B17" s="43">
        <v>738</v>
      </c>
      <c r="C17" s="38">
        <v>75.219842228665854</v>
      </c>
      <c r="D17" s="38">
        <v>0</v>
      </c>
      <c r="E17" s="38">
        <v>15.447576181234274</v>
      </c>
      <c r="F17" s="38">
        <v>0.49620099626728092</v>
      </c>
      <c r="G17" s="38">
        <v>7.1054537161679032E-2</v>
      </c>
      <c r="H17" s="38">
        <v>1.2174607153909511</v>
      </c>
      <c r="I17" s="38">
        <v>1.8822869514175335</v>
      </c>
      <c r="J17" s="38">
        <v>5.6655783898624286</v>
      </c>
      <c r="K17" s="38">
        <f t="shared" si="0"/>
        <v>100</v>
      </c>
    </row>
    <row r="18" spans="1:16381" s="1" customFormat="1" ht="17" customHeight="1">
      <c r="A18" s="38">
        <v>19.094317028456274</v>
      </c>
      <c r="B18" s="43">
        <v>740</v>
      </c>
      <c r="C18" s="38">
        <v>75.199464156665869</v>
      </c>
      <c r="D18" s="38">
        <v>0</v>
      </c>
      <c r="E18" s="38">
        <v>15.446060878340051</v>
      </c>
      <c r="F18" s="38">
        <v>0.5138201377864221</v>
      </c>
      <c r="G18" s="38">
        <v>7.4121745253981963E-2</v>
      </c>
      <c r="H18" s="38">
        <v>1.2507291633885078</v>
      </c>
      <c r="I18" s="38">
        <v>1.833601408418972</v>
      </c>
      <c r="J18" s="38">
        <v>5.6822025101461993</v>
      </c>
      <c r="K18" s="38">
        <f t="shared" si="0"/>
        <v>100</v>
      </c>
    </row>
    <row r="19" spans="1:16381" s="1" customFormat="1" ht="17" customHeight="1">
      <c r="A19" s="38">
        <v>20.132420398151165</v>
      </c>
      <c r="B19" s="43">
        <v>742</v>
      </c>
      <c r="C19" s="38">
        <v>75.177917050981407</v>
      </c>
      <c r="D19" s="38">
        <v>0</v>
      </c>
      <c r="E19" s="38">
        <v>15.444943862292407</v>
      </c>
      <c r="F19" s="38">
        <v>0.53173191046120982</v>
      </c>
      <c r="G19" s="38">
        <v>7.729931796735226E-2</v>
      </c>
      <c r="H19" s="38">
        <v>1.283822653753427</v>
      </c>
      <c r="I19" s="38">
        <v>1.7861784577798134</v>
      </c>
      <c r="J19" s="38">
        <v>5.6981067467643731</v>
      </c>
      <c r="K19" s="38">
        <f t="shared" si="0"/>
        <v>99.999999999999986</v>
      </c>
    </row>
    <row r="20" spans="1:16381" s="1" customFormat="1" ht="17" customHeight="1">
      <c r="A20" s="38">
        <v>24.666423848483589</v>
      </c>
      <c r="B20" s="43">
        <v>755</v>
      </c>
      <c r="C20" s="38">
        <v>75.144798210862874</v>
      </c>
      <c r="D20" s="38">
        <v>0</v>
      </c>
      <c r="E20" s="38">
        <v>15.384969785805506</v>
      </c>
      <c r="F20" s="38">
        <v>0.66355081079373934</v>
      </c>
      <c r="G20" s="38">
        <v>9.9509978399951307E-2</v>
      </c>
      <c r="H20" s="38">
        <v>1.1382867508522521</v>
      </c>
      <c r="I20" s="38">
        <v>1.6491801076125159</v>
      </c>
      <c r="J20" s="38">
        <v>5.9197043556731712</v>
      </c>
      <c r="K20" s="38">
        <f t="shared" si="0"/>
        <v>100.00000000000001</v>
      </c>
    </row>
    <row r="21" spans="1:16381" s="1" customFormat="1" ht="17" customHeight="1">
      <c r="A21" s="38">
        <v>29.595944453698287</v>
      </c>
      <c r="B21" s="43">
        <v>760</v>
      </c>
      <c r="C21" s="38">
        <v>75.133843676791741</v>
      </c>
      <c r="D21" s="38">
        <v>0</v>
      </c>
      <c r="E21" s="38">
        <v>15.407425134157988</v>
      </c>
      <c r="F21" s="38">
        <v>0.65953701060140313</v>
      </c>
      <c r="G21" s="38">
        <v>0.1067543910555155</v>
      </c>
      <c r="H21" s="38">
        <v>1.0408316645525477</v>
      </c>
      <c r="I21" s="38">
        <v>1.6926488802136186</v>
      </c>
      <c r="J21" s="38">
        <v>5.9589592426271905</v>
      </c>
      <c r="K21" s="38">
        <f t="shared" si="0"/>
        <v>100</v>
      </c>
    </row>
    <row r="22" spans="1:16381" s="1" customFormat="1" ht="17" customHeight="1">
      <c r="A22" s="38">
        <v>39.820058881548889</v>
      </c>
      <c r="B22" s="43">
        <v>770</v>
      </c>
      <c r="C22" s="38">
        <v>75.095974817338771</v>
      </c>
      <c r="D22" s="38">
        <v>0</v>
      </c>
      <c r="E22" s="38">
        <v>15.475067727053677</v>
      </c>
      <c r="F22" s="38">
        <v>0.63192214080852127</v>
      </c>
      <c r="G22" s="38">
        <v>0.12059009374749442</v>
      </c>
      <c r="H22" s="38">
        <v>0.88406690908666674</v>
      </c>
      <c r="I22" s="38">
        <v>1.7899517424910769</v>
      </c>
      <c r="J22" s="38">
        <v>6.0024265694737817</v>
      </c>
      <c r="K22" s="38">
        <f t="shared" si="0"/>
        <v>100</v>
      </c>
      <c r="L22"/>
      <c r="M22"/>
      <c r="N22"/>
      <c r="O22"/>
      <c r="P22"/>
      <c r="Q22"/>
      <c r="R22"/>
      <c r="S22"/>
    </row>
    <row r="23" spans="1:16381" s="1" customFormat="1" ht="17" customHeight="1">
      <c r="A23" s="38">
        <v>50.053466152263262</v>
      </c>
      <c r="B23" s="43">
        <v>784</v>
      </c>
      <c r="C23" s="38">
        <v>75.202881484299539</v>
      </c>
      <c r="D23" s="38">
        <v>0</v>
      </c>
      <c r="E23" s="38">
        <v>15.460953550032848</v>
      </c>
      <c r="F23" s="38">
        <v>0.58674719536083797</v>
      </c>
      <c r="G23" s="38">
        <v>0.12903616075749302</v>
      </c>
      <c r="H23" s="38">
        <v>0.71982574014652001</v>
      </c>
      <c r="I23" s="38">
        <v>1.6381418331753785</v>
      </c>
      <c r="J23" s="38">
        <v>6.2624140362273826</v>
      </c>
      <c r="K23" s="38">
        <f t="shared" si="0"/>
        <v>100</v>
      </c>
      <c r="L23"/>
      <c r="M23"/>
      <c r="N23"/>
      <c r="O23"/>
      <c r="P23"/>
      <c r="Q23"/>
      <c r="R23"/>
      <c r="S23"/>
      <c r="T23"/>
    </row>
    <row r="24" spans="1:16381" s="1" customFormat="1" ht="17" customHeight="1">
      <c r="A24" s="38">
        <v>59.790658532908672</v>
      </c>
      <c r="B24" s="43">
        <v>796</v>
      </c>
      <c r="C24" s="38">
        <v>75.28351551021882</v>
      </c>
      <c r="D24" s="38">
        <v>0</v>
      </c>
      <c r="E24" s="38">
        <v>15.465259231826819</v>
      </c>
      <c r="F24" s="38">
        <v>0.53734884574631669</v>
      </c>
      <c r="G24" s="38">
        <v>0.13359879922589324</v>
      </c>
      <c r="H24" s="38">
        <v>0.60658964273492133</v>
      </c>
      <c r="I24" s="38">
        <v>1.5078440852591846</v>
      </c>
      <c r="J24" s="38">
        <v>6.4658438849880575</v>
      </c>
      <c r="K24" s="38">
        <f t="shared" si="0"/>
        <v>100.00000000000001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</row>
    <row r="25" spans="1:16381" s="1" customFormat="1" ht="17" customHeight="1">
      <c r="A25" s="38">
        <v>69.896561713604683</v>
      </c>
      <c r="B25" s="43">
        <v>809</v>
      </c>
      <c r="C25" s="38">
        <v>75.327237541432396</v>
      </c>
      <c r="D25" s="38">
        <v>0</v>
      </c>
      <c r="E25" s="38">
        <v>15.410599013364504</v>
      </c>
      <c r="F25" s="38">
        <v>0.54556253301845525</v>
      </c>
      <c r="G25" s="38">
        <v>0.14810649184072797</v>
      </c>
      <c r="H25" s="38">
        <v>0.51873660586495862</v>
      </c>
      <c r="I25" s="38">
        <v>1.4007990057694204</v>
      </c>
      <c r="J25" s="38">
        <v>6.6489588087095335</v>
      </c>
      <c r="K25" s="38">
        <f t="shared" si="0"/>
        <v>99.999999999999986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</row>
    <row r="26" spans="1:16381" s="1" customFormat="1" ht="17" customHeight="1">
      <c r="A26" s="38">
        <v>79.991339399717575</v>
      </c>
      <c r="B26" s="43">
        <v>828</v>
      </c>
      <c r="C26" s="38">
        <v>75.025849160785995</v>
      </c>
      <c r="D26" s="38">
        <v>0</v>
      </c>
      <c r="E26" s="38">
        <v>15.462883813340937</v>
      </c>
      <c r="F26" s="38">
        <v>0.67320618206122507</v>
      </c>
      <c r="G26" s="38">
        <v>0.17657563317333666</v>
      </c>
      <c r="H26" s="38">
        <v>0.45216801439468418</v>
      </c>
      <c r="I26" s="38">
        <v>1.3498988736383477</v>
      </c>
      <c r="J26" s="38">
        <v>6.8594183226054763</v>
      </c>
      <c r="K26" s="38">
        <f t="shared" si="0"/>
        <v>100.00000000000001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</row>
    <row r="27" spans="1:16381" s="1" customFormat="1" ht="17" customHeight="1" thickBot="1">
      <c r="A27" s="41">
        <v>89.989015336647796</v>
      </c>
      <c r="B27" s="74">
        <v>1075</v>
      </c>
      <c r="C27" s="41">
        <v>67.874992510731616</v>
      </c>
      <c r="D27" s="41">
        <v>0</v>
      </c>
      <c r="E27" s="41">
        <v>19.23593962772738</v>
      </c>
      <c r="F27" s="41">
        <v>3.5987782358399483</v>
      </c>
      <c r="G27" s="41">
        <v>0.94335975301201203</v>
      </c>
      <c r="H27" s="41">
        <v>0.38726980453167437</v>
      </c>
      <c r="I27" s="41">
        <v>1.2494423280000442</v>
      </c>
      <c r="J27" s="41">
        <v>6.7102177401573266</v>
      </c>
      <c r="K27" s="41">
        <f t="shared" si="0"/>
        <v>100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</row>
    <row r="28" spans="1:16381" s="1" customFormat="1" ht="17" customHeight="1">
      <c r="A28" s="2"/>
      <c r="B28" s="2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</row>
    <row r="29" spans="1:16381" s="1" customFormat="1" ht="17" customHeight="1">
      <c r="A29" s="2"/>
      <c r="B29" s="2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spans="1:16381" s="1" customFormat="1" ht="17" customHeight="1">
      <c r="A30"/>
      <c r="B30" s="2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</row>
    <row r="31" spans="1:16381" s="1" customFormat="1" ht="17" customHeight="1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</row>
    <row r="32" spans="1:16381" ht="17" customHeight="1">
      <c r="A32" s="18"/>
      <c r="B32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5034-DB2A-794A-A45F-481B5FA8057D}">
  <dimension ref="A1:N50"/>
  <sheetViews>
    <sheetView showGridLines="0" showRowColHeaders="0" workbookViewId="0">
      <selection activeCell="A21" sqref="A21"/>
    </sheetView>
  </sheetViews>
  <sheetFormatPr baseColWidth="10" defaultColWidth="11.1640625" defaultRowHeight="16"/>
  <cols>
    <col min="1" max="14" width="11" customWidth="1"/>
  </cols>
  <sheetData>
    <row r="1" spans="1:14" s="20" customFormat="1" ht="34" customHeight="1" thickBot="1">
      <c r="A1" s="26" t="s">
        <v>376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0" customFormat="1" ht="19" customHeight="1" thickBot="1">
      <c r="A2" s="27" t="s">
        <v>164</v>
      </c>
      <c r="B2" s="61" t="s">
        <v>518</v>
      </c>
      <c r="C2" s="61" t="s">
        <v>519</v>
      </c>
      <c r="D2" s="61">
        <v>0.05</v>
      </c>
      <c r="E2" s="61">
        <v>0.1</v>
      </c>
      <c r="F2" s="61">
        <v>0.2</v>
      </c>
      <c r="G2" s="61">
        <v>0.3</v>
      </c>
      <c r="H2" s="61">
        <v>0.4</v>
      </c>
      <c r="I2" s="61">
        <v>0.5</v>
      </c>
      <c r="J2" s="61">
        <v>0.6</v>
      </c>
      <c r="K2" s="61">
        <v>0.7</v>
      </c>
      <c r="L2" s="61">
        <v>0.8</v>
      </c>
      <c r="M2" s="61">
        <v>0.9</v>
      </c>
      <c r="N2" s="70">
        <v>1</v>
      </c>
    </row>
    <row r="3" spans="1:14" ht="16" customHeight="1">
      <c r="A3" s="46" t="s">
        <v>189</v>
      </c>
      <c r="B3" s="47"/>
      <c r="C3" s="4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6" customHeight="1">
      <c r="A4" s="64" t="s">
        <v>117</v>
      </c>
      <c r="B4" s="31">
        <v>22.03</v>
      </c>
      <c r="C4" s="48">
        <v>0.17199999999999999</v>
      </c>
      <c r="D4" s="63">
        <v>8.8084766093562603</v>
      </c>
      <c r="E4" s="63">
        <v>9.095788604459127</v>
      </c>
      <c r="F4" s="63">
        <v>9.7305653710247366</v>
      </c>
      <c r="G4" s="63">
        <v>10.460588793922128</v>
      </c>
      <c r="H4" s="63">
        <v>11.309034907597539</v>
      </c>
      <c r="I4" s="63">
        <v>12.307262569832405</v>
      </c>
      <c r="J4" s="63">
        <v>13.498774509803923</v>
      </c>
      <c r="K4" s="63">
        <v>14.945725915875171</v>
      </c>
      <c r="L4" s="63">
        <v>16.740121580547115</v>
      </c>
      <c r="M4" s="63">
        <v>19.024179620034545</v>
      </c>
      <c r="N4" s="63">
        <v>22.03</v>
      </c>
    </row>
    <row r="5" spans="1:14" ht="16" customHeight="1">
      <c r="A5" s="64" t="s">
        <v>116</v>
      </c>
      <c r="B5" s="31">
        <v>4.0650000000000004</v>
      </c>
      <c r="C5" s="48">
        <v>0.125</v>
      </c>
      <c r="D5" s="63">
        <v>2.2197952218430035</v>
      </c>
      <c r="E5" s="63">
        <v>2.2741258741258741</v>
      </c>
      <c r="F5" s="63">
        <v>2.3911764705882357</v>
      </c>
      <c r="G5" s="63">
        <v>2.5209302325581397</v>
      </c>
      <c r="H5" s="63">
        <v>2.6655737704918039</v>
      </c>
      <c r="I5" s="63">
        <v>2.8278260869565219</v>
      </c>
      <c r="J5" s="63">
        <v>3.0111111111111111</v>
      </c>
      <c r="K5" s="63">
        <v>3.2198019801980196</v>
      </c>
      <c r="L5" s="63">
        <v>3.459574468085107</v>
      </c>
      <c r="M5" s="63">
        <v>3.7379310344827594</v>
      </c>
      <c r="N5" s="63">
        <v>4.0650000000000004</v>
      </c>
    </row>
    <row r="6" spans="1:14" ht="16" customHeight="1">
      <c r="A6" s="64" t="s">
        <v>102</v>
      </c>
      <c r="B6" s="31">
        <v>5.55</v>
      </c>
      <c r="C6" s="48">
        <v>0.17499999999999999</v>
      </c>
      <c r="D6" s="63">
        <v>2.1818181818181817</v>
      </c>
      <c r="E6" s="63">
        <v>2.2538071065989849</v>
      </c>
      <c r="F6" s="63">
        <v>2.4130434782608696</v>
      </c>
      <c r="G6" s="63">
        <v>2.5964912280701751</v>
      </c>
      <c r="H6" s="63">
        <v>2.8101265822784809</v>
      </c>
      <c r="I6" s="63">
        <v>3.0620689655172413</v>
      </c>
      <c r="J6" s="63">
        <v>3.3636363636363638</v>
      </c>
      <c r="K6" s="63">
        <v>3.7310924369747895</v>
      </c>
      <c r="L6" s="63">
        <v>4.1886792452830193</v>
      </c>
      <c r="M6" s="63">
        <v>4.774193548387097</v>
      </c>
      <c r="N6" s="63">
        <v>5.55</v>
      </c>
    </row>
    <row r="7" spans="1:14" ht="16" customHeight="1">
      <c r="A7" s="64" t="s">
        <v>101</v>
      </c>
      <c r="B7" s="31">
        <v>208</v>
      </c>
      <c r="C7" s="48">
        <v>0.55000000000000004</v>
      </c>
      <c r="D7" s="63">
        <v>26.370839936608558</v>
      </c>
      <c r="E7" s="63">
        <v>27.641196013289036</v>
      </c>
      <c r="F7" s="63">
        <v>30.588235294117649</v>
      </c>
      <c r="G7" s="63">
        <v>34.238683127572017</v>
      </c>
      <c r="H7" s="63">
        <v>38.878504672897201</v>
      </c>
      <c r="I7" s="63">
        <v>44.972972972972975</v>
      </c>
      <c r="J7" s="63">
        <v>53.333333333333329</v>
      </c>
      <c r="K7" s="63">
        <v>65.51181102362203</v>
      </c>
      <c r="L7" s="63">
        <v>84.897959183673493</v>
      </c>
      <c r="M7" s="63">
        <v>120.57971014492756</v>
      </c>
      <c r="N7" s="63">
        <v>208</v>
      </c>
    </row>
    <row r="8" spans="1:14" ht="16" customHeight="1">
      <c r="A8" s="64"/>
      <c r="B8" s="31"/>
      <c r="C8" s="28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16" customHeight="1">
      <c r="A9" s="64" t="s">
        <v>89</v>
      </c>
      <c r="B9" s="31">
        <f>37.477</f>
        <v>37.476999999999997</v>
      </c>
      <c r="C9" s="28"/>
      <c r="D9" s="63">
        <v>12.086634970945591</v>
      </c>
      <c r="E9" s="63">
        <v>12.264224357247613</v>
      </c>
      <c r="F9" s="63">
        <v>12.676205617382088</v>
      </c>
      <c r="G9" s="63">
        <v>13.186519853186521</v>
      </c>
      <c r="H9" s="63">
        <v>13.835143554769726</v>
      </c>
      <c r="I9" s="63">
        <v>14.687119551984418</v>
      </c>
      <c r="J9" s="63">
        <v>15.855855855855854</v>
      </c>
      <c r="K9" s="63">
        <v>17.558345747322122</v>
      </c>
      <c r="L9" s="63">
        <v>20.26843169700313</v>
      </c>
      <c r="M9" s="63">
        <v>25.256560908734826</v>
      </c>
      <c r="N9" s="63">
        <v>37.477477477477478</v>
      </c>
    </row>
    <row r="10" spans="1:14" ht="16" customHeight="1">
      <c r="A10" s="64" t="s">
        <v>90</v>
      </c>
      <c r="B10" s="31">
        <v>1.496</v>
      </c>
      <c r="C10" s="28"/>
      <c r="D10" s="63">
        <v>0.40601557968627966</v>
      </c>
      <c r="E10" s="63">
        <v>0.41376618643888879</v>
      </c>
      <c r="F10" s="63">
        <v>0.43172297933906717</v>
      </c>
      <c r="G10" s="63">
        <v>0.45392506982339598</v>
      </c>
      <c r="H10" s="63">
        <v>0.48208877820470686</v>
      </c>
      <c r="I10" s="63">
        <v>0.51900329054605987</v>
      </c>
      <c r="J10" s="63">
        <v>0.5695262693504699</v>
      </c>
      <c r="K10" s="63">
        <v>0.64294246622038098</v>
      </c>
      <c r="L10" s="63">
        <v>0.75950773263201055</v>
      </c>
      <c r="M10" s="63">
        <v>0.97348938284801156</v>
      </c>
      <c r="N10" s="63">
        <v>1.4964127718748774</v>
      </c>
    </row>
    <row r="11" spans="1:14" ht="16" customHeight="1">
      <c r="A11" s="64"/>
      <c r="B11" s="31"/>
      <c r="C11" s="2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16" customHeight="1">
      <c r="A12" s="46" t="s">
        <v>190</v>
      </c>
      <c r="B12" s="69"/>
      <c r="C12" s="4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6" customHeight="1">
      <c r="A13" s="64" t="s">
        <v>117</v>
      </c>
      <c r="B13" s="31">
        <v>54.73</v>
      </c>
      <c r="C13" s="48">
        <v>0.35899999999999999</v>
      </c>
      <c r="D13" s="31">
        <v>139.95652729829945</v>
      </c>
      <c r="E13" s="31">
        <v>129.35476246750179</v>
      </c>
      <c r="F13" s="31">
        <v>112.33579638752053</v>
      </c>
      <c r="G13" s="31">
        <v>99.274442227462359</v>
      </c>
      <c r="H13" s="31">
        <v>88.934026649333774</v>
      </c>
      <c r="I13" s="31">
        <v>80.544518027961729</v>
      </c>
      <c r="J13" s="31">
        <v>73.6013986013986</v>
      </c>
      <c r="K13" s="31">
        <v>67.760307044694812</v>
      </c>
      <c r="L13" s="31">
        <v>62.778160128469828</v>
      </c>
      <c r="M13" s="31">
        <v>58.478469922000208</v>
      </c>
      <c r="N13" s="31">
        <v>54.73</v>
      </c>
    </row>
    <row r="14" spans="1:14" ht="16" customHeight="1">
      <c r="A14" s="64" t="s">
        <v>116</v>
      </c>
      <c r="B14" s="31">
        <v>11.003</v>
      </c>
      <c r="C14" s="48">
        <v>0.38</v>
      </c>
      <c r="D14" s="31">
        <v>26.755828444633572</v>
      </c>
      <c r="E14" s="31">
        <v>24.880999491209224</v>
      </c>
      <c r="F14" s="31">
        <v>21.822689408964699</v>
      </c>
      <c r="G14" s="31">
        <v>19.433920607585989</v>
      </c>
      <c r="H14" s="31">
        <v>17.516516755552018</v>
      </c>
      <c r="I14" s="31">
        <v>15.943488498460422</v>
      </c>
      <c r="J14" s="31">
        <v>14.629703496875416</v>
      </c>
      <c r="K14" s="31">
        <v>13.515953689770598</v>
      </c>
      <c r="L14" s="31">
        <v>12.559785400376692</v>
      </c>
      <c r="M14" s="31">
        <v>11.729964553183549</v>
      </c>
      <c r="N14" s="31">
        <v>11.003</v>
      </c>
    </row>
    <row r="15" spans="1:14" ht="16" customHeight="1">
      <c r="A15" s="64" t="s">
        <v>102</v>
      </c>
      <c r="B15" s="31">
        <v>6.36</v>
      </c>
      <c r="C15" s="48">
        <v>0.27</v>
      </c>
      <c r="D15" s="31">
        <v>20.766499326558101</v>
      </c>
      <c r="E15" s="31">
        <v>18.554445335861718</v>
      </c>
      <c r="F15" s="31">
        <v>15.295815295815297</v>
      </c>
      <c r="G15" s="31">
        <v>13.01079118293868</v>
      </c>
      <c r="H15" s="31">
        <v>11.319747263504496</v>
      </c>
      <c r="I15" s="31">
        <v>10.017720023626698</v>
      </c>
      <c r="J15" s="31">
        <v>8.9843198191835008</v>
      </c>
      <c r="K15" s="31">
        <v>8.1441879822005951</v>
      </c>
      <c r="L15" s="31">
        <v>7.4477428420867735</v>
      </c>
      <c r="M15" s="31">
        <v>6.8610264570241908</v>
      </c>
      <c r="N15" s="31">
        <v>6.36</v>
      </c>
    </row>
    <row r="16" spans="1:14" ht="16" customHeight="1">
      <c r="A16" s="64" t="s">
        <v>101</v>
      </c>
      <c r="B16" s="31">
        <v>266</v>
      </c>
      <c r="C16" s="48">
        <v>0.11899999999999999</v>
      </c>
      <c r="D16" s="31">
        <v>1629.5025728987994</v>
      </c>
      <c r="E16" s="31">
        <v>1283.288305673485</v>
      </c>
      <c r="F16" s="31">
        <v>900.59588299024915</v>
      </c>
      <c r="G16" s="31">
        <v>693.72000834550386</v>
      </c>
      <c r="H16" s="31">
        <v>564.13301662707829</v>
      </c>
      <c r="I16" s="31">
        <v>475.33952823445321</v>
      </c>
      <c r="J16" s="31">
        <v>410.69664031620556</v>
      </c>
      <c r="K16" s="31">
        <v>361.53093400021748</v>
      </c>
      <c r="L16" s="31">
        <v>322.87822878228781</v>
      </c>
      <c r="M16" s="31">
        <v>291.69225370646546</v>
      </c>
      <c r="N16" s="31">
        <v>266</v>
      </c>
    </row>
    <row r="17" spans="1:14" ht="16" customHeight="1">
      <c r="A17" s="64"/>
      <c r="B17" s="31"/>
      <c r="C17" s="2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6" customHeight="1">
      <c r="A18" s="64" t="s">
        <v>89</v>
      </c>
      <c r="B18" s="31">
        <v>41.823900000000002</v>
      </c>
      <c r="C18" s="28"/>
      <c r="D18" s="31">
        <v>78.467850901323672</v>
      </c>
      <c r="E18" s="31">
        <v>69.16338820396679</v>
      </c>
      <c r="F18" s="31">
        <v>58.878579897381378</v>
      </c>
      <c r="G18" s="31">
        <v>53.318818094259576</v>
      </c>
      <c r="H18" s="31">
        <v>49.836184810050923</v>
      </c>
      <c r="I18" s="31">
        <v>47.449871538969887</v>
      </c>
      <c r="J18" s="31">
        <v>45.712602465383945</v>
      </c>
      <c r="K18" s="31">
        <v>44.391280602849037</v>
      </c>
      <c r="L18" s="31">
        <v>43.352494256074635</v>
      </c>
      <c r="M18" s="31">
        <v>42.514375295526861</v>
      </c>
      <c r="N18" s="31">
        <v>41.823899371069182</v>
      </c>
    </row>
    <row r="19" spans="1:14" ht="16" customHeight="1" thickBot="1">
      <c r="A19" s="65" t="s">
        <v>90</v>
      </c>
      <c r="B19" s="33">
        <v>0.73797000000000001</v>
      </c>
      <c r="C19" s="32"/>
      <c r="D19" s="33">
        <v>1.8129042415774548</v>
      </c>
      <c r="E19" s="33">
        <v>1.540014141633665</v>
      </c>
      <c r="F19" s="33">
        <v>1.2383469306139638</v>
      </c>
      <c r="G19" s="33">
        <v>1.0752535263957586</v>
      </c>
      <c r="H19" s="33">
        <v>0.9730815996532749</v>
      </c>
      <c r="I19" s="33">
        <v>0.90306675706753925</v>
      </c>
      <c r="J19" s="33">
        <v>0.85209094329664281</v>
      </c>
      <c r="K19" s="33">
        <v>0.81331733291114128</v>
      </c>
      <c r="L19" s="33">
        <v>0.78283269512284481</v>
      </c>
      <c r="M19" s="33">
        <v>0.75823554645701441</v>
      </c>
      <c r="N19" s="33">
        <v>0.73797041407719066</v>
      </c>
    </row>
    <row r="20" spans="1:14" ht="16" customHeight="1">
      <c r="A20" s="28" t="s">
        <v>517</v>
      </c>
      <c r="B20" s="67"/>
      <c r="C20" s="67"/>
      <c r="D20" s="28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>
      <c r="A21" s="1"/>
    </row>
    <row r="22" spans="1:14">
      <c r="A22" s="2"/>
    </row>
    <row r="23" spans="1:14">
      <c r="A23" s="2"/>
    </row>
    <row r="24" spans="1:14">
      <c r="A24" s="2"/>
    </row>
    <row r="25" spans="1:14">
      <c r="A25" s="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9"/>
      <c r="B27" s="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>
      <c r="A28" s="9"/>
      <c r="B28" s="9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>
      <c r="A29" s="9"/>
      <c r="B29" s="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>
      <c r="A30" s="9"/>
      <c r="B30" s="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>
      <c r="A31" s="9"/>
      <c r="B31" s="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B35" s="9"/>
    </row>
    <row r="36" spans="1:2">
      <c r="B36" s="9"/>
    </row>
    <row r="37" spans="1:2">
      <c r="B37" s="9"/>
    </row>
    <row r="38" spans="1:2">
      <c r="B38" s="9"/>
    </row>
    <row r="39" spans="1:2">
      <c r="B39" s="9"/>
    </row>
    <row r="40" spans="1:2">
      <c r="B40" s="9"/>
    </row>
    <row r="41" spans="1:2">
      <c r="B41" s="9"/>
    </row>
    <row r="42" spans="1:2">
      <c r="B42" s="9"/>
    </row>
    <row r="43" spans="1:2">
      <c r="B43" s="9"/>
    </row>
    <row r="44" spans="1:2">
      <c r="B44" s="9"/>
    </row>
    <row r="45" spans="1:2">
      <c r="B45" s="9"/>
    </row>
    <row r="46" spans="1:2">
      <c r="B46" s="9"/>
    </row>
    <row r="47" spans="1:2">
      <c r="B47" s="9"/>
    </row>
    <row r="48" spans="1:2">
      <c r="B48" s="9"/>
    </row>
    <row r="49" spans="2:2">
      <c r="B49" s="9"/>
    </row>
    <row r="50" spans="2:2">
      <c r="B50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3402-B872-1340-9048-AEEBA32CF785}">
  <dimension ref="A1:O78"/>
  <sheetViews>
    <sheetView showGridLines="0" showRowColHeaders="0" workbookViewId="0">
      <selection activeCell="A21" sqref="A21"/>
    </sheetView>
  </sheetViews>
  <sheetFormatPr baseColWidth="10" defaultColWidth="11.1640625" defaultRowHeight="16"/>
  <cols>
    <col min="1" max="14" width="11" customWidth="1"/>
  </cols>
  <sheetData>
    <row r="1" spans="1:14" s="20" customFormat="1" ht="34" customHeight="1" thickBot="1">
      <c r="A1" s="26" t="s">
        <v>377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0" customFormat="1" ht="19" customHeight="1" thickBot="1">
      <c r="A2" s="27" t="s">
        <v>164</v>
      </c>
      <c r="B2" s="61" t="s">
        <v>169</v>
      </c>
      <c r="C2" s="61" t="s">
        <v>170</v>
      </c>
      <c r="D2" s="61">
        <v>0.05</v>
      </c>
      <c r="E2" s="61">
        <v>0.1</v>
      </c>
      <c r="F2" s="61">
        <v>0.2</v>
      </c>
      <c r="G2" s="61">
        <v>0.3</v>
      </c>
      <c r="H2" s="61">
        <v>0.4</v>
      </c>
      <c r="I2" s="61">
        <v>0.5</v>
      </c>
      <c r="J2" s="61">
        <v>0.6</v>
      </c>
      <c r="K2" s="61">
        <v>0.7</v>
      </c>
      <c r="L2" s="61">
        <v>0.8</v>
      </c>
      <c r="M2" s="61">
        <v>0.9</v>
      </c>
      <c r="N2" s="70">
        <v>1</v>
      </c>
    </row>
    <row r="3" spans="1:14">
      <c r="A3" s="46" t="s">
        <v>189</v>
      </c>
      <c r="B3" s="47"/>
      <c r="C3" s="47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>
      <c r="A4" s="64" t="s">
        <v>117</v>
      </c>
      <c r="B4" s="28">
        <v>30.59</v>
      </c>
      <c r="C4" s="48">
        <v>0.17199999999999999</v>
      </c>
      <c r="D4" s="63">
        <v>22.725869652139146</v>
      </c>
      <c r="E4" s="63">
        <v>23.467134599504544</v>
      </c>
      <c r="F4" s="63">
        <v>25.104858657243813</v>
      </c>
      <c r="G4" s="63">
        <v>26.988319088319088</v>
      </c>
      <c r="H4" s="63">
        <v>29.177310061601645</v>
      </c>
      <c r="I4" s="63">
        <v>31.752737430167599</v>
      </c>
      <c r="J4" s="63">
        <v>34.826838235294119</v>
      </c>
      <c r="K4" s="63">
        <v>38.559972862957935</v>
      </c>
      <c r="L4" s="63">
        <v>43.189513677811554</v>
      </c>
      <c r="M4" s="63">
        <v>49.082383419689123</v>
      </c>
      <c r="N4" s="63">
        <v>56.837399999999995</v>
      </c>
    </row>
    <row r="5" spans="1:14">
      <c r="A5" s="64" t="s">
        <v>116</v>
      </c>
      <c r="B5" s="28">
        <v>5.2709999999999999</v>
      </c>
      <c r="C5" s="48">
        <v>0.125</v>
      </c>
      <c r="D5" s="63">
        <v>4.162116040955631</v>
      </c>
      <c r="E5" s="63">
        <v>4.2639860139860142</v>
      </c>
      <c r="F5" s="63">
        <v>4.483455882352942</v>
      </c>
      <c r="G5" s="63">
        <v>4.7267441860465125</v>
      </c>
      <c r="H5" s="63">
        <v>4.9979508196721314</v>
      </c>
      <c r="I5" s="63">
        <v>5.3021739130434788</v>
      </c>
      <c r="J5" s="63">
        <v>5.6458333333333339</v>
      </c>
      <c r="K5" s="63">
        <v>6.0371287128712865</v>
      </c>
      <c r="L5" s="63">
        <v>6.4867021276595755</v>
      </c>
      <c r="M5" s="63">
        <v>7.0086206896551735</v>
      </c>
      <c r="N5" s="63">
        <v>7.6218750000000011</v>
      </c>
    </row>
    <row r="6" spans="1:14">
      <c r="A6" s="64" t="s">
        <v>102</v>
      </c>
      <c r="B6" s="28">
        <v>12.25</v>
      </c>
      <c r="C6" s="48">
        <v>0.17499999999999999</v>
      </c>
      <c r="D6" s="63">
        <v>5.7272727272727266</v>
      </c>
      <c r="E6" s="63">
        <v>5.9162436548223356</v>
      </c>
      <c r="F6" s="63">
        <v>6.3342391304347831</v>
      </c>
      <c r="G6" s="63">
        <v>6.8157894736842097</v>
      </c>
      <c r="H6" s="63">
        <v>7.3765822784810124</v>
      </c>
      <c r="I6" s="63">
        <v>8.0379310344827584</v>
      </c>
      <c r="J6" s="63">
        <v>8.829545454545455</v>
      </c>
      <c r="K6" s="63">
        <v>9.7941176470588225</v>
      </c>
      <c r="L6" s="63">
        <v>10.995283018867925</v>
      </c>
      <c r="M6" s="63">
        <v>12.53225806451613</v>
      </c>
      <c r="N6" s="63">
        <v>14.56875</v>
      </c>
    </row>
    <row r="7" spans="1:14">
      <c r="A7" s="64" t="s">
        <v>101</v>
      </c>
      <c r="B7" s="28">
        <v>442</v>
      </c>
      <c r="C7" s="48">
        <v>0.55000000000000004</v>
      </c>
      <c r="D7" s="63">
        <v>217.55942947702061</v>
      </c>
      <c r="E7" s="63">
        <v>228.03986710963451</v>
      </c>
      <c r="F7" s="63">
        <v>252.35294117647061</v>
      </c>
      <c r="G7" s="63">
        <v>282.46913580246917</v>
      </c>
      <c r="H7" s="63">
        <v>320.7476635514019</v>
      </c>
      <c r="I7" s="63">
        <v>371.02702702702703</v>
      </c>
      <c r="J7" s="63">
        <v>439.99999999999989</v>
      </c>
      <c r="K7" s="63">
        <v>540.47244094488178</v>
      </c>
      <c r="L7" s="63">
        <v>700.40816326530626</v>
      </c>
      <c r="M7" s="63">
        <v>994.78260869565236</v>
      </c>
      <c r="N7" s="63">
        <v>1716</v>
      </c>
    </row>
    <row r="8" spans="1:14">
      <c r="A8" s="64"/>
      <c r="B8" s="28"/>
      <c r="C8" s="28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>
      <c r="A9" s="64" t="s">
        <v>89</v>
      </c>
      <c r="B9" s="28">
        <v>36.08</v>
      </c>
      <c r="C9" s="28"/>
      <c r="D9" s="63">
        <v>37.98656705154329</v>
      </c>
      <c r="E9" s="63">
        <v>38.544705122778204</v>
      </c>
      <c r="F9" s="63">
        <v>39.839503368915132</v>
      </c>
      <c r="G9" s="63">
        <v>41.443348110014789</v>
      </c>
      <c r="H9" s="63">
        <v>43.48187974356199</v>
      </c>
      <c r="I9" s="63">
        <v>46.159518591951027</v>
      </c>
      <c r="J9" s="63">
        <v>49.832689832689816</v>
      </c>
      <c r="K9" s="63">
        <v>55.183372348726671</v>
      </c>
      <c r="L9" s="63">
        <v>63.700785333438404</v>
      </c>
      <c r="M9" s="63">
        <v>79.377762856023736</v>
      </c>
      <c r="N9" s="63">
        <v>117.78635778635778</v>
      </c>
    </row>
    <row r="10" spans="1:14">
      <c r="A10" s="64" t="s">
        <v>90</v>
      </c>
      <c r="B10" s="28">
        <v>2.37</v>
      </c>
      <c r="C10" s="28"/>
      <c r="D10" s="63">
        <v>1.5229517989557617</v>
      </c>
      <c r="E10" s="63">
        <v>1.552024083585837</v>
      </c>
      <c r="F10" s="63">
        <v>1.6193794547071463</v>
      </c>
      <c r="G10" s="63">
        <v>1.7026588048981253</v>
      </c>
      <c r="H10" s="63">
        <v>1.8082999982181569</v>
      </c>
      <c r="I10" s="63">
        <v>1.9467651847542933</v>
      </c>
      <c r="J10" s="63">
        <v>2.1362753053221617</v>
      </c>
      <c r="K10" s="63">
        <v>2.4116571741211734</v>
      </c>
      <c r="L10" s="63">
        <v>2.8488898594149665</v>
      </c>
      <c r="M10" s="63">
        <v>3.6515283675032171</v>
      </c>
      <c r="N10" s="63">
        <v>5.6129977196149321</v>
      </c>
    </row>
    <row r="11" spans="1:14">
      <c r="A11" s="64"/>
      <c r="B11" s="28"/>
      <c r="C11" s="28"/>
      <c r="D11" s="63"/>
      <c r="E11" s="63"/>
      <c r="F11" s="63"/>
      <c r="G11" s="63"/>
      <c r="H11" s="63"/>
      <c r="I11" s="63"/>
      <c r="J11" s="63"/>
      <c r="K11" s="31"/>
      <c r="L11" s="31"/>
      <c r="M11" s="31"/>
      <c r="N11" s="31"/>
    </row>
    <row r="12" spans="1:14">
      <c r="A12" s="46" t="s">
        <v>190</v>
      </c>
      <c r="B12" s="28"/>
      <c r="C12" s="28"/>
      <c r="D12" s="31"/>
      <c r="E12" s="31"/>
      <c r="F12" s="31"/>
      <c r="G12" s="31"/>
      <c r="H12" s="31"/>
      <c r="I12" s="31"/>
      <c r="J12" s="31"/>
      <c r="K12" s="31"/>
      <c r="L12" s="31"/>
      <c r="M12" s="63"/>
      <c r="N12" s="63"/>
    </row>
    <row r="13" spans="1:14">
      <c r="A13" s="64" t="s">
        <v>117</v>
      </c>
      <c r="B13" s="28">
        <v>35.200000000000003</v>
      </c>
      <c r="C13" s="48">
        <v>0.35899999999999999</v>
      </c>
      <c r="D13" s="31">
        <v>50.244393300089499</v>
      </c>
      <c r="E13" s="31">
        <v>46.438359725833138</v>
      </c>
      <c r="F13" s="31">
        <v>40.328550903119869</v>
      </c>
      <c r="G13" s="31">
        <v>35.639524759658983</v>
      </c>
      <c r="H13" s="31">
        <v>31.927315567110824</v>
      </c>
      <c r="I13" s="31">
        <v>28.915481972038261</v>
      </c>
      <c r="J13" s="31">
        <v>26.422902097902092</v>
      </c>
      <c r="K13" s="31">
        <v>24.325950229045439</v>
      </c>
      <c r="L13" s="31">
        <v>22.537359486120668</v>
      </c>
      <c r="M13" s="63">
        <v>20.993770701998073</v>
      </c>
      <c r="N13" s="63">
        <v>19.648069999999997</v>
      </c>
    </row>
    <row r="14" spans="1:14">
      <c r="A14" s="64" t="s">
        <v>116</v>
      </c>
      <c r="B14" s="28">
        <v>7.4219999999999997</v>
      </c>
      <c r="C14" s="48">
        <v>0.38</v>
      </c>
      <c r="D14" s="31">
        <v>10.173903766071918</v>
      </c>
      <c r="E14" s="31">
        <v>9.461000056532308</v>
      </c>
      <c r="F14" s="31">
        <v>8.2980776477588272</v>
      </c>
      <c r="G14" s="31">
        <v>7.3897483110345732</v>
      </c>
      <c r="H14" s="31">
        <v>6.6606554962986557</v>
      </c>
      <c r="I14" s="31">
        <v>6.0625115015395759</v>
      </c>
      <c r="J14" s="31">
        <v>5.5629447546868782</v>
      </c>
      <c r="K14" s="31">
        <v>5.1394413905352696</v>
      </c>
      <c r="L14" s="31">
        <v>4.775858398493237</v>
      </c>
      <c r="M14" s="63">
        <v>4.4603190213480453</v>
      </c>
      <c r="N14" s="63">
        <v>4.1838907500000007</v>
      </c>
    </row>
    <row r="15" spans="1:14">
      <c r="A15" s="64" t="s">
        <v>102</v>
      </c>
      <c r="B15" s="28">
        <v>4.5</v>
      </c>
      <c r="C15" s="48">
        <v>0.27</v>
      </c>
      <c r="D15" s="31">
        <v>5.6017631933390479</v>
      </c>
      <c r="E15" s="31">
        <v>5.005061629348698</v>
      </c>
      <c r="F15" s="31">
        <v>4.1260461760461764</v>
      </c>
      <c r="G15" s="31">
        <v>3.5096609215977086</v>
      </c>
      <c r="H15" s="31">
        <v>3.0535018243303376</v>
      </c>
      <c r="I15" s="31">
        <v>2.7022799763733012</v>
      </c>
      <c r="J15" s="31">
        <v>2.4235202712247492</v>
      </c>
      <c r="K15" s="31">
        <v>2.1968947081986103</v>
      </c>
      <c r="L15" s="31">
        <v>2.0090286316529071</v>
      </c>
      <c r="M15" s="63">
        <v>1.8507618867822755</v>
      </c>
      <c r="N15" s="63">
        <v>1.7156100000000001</v>
      </c>
    </row>
    <row r="16" spans="1:14">
      <c r="A16" s="64" t="s">
        <v>101</v>
      </c>
      <c r="B16" s="28">
        <v>189</v>
      </c>
      <c r="C16" s="48">
        <v>0.11899999999999999</v>
      </c>
      <c r="D16" s="31">
        <v>194.2367066895369</v>
      </c>
      <c r="E16" s="31">
        <v>152.96796603627942</v>
      </c>
      <c r="F16" s="31">
        <v>107.3510292524377</v>
      </c>
      <c r="G16" s="31">
        <v>82.691424994784057</v>
      </c>
      <c r="H16" s="31">
        <v>67.24465558194774</v>
      </c>
      <c r="I16" s="31">
        <v>56.660471765546824</v>
      </c>
      <c r="J16" s="31">
        <v>48.955039525691703</v>
      </c>
      <c r="K16" s="31">
        <v>43.094487332825921</v>
      </c>
      <c r="L16" s="31">
        <v>38.487084870848705</v>
      </c>
      <c r="M16" s="63">
        <v>34.769716641810682</v>
      </c>
      <c r="N16" s="63">
        <v>31.7072</v>
      </c>
    </row>
    <row r="17" spans="1:15">
      <c r="A17" s="64"/>
      <c r="B17" s="28"/>
      <c r="C17" s="2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5">
      <c r="A18" s="64" t="s">
        <v>89</v>
      </c>
      <c r="B18" s="31">
        <v>42</v>
      </c>
      <c r="C18" s="28"/>
      <c r="D18" s="31">
        <v>34.674208813485748</v>
      </c>
      <c r="E18" s="31">
        <v>30.562653842123606</v>
      </c>
      <c r="F18" s="31">
        <v>26.017893322587064</v>
      </c>
      <c r="G18" s="31">
        <v>23.561086624043529</v>
      </c>
      <c r="H18" s="31">
        <v>22.022143575006751</v>
      </c>
      <c r="I18" s="31">
        <v>20.967654077646753</v>
      </c>
      <c r="J18" s="31">
        <v>20.199971135769292</v>
      </c>
      <c r="K18" s="31">
        <v>19.616091372973511</v>
      </c>
      <c r="L18" s="31">
        <v>19.157061409913236</v>
      </c>
      <c r="M18" s="63">
        <v>18.786704486475632</v>
      </c>
      <c r="N18" s="63">
        <v>18.481589638670794</v>
      </c>
    </row>
    <row r="19" spans="1:15" ht="17" thickBot="1">
      <c r="A19" s="65" t="s">
        <v>90</v>
      </c>
      <c r="B19" s="33">
        <v>0.79600000000000004</v>
      </c>
      <c r="C19" s="32"/>
      <c r="D19" s="33">
        <v>0.584883385604967</v>
      </c>
      <c r="E19" s="33">
        <v>0.49684294646168309</v>
      </c>
      <c r="F19" s="33">
        <v>0.39951836876987634</v>
      </c>
      <c r="G19" s="33">
        <v>0.34690079513235123</v>
      </c>
      <c r="H19" s="33">
        <v>0.31393785034110905</v>
      </c>
      <c r="I19" s="33">
        <v>0.29134949887996847</v>
      </c>
      <c r="J19" s="33">
        <v>0.27490356320476289</v>
      </c>
      <c r="K19" s="33">
        <v>0.26239433078404362</v>
      </c>
      <c r="L19" s="33">
        <v>0.2525593059936303</v>
      </c>
      <c r="M19" s="66">
        <v>0.24462371664590957</v>
      </c>
      <c r="N19" s="66">
        <v>0.23808573247431827</v>
      </c>
    </row>
    <row r="20" spans="1:15">
      <c r="A20" s="28" t="s">
        <v>517</v>
      </c>
      <c r="B20" s="67"/>
      <c r="C20" s="67"/>
      <c r="D20" s="67"/>
      <c r="E20" s="28"/>
      <c r="F20" s="44"/>
      <c r="G20" s="44"/>
      <c r="H20" s="44"/>
      <c r="I20" s="44"/>
      <c r="J20" s="44"/>
      <c r="K20" s="44"/>
      <c r="L20" s="44"/>
      <c r="M20" s="44"/>
      <c r="N20" s="44"/>
    </row>
    <row r="21" spans="1:15">
      <c r="A21" s="28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3" spans="1:15">
      <c r="C23" s="14"/>
      <c r="D23" s="1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5" spans="1:15">
      <c r="A25" s="14"/>
    </row>
    <row r="26" spans="1:15">
      <c r="A26" s="14"/>
    </row>
    <row r="28" spans="1: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4" spans="2:1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52" spans="1:12">
      <c r="A52" s="17" t="s">
        <v>176</v>
      </c>
      <c r="B52" s="17">
        <v>0.05</v>
      </c>
      <c r="C52" s="17">
        <v>0.1</v>
      </c>
      <c r="D52" s="17">
        <v>0.2</v>
      </c>
      <c r="E52" s="17">
        <v>0.3</v>
      </c>
      <c r="F52" s="17">
        <v>0.4</v>
      </c>
      <c r="G52" s="17">
        <v>0.5</v>
      </c>
      <c r="H52" s="17">
        <v>0.6</v>
      </c>
      <c r="I52" s="17">
        <v>0.7</v>
      </c>
      <c r="J52" s="17">
        <v>0.8</v>
      </c>
      <c r="K52" s="17">
        <v>0.9</v>
      </c>
      <c r="L52" s="17">
        <v>1</v>
      </c>
    </row>
    <row r="53" spans="1:12">
      <c r="A53" t="s">
        <v>172</v>
      </c>
      <c r="B53" s="17">
        <v>31.556257497001198</v>
      </c>
      <c r="C53" s="17">
        <v>32.585549132947975</v>
      </c>
      <c r="D53" s="17">
        <v>34.859628975265011</v>
      </c>
      <c r="E53" s="17">
        <v>37.47492877492877</v>
      </c>
      <c r="F53" s="17">
        <v>40.514476386036961</v>
      </c>
      <c r="G53" s="17">
        <v>44.090614525139664</v>
      </c>
      <c r="H53" s="17">
        <v>48.359191176470588</v>
      </c>
      <c r="I53" s="17">
        <v>53.542876526458613</v>
      </c>
      <c r="J53" s="17">
        <v>59.971276595744683</v>
      </c>
      <c r="K53" s="17">
        <v>68.153886010362697</v>
      </c>
      <c r="L53" s="17">
        <v>78.922199999999989</v>
      </c>
    </row>
    <row r="54" spans="1:12">
      <c r="A54" t="s">
        <v>173</v>
      </c>
      <c r="B54" s="17">
        <v>5.3969283276450506</v>
      </c>
      <c r="C54" s="17">
        <v>5.529020979020979</v>
      </c>
      <c r="D54" s="17">
        <v>5.8136029411764705</v>
      </c>
      <c r="E54" s="17">
        <v>6.1290697674418606</v>
      </c>
      <c r="F54" s="17">
        <v>6.4807377049180328</v>
      </c>
      <c r="G54" s="17">
        <v>6.8752173913043482</v>
      </c>
      <c r="H54" s="17">
        <v>7.3208333333333329</v>
      </c>
      <c r="I54" s="17">
        <v>7.828217821782177</v>
      </c>
      <c r="J54" s="17">
        <v>8.411170212765958</v>
      </c>
      <c r="K54" s="17">
        <v>9.0879310344827591</v>
      </c>
      <c r="L54" s="17">
        <v>9.8831249999999997</v>
      </c>
    </row>
    <row r="55" spans="1:12">
      <c r="A55" t="s">
        <v>174</v>
      </c>
      <c r="B55" s="17">
        <v>12.64127764127764</v>
      </c>
      <c r="C55" s="17">
        <v>13.058375634517768</v>
      </c>
      <c r="D55" s="17">
        <v>13.980978260869568</v>
      </c>
      <c r="E55" s="17">
        <v>15.043859649122805</v>
      </c>
      <c r="F55" s="17">
        <v>16.281645569620252</v>
      </c>
      <c r="G55" s="17">
        <v>17.741379310344829</v>
      </c>
      <c r="H55" s="17">
        <v>19.488636363636367</v>
      </c>
      <c r="I55" s="17">
        <v>21.617647058823529</v>
      </c>
      <c r="J55" s="17">
        <v>24.268867924528301</v>
      </c>
      <c r="K55" s="17">
        <v>27.661290322580648</v>
      </c>
      <c r="L55" s="17">
        <v>32.15625</v>
      </c>
    </row>
    <row r="56" spans="1:12">
      <c r="A56" t="s">
        <v>175</v>
      </c>
      <c r="B56" s="17">
        <v>462.31378763866877</v>
      </c>
      <c r="C56" s="17">
        <v>484.58471760797335</v>
      </c>
      <c r="D56" s="17">
        <v>536.25000000000011</v>
      </c>
      <c r="E56" s="17">
        <v>600.24691358024688</v>
      </c>
      <c r="F56" s="17">
        <v>681.58878504672896</v>
      </c>
      <c r="G56" s="17">
        <v>788.43243243243239</v>
      </c>
      <c r="H56" s="17">
        <v>934.99999999999977</v>
      </c>
      <c r="I56" s="17">
        <v>1148.5039370078737</v>
      </c>
      <c r="J56" s="17">
        <v>1488.3673469387759</v>
      </c>
      <c r="K56" s="17">
        <v>2113.9130434782614</v>
      </c>
      <c r="L56" s="17">
        <v>3646.5</v>
      </c>
    </row>
    <row r="58" spans="1:12">
      <c r="A58" t="s">
        <v>89</v>
      </c>
      <c r="B58" s="17">
        <v>36.571761237888865</v>
      </c>
      <c r="C58" s="17">
        <v>37.109111513613506</v>
      </c>
      <c r="D58" s="17">
        <v>38.355685131195337</v>
      </c>
      <c r="E58" s="17">
        <v>39.899794838570351</v>
      </c>
      <c r="F58" s="17">
        <v>41.862401569439527</v>
      </c>
      <c r="G58" s="17">
        <v>44.440312032148761</v>
      </c>
      <c r="H58" s="17">
        <v>47.976676384839628</v>
      </c>
      <c r="I58" s="17">
        <v>53.128073276554701</v>
      </c>
      <c r="J58" s="17">
        <v>61.328256083774633</v>
      </c>
      <c r="K58" s="17">
        <v>76.421346178222862</v>
      </c>
      <c r="L58" s="17">
        <v>113.399416909621</v>
      </c>
    </row>
    <row r="59" spans="1:12">
      <c r="A59" t="s">
        <v>90</v>
      </c>
      <c r="B59" s="17">
        <v>2.4118282043368295</v>
      </c>
      <c r="C59" s="17">
        <v>2.4578686345614771</v>
      </c>
      <c r="D59" s="17">
        <v>2.5645362151739004</v>
      </c>
      <c r="E59" s="17">
        <v>2.6964218636672839</v>
      </c>
      <c r="F59" s="17">
        <v>2.8637209270806836</v>
      </c>
      <c r="G59" s="17">
        <v>3.0830018277865339</v>
      </c>
      <c r="H59" s="17">
        <v>3.3831202255626516</v>
      </c>
      <c r="I59" s="17">
        <v>3.8192297325003244</v>
      </c>
      <c r="J59" s="17">
        <v>4.5116548788329656</v>
      </c>
      <c r="K59" s="17">
        <v>5.7827562971584889</v>
      </c>
      <c r="L59" s="17">
        <v>8.8890444335322254</v>
      </c>
    </row>
    <row r="60" spans="1:12">
      <c r="A60" s="17"/>
      <c r="B60" s="17"/>
      <c r="C60" s="17"/>
      <c r="D60" s="17"/>
      <c r="E60" s="17"/>
      <c r="F60" s="17"/>
      <c r="G60" s="17"/>
      <c r="H60" s="17"/>
    </row>
    <row r="61" spans="1:12">
      <c r="A61" t="s">
        <v>171</v>
      </c>
      <c r="B61">
        <v>0.05</v>
      </c>
      <c r="C61">
        <v>0.1</v>
      </c>
      <c r="D61">
        <v>0.2</v>
      </c>
      <c r="E61">
        <v>0.3</v>
      </c>
      <c r="F61">
        <v>0.4</v>
      </c>
      <c r="G61">
        <v>0.5</v>
      </c>
      <c r="H61">
        <v>0.6</v>
      </c>
      <c r="I61">
        <v>0.7</v>
      </c>
      <c r="J61">
        <v>0.8</v>
      </c>
      <c r="K61" s="17">
        <v>0.9</v>
      </c>
      <c r="L61" s="17">
        <v>1</v>
      </c>
    </row>
    <row r="62" spans="1:12">
      <c r="A62" t="s">
        <v>172</v>
      </c>
      <c r="B62">
        <v>32.31504922644163</v>
      </c>
      <c r="C62">
        <v>29.867170881588279</v>
      </c>
      <c r="D62">
        <v>25.937602627257803</v>
      </c>
      <c r="E62">
        <v>22.92182115000907</v>
      </c>
      <c r="F62">
        <v>20.534286642833933</v>
      </c>
      <c r="G62">
        <v>18.597203826342898</v>
      </c>
      <c r="H62">
        <v>16.994082840236686</v>
      </c>
      <c r="I62">
        <v>15.645412900829518</v>
      </c>
      <c r="J62">
        <v>14.495067676072495</v>
      </c>
      <c r="K62" s="17">
        <v>13.502297253980126</v>
      </c>
      <c r="L62" s="17">
        <v>12.636800000000001</v>
      </c>
    </row>
    <row r="63" spans="1:12">
      <c r="A63" t="s">
        <v>173</v>
      </c>
      <c r="B63">
        <v>6.8627386850664154</v>
      </c>
      <c r="C63">
        <v>6.3818542597094234</v>
      </c>
      <c r="D63">
        <v>5.5974127330424439</v>
      </c>
      <c r="E63">
        <v>4.9847052589746976</v>
      </c>
      <c r="F63">
        <v>4.4929005810714004</v>
      </c>
      <c r="G63">
        <v>4.0894265531606591</v>
      </c>
      <c r="H63">
        <v>3.7524471479856407</v>
      </c>
      <c r="I63">
        <v>3.466775788471578</v>
      </c>
      <c r="J63">
        <v>3.2215233148792879</v>
      </c>
      <c r="K63" s="17">
        <v>3.0086783401295274</v>
      </c>
      <c r="L63" s="17">
        <v>2.8222155</v>
      </c>
    </row>
    <row r="64" spans="1:12">
      <c r="A64" t="s">
        <v>174</v>
      </c>
      <c r="B64">
        <v>3.9635116934002697</v>
      </c>
      <c r="C64">
        <v>3.5413171905769087</v>
      </c>
      <c r="D64">
        <v>2.9193722943722942</v>
      </c>
      <c r="E64">
        <v>2.48325065207385</v>
      </c>
      <c r="F64">
        <v>2.160496573818635</v>
      </c>
      <c r="G64">
        <v>1.9119905493207321</v>
      </c>
      <c r="H64">
        <v>1.7147549088854359</v>
      </c>
      <c r="I64">
        <v>1.554406633159394</v>
      </c>
      <c r="J64">
        <v>1.4214825223959247</v>
      </c>
      <c r="K64" s="17">
        <v>1.3095013349874589</v>
      </c>
      <c r="L64" s="17">
        <v>1.213875</v>
      </c>
    </row>
    <row r="65" spans="1:12">
      <c r="A65" t="s">
        <v>175</v>
      </c>
      <c r="B65">
        <v>138.01029159519726</v>
      </c>
      <c r="C65">
        <v>108.68776534156696</v>
      </c>
      <c r="D65">
        <v>76.275731310942575</v>
      </c>
      <c r="E65">
        <v>58.754433548925519</v>
      </c>
      <c r="F65">
        <v>47.779097387173394</v>
      </c>
      <c r="G65">
        <v>40.258756254467478</v>
      </c>
      <c r="H65">
        <v>34.783843873517789</v>
      </c>
      <c r="I65">
        <v>30.619767315428945</v>
      </c>
      <c r="J65">
        <v>27.346086618760921</v>
      </c>
      <c r="K65" s="17">
        <v>24.704798666549696</v>
      </c>
      <c r="L65" s="17">
        <v>22.5288</v>
      </c>
    </row>
    <row r="67" spans="1:12">
      <c r="A67" t="s">
        <v>89</v>
      </c>
      <c r="B67">
        <v>34.82020548217411</v>
      </c>
      <c r="C67">
        <v>30.691338700406234</v>
      </c>
      <c r="D67">
        <v>26.127442347103223</v>
      </c>
      <c r="E67">
        <v>23.660291199302666</v>
      </c>
      <c r="F67">
        <v>22.114868390059414</v>
      </c>
      <c r="G67">
        <v>21.055938936921056</v>
      </c>
      <c r="H67">
        <v>20.285023645814636</v>
      </c>
      <c r="I67">
        <v>19.69868544191235</v>
      </c>
      <c r="J67">
        <v>19.237722721112874</v>
      </c>
      <c r="K67" s="17">
        <v>18.865806400102901</v>
      </c>
      <c r="L67" s="17">
        <v>18.559406858202038</v>
      </c>
    </row>
    <row r="68" spans="1:12">
      <c r="A68" t="s">
        <v>90</v>
      </c>
      <c r="B68">
        <v>0.6309368978877844</v>
      </c>
      <c r="C68">
        <v>0.53596418549950808</v>
      </c>
      <c r="D68">
        <v>0.43097630475539517</v>
      </c>
      <c r="E68">
        <v>0.37421564185692047</v>
      </c>
      <c r="F68">
        <v>0.33865720637439944</v>
      </c>
      <c r="G68">
        <v>0.3142902560556623</v>
      </c>
      <c r="H68">
        <v>0.29654937318369695</v>
      </c>
      <c r="I68">
        <v>0.28305516819730925</v>
      </c>
      <c r="J68">
        <v>0.27244573701045049</v>
      </c>
      <c r="K68" s="17">
        <v>0.26388530214567235</v>
      </c>
      <c r="L68" s="17">
        <v>0.2568325193975412</v>
      </c>
    </row>
    <row r="69" spans="1:12">
      <c r="A69" s="17"/>
      <c r="B69" s="17"/>
      <c r="C69" s="17"/>
      <c r="D69" s="17"/>
      <c r="E69" s="17"/>
      <c r="F69" s="17"/>
      <c r="G69" s="17"/>
      <c r="H69" s="17"/>
      <c r="I69" s="17"/>
    </row>
    <row r="70" spans="1:12">
      <c r="A70" s="17"/>
      <c r="B70" s="17"/>
      <c r="C70" s="17"/>
      <c r="D70" s="17"/>
      <c r="E70" s="17"/>
      <c r="F70" s="17"/>
      <c r="G70" s="17"/>
      <c r="H70" s="17"/>
      <c r="I70" s="17"/>
    </row>
    <row r="71" spans="1:12">
      <c r="A71" s="17"/>
      <c r="B71" s="17"/>
      <c r="C71" s="17"/>
      <c r="D71" s="17"/>
      <c r="E71" s="17"/>
      <c r="F71" s="17"/>
      <c r="G71" s="17"/>
      <c r="H71" s="17"/>
      <c r="I71" s="17"/>
    </row>
    <row r="72" spans="1:12">
      <c r="A72" s="17"/>
      <c r="B72" s="17"/>
      <c r="C72" s="17"/>
      <c r="D72" s="17"/>
      <c r="E72" s="17"/>
      <c r="F72" s="17"/>
      <c r="G72" s="17"/>
      <c r="H72" s="17"/>
      <c r="I72" s="17"/>
    </row>
    <row r="73" spans="1:12">
      <c r="A73" s="17"/>
      <c r="B73" s="17"/>
      <c r="C73" s="17"/>
      <c r="D73" s="17"/>
      <c r="E73" s="17"/>
      <c r="F73" s="17"/>
      <c r="G73" s="17"/>
      <c r="H73" s="17"/>
      <c r="I73" s="17"/>
    </row>
    <row r="74" spans="1:12">
      <c r="A74" s="17"/>
      <c r="B74" s="17"/>
      <c r="C74" s="17"/>
      <c r="D74" s="17"/>
      <c r="E74" s="17"/>
      <c r="F74" s="17"/>
      <c r="G74" s="17"/>
      <c r="H74" s="17"/>
      <c r="I74" s="17"/>
    </row>
    <row r="75" spans="1:12">
      <c r="A75" s="17"/>
      <c r="B75" s="17"/>
      <c r="C75" s="17"/>
      <c r="D75" s="17"/>
      <c r="E75" s="17"/>
      <c r="F75" s="17"/>
      <c r="G75" s="17"/>
      <c r="H75" s="17"/>
      <c r="I75" s="17"/>
    </row>
    <row r="76" spans="1:12">
      <c r="A76" s="17"/>
      <c r="B76" s="17"/>
      <c r="C76" s="17"/>
      <c r="D76" s="17"/>
      <c r="E76" s="17"/>
      <c r="F76" s="17"/>
      <c r="G76" s="17"/>
      <c r="H76" s="17"/>
      <c r="I76" s="17"/>
    </row>
    <row r="77" spans="1:12">
      <c r="A77" s="17"/>
      <c r="B77" s="17"/>
      <c r="C77" s="17"/>
      <c r="D77" s="17"/>
      <c r="E77" s="17"/>
      <c r="F77" s="17"/>
      <c r="G77" s="17"/>
      <c r="H77" s="17"/>
      <c r="I77" s="17"/>
    </row>
    <row r="78" spans="1:12">
      <c r="A78" s="17"/>
      <c r="B78" s="17"/>
      <c r="C78" s="17"/>
      <c r="D78" s="17"/>
      <c r="E78" s="17"/>
      <c r="F78" s="17"/>
      <c r="G78" s="17"/>
      <c r="H78" s="17"/>
      <c r="I78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5FC5-4FC3-4441-ACD1-93E15D3F8296}">
  <dimension ref="A1:BH123"/>
  <sheetViews>
    <sheetView showGridLines="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baseColWidth="10" defaultColWidth="18" defaultRowHeight="17" customHeight="1"/>
  <cols>
    <col min="1" max="1" width="18" style="16"/>
    <col min="2" max="2" width="32.1640625" style="16" customWidth="1"/>
    <col min="3" max="3" width="19.6640625" style="16" bestFit="1" customWidth="1"/>
    <col min="4" max="4" width="16" style="280" bestFit="1" customWidth="1"/>
    <col min="5" max="14" width="10.83203125" style="16" customWidth="1"/>
    <col min="15" max="24" width="12.1640625" style="16" customWidth="1"/>
    <col min="25" max="16384" width="18" style="286"/>
  </cols>
  <sheetData>
    <row r="1" spans="1:60" s="283" customFormat="1" ht="34" customHeight="1" thickBot="1">
      <c r="A1" s="221" t="s">
        <v>551</v>
      </c>
      <c r="B1" s="228"/>
      <c r="C1" s="228"/>
      <c r="D1" s="228"/>
      <c r="E1" s="229"/>
      <c r="F1" s="229"/>
      <c r="G1" s="229"/>
      <c r="H1" s="229"/>
      <c r="I1" s="229"/>
      <c r="J1" s="229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60" ht="17" customHeight="1">
      <c r="A2" s="231"/>
      <c r="B2" s="231"/>
      <c r="C2" s="232" t="s">
        <v>560</v>
      </c>
      <c r="D2" s="233"/>
      <c r="E2" s="53" t="s">
        <v>552</v>
      </c>
      <c r="F2" s="53" t="s">
        <v>553</v>
      </c>
      <c r="G2" s="53" t="s">
        <v>553</v>
      </c>
      <c r="H2" s="226" t="s">
        <v>553</v>
      </c>
      <c r="I2" s="53" t="s">
        <v>554</v>
      </c>
      <c r="J2" s="53" t="s">
        <v>554</v>
      </c>
      <c r="K2" s="53" t="s">
        <v>554</v>
      </c>
      <c r="L2" s="53" t="s">
        <v>554</v>
      </c>
      <c r="M2" s="53" t="s">
        <v>554</v>
      </c>
      <c r="N2" s="53" t="s">
        <v>554</v>
      </c>
      <c r="O2" s="234"/>
      <c r="P2" s="235"/>
      <c r="Q2" s="53"/>
      <c r="R2" s="53"/>
      <c r="S2" s="53"/>
      <c r="T2" s="53"/>
      <c r="U2" s="53"/>
      <c r="V2" s="53"/>
      <c r="W2" s="53"/>
      <c r="X2" s="53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5"/>
      <c r="BD2" s="284"/>
      <c r="BE2" s="284"/>
      <c r="BF2" s="284"/>
      <c r="BG2" s="284"/>
      <c r="BH2" s="284"/>
    </row>
    <row r="3" spans="1:60" ht="17" customHeight="1">
      <c r="A3" s="231"/>
      <c r="B3" s="231"/>
      <c r="C3" s="232" t="s">
        <v>206</v>
      </c>
      <c r="D3" s="233"/>
      <c r="E3" s="53">
        <v>0.03</v>
      </c>
      <c r="F3" s="53">
        <v>1</v>
      </c>
      <c r="G3" s="53">
        <v>1</v>
      </c>
      <c r="H3" s="235">
        <v>2</v>
      </c>
      <c r="I3" s="53">
        <v>0.4</v>
      </c>
      <c r="J3" s="53">
        <v>0.1</v>
      </c>
      <c r="K3" s="53">
        <v>0.12</v>
      </c>
      <c r="L3" s="53">
        <v>0.17</v>
      </c>
      <c r="M3" s="53">
        <v>0.04</v>
      </c>
      <c r="N3" s="53">
        <v>0.08</v>
      </c>
      <c r="O3" s="234"/>
      <c r="P3" s="235"/>
      <c r="Q3" s="53"/>
      <c r="R3" s="53"/>
      <c r="S3" s="53"/>
      <c r="T3" s="53"/>
      <c r="U3" s="53"/>
      <c r="V3" s="53"/>
      <c r="W3" s="53"/>
      <c r="X3" s="53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5"/>
      <c r="BD3" s="284"/>
      <c r="BE3" s="284"/>
      <c r="BF3" s="284"/>
      <c r="BG3" s="284"/>
      <c r="BH3" s="284"/>
    </row>
    <row r="4" spans="1:60" ht="17" customHeight="1">
      <c r="A4" s="231"/>
      <c r="B4" s="231"/>
      <c r="C4" s="232" t="s">
        <v>355</v>
      </c>
      <c r="D4" s="233"/>
      <c r="E4" s="53" t="s">
        <v>514</v>
      </c>
      <c r="F4" s="53" t="s">
        <v>514</v>
      </c>
      <c r="G4" s="53">
        <v>15000</v>
      </c>
      <c r="H4" s="235">
        <v>30000</v>
      </c>
      <c r="I4" s="53">
        <v>3600</v>
      </c>
      <c r="J4" s="53">
        <v>1900</v>
      </c>
      <c r="K4" s="53">
        <v>4800</v>
      </c>
      <c r="L4" s="53">
        <v>4700</v>
      </c>
      <c r="M4" s="53">
        <v>970</v>
      </c>
      <c r="N4" s="53">
        <v>8000</v>
      </c>
      <c r="O4" s="234"/>
      <c r="P4" s="235"/>
      <c r="Q4" s="53"/>
      <c r="R4" s="53"/>
      <c r="S4" s="53"/>
      <c r="T4" s="53"/>
      <c r="U4" s="53"/>
      <c r="V4" s="53"/>
      <c r="W4" s="53"/>
      <c r="X4" s="53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5"/>
      <c r="BD4" s="284"/>
      <c r="BE4" s="284"/>
      <c r="BF4" s="284"/>
      <c r="BG4" s="284"/>
      <c r="BH4" s="284"/>
    </row>
    <row r="5" spans="1:60" ht="17" customHeight="1">
      <c r="A5" s="231"/>
      <c r="B5" s="231"/>
      <c r="C5" s="232" t="s">
        <v>356</v>
      </c>
      <c r="D5" s="233"/>
      <c r="E5" s="53" t="s">
        <v>374</v>
      </c>
      <c r="F5" s="53" t="s">
        <v>373</v>
      </c>
      <c r="G5" s="53" t="s">
        <v>373</v>
      </c>
      <c r="H5" s="235" t="s">
        <v>373</v>
      </c>
      <c r="I5" s="53" t="s">
        <v>375</v>
      </c>
      <c r="J5" s="53" t="s">
        <v>375</v>
      </c>
      <c r="K5" s="53" t="s">
        <v>375</v>
      </c>
      <c r="L5" s="53" t="s">
        <v>375</v>
      </c>
      <c r="M5" s="53" t="s">
        <v>375</v>
      </c>
      <c r="N5" s="53" t="s">
        <v>375</v>
      </c>
      <c r="O5" s="234"/>
      <c r="P5" s="235"/>
      <c r="Q5" s="53"/>
      <c r="R5" s="53"/>
      <c r="S5" s="53"/>
      <c r="T5" s="53"/>
      <c r="U5" s="53"/>
      <c r="V5" s="53"/>
      <c r="W5" s="53"/>
      <c r="X5" s="53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5"/>
      <c r="BD5" s="284"/>
      <c r="BE5" s="284"/>
      <c r="BF5" s="284"/>
      <c r="BG5" s="284"/>
      <c r="BH5" s="284"/>
    </row>
    <row r="6" spans="1:60" s="287" customFormat="1" ht="17" customHeight="1" thickBot="1">
      <c r="A6" s="236" t="s">
        <v>218</v>
      </c>
      <c r="B6" s="236" t="s">
        <v>219</v>
      </c>
      <c r="C6" s="237" t="s">
        <v>28</v>
      </c>
      <c r="D6" s="236" t="s">
        <v>563</v>
      </c>
      <c r="E6" s="57" t="s">
        <v>357</v>
      </c>
      <c r="F6" s="57" t="s">
        <v>358</v>
      </c>
      <c r="G6" s="57" t="s">
        <v>359</v>
      </c>
      <c r="H6" s="59" t="s">
        <v>360</v>
      </c>
      <c r="I6" s="57" t="s">
        <v>361</v>
      </c>
      <c r="J6" s="57" t="s">
        <v>362</v>
      </c>
      <c r="K6" s="57" t="s">
        <v>363</v>
      </c>
      <c r="L6" s="57" t="s">
        <v>364</v>
      </c>
      <c r="M6" s="57" t="s">
        <v>561</v>
      </c>
      <c r="N6" s="57" t="s">
        <v>365</v>
      </c>
      <c r="O6" s="58" t="s">
        <v>369</v>
      </c>
      <c r="P6" s="59" t="s">
        <v>220</v>
      </c>
      <c r="Q6" s="57" t="s">
        <v>221</v>
      </c>
      <c r="R6" s="57" t="s">
        <v>222</v>
      </c>
      <c r="S6" s="57" t="s">
        <v>223</v>
      </c>
      <c r="T6" s="57" t="s">
        <v>366</v>
      </c>
      <c r="U6" s="57" t="s">
        <v>367</v>
      </c>
      <c r="V6" s="57" t="s">
        <v>368</v>
      </c>
      <c r="W6" s="57" t="s">
        <v>224</v>
      </c>
      <c r="X6" s="57" t="s">
        <v>225</v>
      </c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</row>
    <row r="7" spans="1:60" ht="17" customHeight="1">
      <c r="A7" s="75" t="s">
        <v>372</v>
      </c>
      <c r="B7" s="75" t="s">
        <v>255</v>
      </c>
      <c r="C7" s="238" t="s">
        <v>256</v>
      </c>
      <c r="D7" s="233" t="s">
        <v>556</v>
      </c>
      <c r="E7" s="239">
        <v>11.853</v>
      </c>
      <c r="F7" s="239">
        <v>424</v>
      </c>
      <c r="G7" s="239">
        <v>10941</v>
      </c>
      <c r="H7" s="240">
        <v>9268</v>
      </c>
      <c r="I7" s="239">
        <v>232.07480000000001</v>
      </c>
      <c r="J7" s="239">
        <v>18.862449999999999</v>
      </c>
      <c r="K7" s="239">
        <v>2231.335</v>
      </c>
      <c r="L7" s="239">
        <v>922.22799999999995</v>
      </c>
      <c r="M7" s="239">
        <v>67.218789999999998</v>
      </c>
      <c r="N7" s="239">
        <v>47.663260000000001</v>
      </c>
      <c r="O7" s="241">
        <v>3287.3074999999999</v>
      </c>
      <c r="P7" s="242">
        <v>3519.3822999999998</v>
      </c>
      <c r="Q7" s="243">
        <f t="shared" ref="Q7:Q55" si="0">K7/J7</f>
        <v>118.29507831697367</v>
      </c>
      <c r="R7" s="244">
        <f t="shared" ref="R7:R55" si="1">I7/K7</f>
        <v>0.10400715266869386</v>
      </c>
      <c r="S7" s="244">
        <f t="shared" ref="S7:S40" si="2">L7/K7</f>
        <v>0.41330772833303825</v>
      </c>
      <c r="T7" s="245">
        <f t="shared" ref="T7:V22" si="3">F7/$E7/10000</f>
        <v>3.5771534632582473E-3</v>
      </c>
      <c r="U7" s="244">
        <f t="shared" si="3"/>
        <v>9.2305745380916224E-2</v>
      </c>
      <c r="V7" s="246">
        <f t="shared" si="3"/>
        <v>7.8191175229899601E-2</v>
      </c>
      <c r="W7" s="246">
        <f t="shared" ref="W7:W70" si="4">F7/H7</f>
        <v>4.5748813120414331E-2</v>
      </c>
      <c r="X7" s="244">
        <f t="shared" ref="X7:X16" si="5">G7/H7</f>
        <v>1.1805135951661632</v>
      </c>
    </row>
    <row r="8" spans="1:60" ht="17" customHeight="1">
      <c r="A8" s="75" t="s">
        <v>372</v>
      </c>
      <c r="B8" s="75" t="s">
        <v>255</v>
      </c>
      <c r="C8" s="238" t="s">
        <v>257</v>
      </c>
      <c r="D8" s="233" t="s">
        <v>556</v>
      </c>
      <c r="E8" s="239">
        <v>27.998000000000001</v>
      </c>
      <c r="F8" s="239">
        <v>1042</v>
      </c>
      <c r="G8" s="239">
        <v>5836</v>
      </c>
      <c r="H8" s="240">
        <v>23620</v>
      </c>
      <c r="I8" s="239">
        <v>91.035290000000003</v>
      </c>
      <c r="J8" s="239">
        <v>63.128039999999999</v>
      </c>
      <c r="K8" s="239">
        <v>1360.4960000000001</v>
      </c>
      <c r="L8" s="239">
        <v>1323.433</v>
      </c>
      <c r="M8" s="239">
        <v>204.24449999999999</v>
      </c>
      <c r="N8" s="239">
        <v>163.80670000000001</v>
      </c>
      <c r="O8" s="241">
        <v>3115.10824</v>
      </c>
      <c r="P8" s="242">
        <v>3206.1435300000003</v>
      </c>
      <c r="Q8" s="243">
        <f t="shared" si="0"/>
        <v>21.551374001157015</v>
      </c>
      <c r="R8" s="244">
        <f t="shared" si="1"/>
        <v>6.6913309557690717E-2</v>
      </c>
      <c r="S8" s="244">
        <f t="shared" si="2"/>
        <v>0.97275772953393458</v>
      </c>
      <c r="T8" s="245">
        <f t="shared" si="3"/>
        <v>3.7216944067433389E-3</v>
      </c>
      <c r="U8" s="244">
        <f t="shared" si="3"/>
        <v>2.0844346024716052E-2</v>
      </c>
      <c r="V8" s="246">
        <f t="shared" si="3"/>
        <v>8.4363168797771268E-2</v>
      </c>
      <c r="W8" s="246">
        <f t="shared" si="4"/>
        <v>4.4115156646909397E-2</v>
      </c>
      <c r="X8" s="244">
        <f t="shared" si="5"/>
        <v>0.2470787468247248</v>
      </c>
    </row>
    <row r="9" spans="1:60" ht="17" customHeight="1">
      <c r="A9" s="75" t="s">
        <v>372</v>
      </c>
      <c r="B9" s="75" t="s">
        <v>255</v>
      </c>
      <c r="C9" s="238" t="s">
        <v>258</v>
      </c>
      <c r="D9" s="233" t="s">
        <v>556</v>
      </c>
      <c r="E9" s="239">
        <v>8.8450000000000006</v>
      </c>
      <c r="F9" s="239">
        <v>345</v>
      </c>
      <c r="G9" s="239">
        <v>9099</v>
      </c>
      <c r="H9" s="240">
        <v>7530</v>
      </c>
      <c r="I9" s="239">
        <v>61.306780000000003</v>
      </c>
      <c r="J9" s="239">
        <v>26.644570000000002</v>
      </c>
      <c r="K9" s="239">
        <v>479.54849999999999</v>
      </c>
      <c r="L9" s="239">
        <v>1225.4110000000001</v>
      </c>
      <c r="M9" s="239">
        <v>89.502080000000007</v>
      </c>
      <c r="N9" s="239">
        <v>88.15746</v>
      </c>
      <c r="O9" s="241">
        <v>1909.26361</v>
      </c>
      <c r="P9" s="242">
        <v>1970.5703900000001</v>
      </c>
      <c r="Q9" s="243">
        <f t="shared" si="0"/>
        <v>17.997982328106627</v>
      </c>
      <c r="R9" s="244">
        <f t="shared" si="1"/>
        <v>0.12784271038278716</v>
      </c>
      <c r="S9" s="244">
        <f t="shared" si="2"/>
        <v>2.5553432030336869</v>
      </c>
      <c r="T9" s="245">
        <f t="shared" si="3"/>
        <v>3.9005087620124362E-3</v>
      </c>
      <c r="U9" s="244">
        <f t="shared" si="3"/>
        <v>0.10287167891464102</v>
      </c>
      <c r="V9" s="246">
        <f t="shared" si="3"/>
        <v>8.5132843414358395E-2</v>
      </c>
      <c r="W9" s="246">
        <f t="shared" si="4"/>
        <v>4.5816733067729085E-2</v>
      </c>
      <c r="X9" s="244">
        <f t="shared" si="5"/>
        <v>1.2083665338645417</v>
      </c>
    </row>
    <row r="10" spans="1:60" ht="17" customHeight="1">
      <c r="A10" s="75" t="s">
        <v>372</v>
      </c>
      <c r="B10" s="75" t="s">
        <v>255</v>
      </c>
      <c r="C10" s="238" t="s">
        <v>259</v>
      </c>
      <c r="D10" s="233" t="s">
        <v>556</v>
      </c>
      <c r="E10" s="239">
        <v>25.968</v>
      </c>
      <c r="F10" s="239">
        <v>976</v>
      </c>
      <c r="G10" s="239">
        <v>5160</v>
      </c>
      <c r="H10" s="240">
        <v>22066</v>
      </c>
      <c r="I10" s="239">
        <v>42.90936</v>
      </c>
      <c r="J10" s="239">
        <v>97.487260000000006</v>
      </c>
      <c r="K10" s="239">
        <v>871.19230000000005</v>
      </c>
      <c r="L10" s="239">
        <v>501.79680000000002</v>
      </c>
      <c r="M10" s="239">
        <v>276.60419999999999</v>
      </c>
      <c r="N10" s="239">
        <v>261.03129999999999</v>
      </c>
      <c r="O10" s="241">
        <v>2008.11186</v>
      </c>
      <c r="P10" s="242">
        <v>2051.0212200000001</v>
      </c>
      <c r="Q10" s="243">
        <f t="shared" si="0"/>
        <v>8.9364733402087619</v>
      </c>
      <c r="R10" s="244">
        <f t="shared" si="1"/>
        <v>4.9253603366329106E-2</v>
      </c>
      <c r="S10" s="244">
        <f t="shared" si="2"/>
        <v>0.57598856188237657</v>
      </c>
      <c r="T10" s="245">
        <f t="shared" si="3"/>
        <v>3.7584719654959946E-3</v>
      </c>
      <c r="U10" s="244">
        <f t="shared" si="3"/>
        <v>1.987060998151571E-2</v>
      </c>
      <c r="V10" s="246">
        <f t="shared" si="3"/>
        <v>8.4973813924830569E-2</v>
      </c>
      <c r="W10" s="246">
        <f t="shared" si="4"/>
        <v>4.4230943533037255E-2</v>
      </c>
      <c r="X10" s="244">
        <f t="shared" si="5"/>
        <v>0.23384392277712318</v>
      </c>
    </row>
    <row r="11" spans="1:60" ht="17" customHeight="1">
      <c r="A11" s="75" t="s">
        <v>372</v>
      </c>
      <c r="B11" s="75" t="s">
        <v>255</v>
      </c>
      <c r="C11" s="238" t="s">
        <v>260</v>
      </c>
      <c r="D11" s="233" t="s">
        <v>556</v>
      </c>
      <c r="E11" s="239">
        <v>7.9009999999999998</v>
      </c>
      <c r="F11" s="239">
        <v>288</v>
      </c>
      <c r="G11" s="239">
        <v>4927</v>
      </c>
      <c r="H11" s="240">
        <v>6013</v>
      </c>
      <c r="I11" s="239">
        <v>114.4911</v>
      </c>
      <c r="J11" s="239">
        <v>26.3765</v>
      </c>
      <c r="K11" s="239">
        <v>624.00170000000003</v>
      </c>
      <c r="L11" s="239">
        <v>433.07870000000003</v>
      </c>
      <c r="M11" s="239">
        <v>71.067660000000004</v>
      </c>
      <c r="N11" s="239">
        <v>68.815439999999995</v>
      </c>
      <c r="O11" s="241">
        <v>1223.3400000000001</v>
      </c>
      <c r="P11" s="242">
        <v>1337.8311000000001</v>
      </c>
      <c r="Q11" s="243">
        <f t="shared" si="0"/>
        <v>23.657486778003147</v>
      </c>
      <c r="R11" s="244">
        <f t="shared" si="1"/>
        <v>0.18347882706088781</v>
      </c>
      <c r="S11" s="244">
        <f t="shared" si="2"/>
        <v>0.6940344874060439</v>
      </c>
      <c r="T11" s="245">
        <f t="shared" si="3"/>
        <v>3.6451082141501076E-3</v>
      </c>
      <c r="U11" s="244">
        <f t="shared" si="3"/>
        <v>6.2359195038602704E-2</v>
      </c>
      <c r="V11" s="246">
        <f t="shared" si="3"/>
        <v>7.6104290596127083E-2</v>
      </c>
      <c r="W11" s="246">
        <f t="shared" si="4"/>
        <v>4.7896224846166638E-2</v>
      </c>
      <c r="X11" s="244">
        <f t="shared" si="5"/>
        <v>0.81939131880924665</v>
      </c>
    </row>
    <row r="12" spans="1:60" ht="17" customHeight="1">
      <c r="A12" s="75" t="s">
        <v>372</v>
      </c>
      <c r="B12" s="75" t="s">
        <v>255</v>
      </c>
      <c r="C12" s="238" t="s">
        <v>261</v>
      </c>
      <c r="D12" s="233" t="s">
        <v>556</v>
      </c>
      <c r="E12" s="239">
        <v>11.323</v>
      </c>
      <c r="F12" s="239">
        <v>399</v>
      </c>
      <c r="G12" s="239">
        <v>8887</v>
      </c>
      <c r="H12" s="240">
        <v>8809</v>
      </c>
      <c r="I12" s="239">
        <v>83.923869999999994</v>
      </c>
      <c r="J12" s="239">
        <v>8.6430900000000008</v>
      </c>
      <c r="K12" s="239">
        <v>216.76570000000001</v>
      </c>
      <c r="L12" s="239">
        <v>309.71530000000001</v>
      </c>
      <c r="M12" s="239">
        <v>48.854680000000002</v>
      </c>
      <c r="N12" s="239">
        <v>28.818819999999999</v>
      </c>
      <c r="O12" s="241">
        <v>612.79759000000001</v>
      </c>
      <c r="P12" s="242">
        <v>696.72146000000009</v>
      </c>
      <c r="Q12" s="243">
        <f t="shared" si="0"/>
        <v>25.079653225871766</v>
      </c>
      <c r="R12" s="244">
        <f t="shared" si="1"/>
        <v>0.38716397474323655</v>
      </c>
      <c r="S12" s="244">
        <f t="shared" si="2"/>
        <v>1.4288021582750408</v>
      </c>
      <c r="T12" s="245">
        <f t="shared" si="3"/>
        <v>3.5238011127792985E-3</v>
      </c>
      <c r="U12" s="244">
        <f t="shared" si="3"/>
        <v>7.8486266890400072E-2</v>
      </c>
      <c r="V12" s="246">
        <f t="shared" si="3"/>
        <v>7.7797403514969526E-2</v>
      </c>
      <c r="W12" s="246">
        <f t="shared" si="4"/>
        <v>4.5294585083437394E-2</v>
      </c>
      <c r="X12" s="244">
        <f t="shared" si="5"/>
        <v>1.0088545805426268</v>
      </c>
    </row>
    <row r="13" spans="1:60" ht="17" customHeight="1">
      <c r="A13" s="75" t="s">
        <v>372</v>
      </c>
      <c r="B13" s="75" t="s">
        <v>255</v>
      </c>
      <c r="C13" s="238" t="s">
        <v>262</v>
      </c>
      <c r="D13" s="233" t="s">
        <v>556</v>
      </c>
      <c r="E13" s="239">
        <v>17.696000000000002</v>
      </c>
      <c r="F13" s="239">
        <v>595</v>
      </c>
      <c r="G13" s="239">
        <v>6480</v>
      </c>
      <c r="H13" s="240">
        <v>13424</v>
      </c>
      <c r="I13" s="239">
        <v>70.030330000000006</v>
      </c>
      <c r="J13" s="239">
        <v>10.92496</v>
      </c>
      <c r="K13" s="239">
        <v>776.67190000000005</v>
      </c>
      <c r="L13" s="239">
        <v>458.27390000000003</v>
      </c>
      <c r="M13" s="239">
        <v>72.366</v>
      </c>
      <c r="N13" s="239">
        <v>34.300640000000001</v>
      </c>
      <c r="O13" s="241">
        <v>1352.5374000000002</v>
      </c>
      <c r="P13" s="242">
        <v>1422.56773</v>
      </c>
      <c r="Q13" s="243">
        <f t="shared" si="0"/>
        <v>71.091509717198051</v>
      </c>
      <c r="R13" s="244">
        <f t="shared" si="1"/>
        <v>9.0167199302562645E-2</v>
      </c>
      <c r="S13" s="244">
        <f t="shared" si="2"/>
        <v>0.59004825589801824</v>
      </c>
      <c r="T13" s="245">
        <f t="shared" si="3"/>
        <v>3.3623417721518984E-3</v>
      </c>
      <c r="U13" s="244">
        <f t="shared" si="3"/>
        <v>3.6618444846292945E-2</v>
      </c>
      <c r="V13" s="246">
        <f t="shared" si="3"/>
        <v>7.5858951175406863E-2</v>
      </c>
      <c r="W13" s="246">
        <f t="shared" si="4"/>
        <v>4.4323599523241955E-2</v>
      </c>
      <c r="X13" s="244">
        <f t="shared" si="5"/>
        <v>0.48271752085816449</v>
      </c>
    </row>
    <row r="14" spans="1:60" ht="17" customHeight="1">
      <c r="A14" s="75" t="s">
        <v>372</v>
      </c>
      <c r="B14" s="75" t="s">
        <v>255</v>
      </c>
      <c r="C14" s="238" t="s">
        <v>263</v>
      </c>
      <c r="D14" s="233" t="s">
        <v>556</v>
      </c>
      <c r="E14" s="239">
        <v>26.401</v>
      </c>
      <c r="F14" s="239">
        <v>1002</v>
      </c>
      <c r="G14" s="239">
        <v>7046</v>
      </c>
      <c r="H14" s="240">
        <v>22856</v>
      </c>
      <c r="I14" s="239">
        <v>84.693849999999998</v>
      </c>
      <c r="J14" s="239">
        <v>95.924499999999995</v>
      </c>
      <c r="K14" s="239">
        <v>1589.1130000000001</v>
      </c>
      <c r="L14" s="239">
        <v>1184.2550000000001</v>
      </c>
      <c r="M14" s="239">
        <v>283.06569999999999</v>
      </c>
      <c r="N14" s="239">
        <v>253.83260000000001</v>
      </c>
      <c r="O14" s="241">
        <v>3406.1908000000008</v>
      </c>
      <c r="P14" s="242">
        <v>3490.8846500000004</v>
      </c>
      <c r="Q14" s="243">
        <f t="shared" si="0"/>
        <v>16.566289112791832</v>
      </c>
      <c r="R14" s="244">
        <f t="shared" si="1"/>
        <v>5.3296304290506712E-2</v>
      </c>
      <c r="S14" s="244">
        <f t="shared" si="2"/>
        <v>0.74523020074720936</v>
      </c>
      <c r="T14" s="245">
        <f t="shared" si="3"/>
        <v>3.7953107836824367E-3</v>
      </c>
      <c r="U14" s="244">
        <f t="shared" si="3"/>
        <v>2.6688383015794858E-2</v>
      </c>
      <c r="V14" s="246">
        <f t="shared" si="3"/>
        <v>8.6572478315215334E-2</v>
      </c>
      <c r="W14" s="246">
        <f t="shared" si="4"/>
        <v>4.3839691984599229E-2</v>
      </c>
      <c r="X14" s="244">
        <f t="shared" si="5"/>
        <v>0.30827791389569481</v>
      </c>
    </row>
    <row r="15" spans="1:60" ht="17" customHeight="1">
      <c r="A15" s="75" t="s">
        <v>372</v>
      </c>
      <c r="B15" s="75" t="s">
        <v>255</v>
      </c>
      <c r="C15" s="238" t="s">
        <v>264</v>
      </c>
      <c r="D15" s="233" t="s">
        <v>556</v>
      </c>
      <c r="E15" s="239">
        <v>25.594000000000001</v>
      </c>
      <c r="F15" s="239">
        <v>955</v>
      </c>
      <c r="G15" s="239">
        <v>9512</v>
      </c>
      <c r="H15" s="240">
        <v>21670</v>
      </c>
      <c r="I15" s="239">
        <v>107.3309</v>
      </c>
      <c r="J15" s="239">
        <v>108.8917</v>
      </c>
      <c r="K15" s="239">
        <v>2754.4470000000001</v>
      </c>
      <c r="L15" s="239">
        <v>1145.9280000000001</v>
      </c>
      <c r="M15" s="239">
        <v>329.83980000000003</v>
      </c>
      <c r="N15" s="239">
        <v>288.56020000000001</v>
      </c>
      <c r="O15" s="241">
        <v>4627.6666999999998</v>
      </c>
      <c r="P15" s="242">
        <v>4734.9975999999997</v>
      </c>
      <c r="Q15" s="243">
        <f t="shared" si="0"/>
        <v>25.295288805299212</v>
      </c>
      <c r="R15" s="244">
        <f t="shared" si="1"/>
        <v>3.8966405960978737E-2</v>
      </c>
      <c r="S15" s="244">
        <f t="shared" si="2"/>
        <v>0.41602833527020128</v>
      </c>
      <c r="T15" s="245">
        <f t="shared" si="3"/>
        <v>3.731343283582089E-3</v>
      </c>
      <c r="U15" s="244">
        <f t="shared" si="3"/>
        <v>3.716496053762601E-2</v>
      </c>
      <c r="V15" s="246">
        <f t="shared" si="3"/>
        <v>8.4668281628506675E-2</v>
      </c>
      <c r="W15" s="246">
        <f t="shared" si="4"/>
        <v>4.4070143054914628E-2</v>
      </c>
      <c r="X15" s="244">
        <f t="shared" si="5"/>
        <v>0.43894785417628057</v>
      </c>
    </row>
    <row r="16" spans="1:60" ht="17" customHeight="1">
      <c r="A16" s="247" t="s">
        <v>372</v>
      </c>
      <c r="B16" s="247" t="s">
        <v>255</v>
      </c>
      <c r="C16" s="248" t="s">
        <v>265</v>
      </c>
      <c r="D16" s="249" t="s">
        <v>556</v>
      </c>
      <c r="E16" s="250">
        <v>33.814</v>
      </c>
      <c r="F16" s="250">
        <v>1315</v>
      </c>
      <c r="G16" s="250">
        <v>955</v>
      </c>
      <c r="H16" s="251">
        <v>28437</v>
      </c>
      <c r="I16" s="250">
        <v>198.71539999999999</v>
      </c>
      <c r="J16" s="250">
        <v>112.8819</v>
      </c>
      <c r="K16" s="250">
        <v>6530.6869999999999</v>
      </c>
      <c r="L16" s="250">
        <v>1768.7650000000001</v>
      </c>
      <c r="M16" s="250">
        <v>272.9033</v>
      </c>
      <c r="N16" s="250">
        <v>292.79539999999997</v>
      </c>
      <c r="O16" s="252">
        <v>8978.0325999999986</v>
      </c>
      <c r="P16" s="253">
        <v>9176.7479999999996</v>
      </c>
      <c r="Q16" s="254">
        <f t="shared" si="0"/>
        <v>57.854155537778865</v>
      </c>
      <c r="R16" s="255">
        <f t="shared" si="1"/>
        <v>3.042794732009052E-2</v>
      </c>
      <c r="S16" s="255">
        <f t="shared" si="2"/>
        <v>0.27083904036435985</v>
      </c>
      <c r="T16" s="256">
        <f t="shared" si="3"/>
        <v>3.888921748388242E-3</v>
      </c>
      <c r="U16" s="255">
        <f t="shared" si="3"/>
        <v>2.8242739693618026E-3</v>
      </c>
      <c r="V16" s="257">
        <f t="shared" si="3"/>
        <v>8.4098302478263443E-2</v>
      </c>
      <c r="W16" s="257">
        <f t="shared" si="4"/>
        <v>4.6242571297956885E-2</v>
      </c>
      <c r="X16" s="255">
        <f t="shared" si="5"/>
        <v>3.3583008052888844E-2</v>
      </c>
    </row>
    <row r="17" spans="1:24" ht="17" customHeight="1">
      <c r="A17" s="75" t="s">
        <v>372</v>
      </c>
      <c r="B17" s="75" t="s">
        <v>238</v>
      </c>
      <c r="C17" s="238" t="s">
        <v>239</v>
      </c>
      <c r="D17" s="233" t="s">
        <v>556</v>
      </c>
      <c r="E17" s="239">
        <v>22.966000000000001</v>
      </c>
      <c r="F17" s="239">
        <v>781</v>
      </c>
      <c r="G17" s="239" t="s">
        <v>228</v>
      </c>
      <c r="H17" s="240">
        <v>14776</v>
      </c>
      <c r="I17" s="239">
        <v>14532.91</v>
      </c>
      <c r="J17" s="239">
        <v>0.67015999999999998</v>
      </c>
      <c r="K17" s="239">
        <v>63556.32</v>
      </c>
      <c r="L17" s="239">
        <v>3336.3020000000001</v>
      </c>
      <c r="M17" s="239" t="s">
        <v>125</v>
      </c>
      <c r="N17" s="239">
        <v>4.4407100000000002</v>
      </c>
      <c r="O17" s="241">
        <v>66897.732869999993</v>
      </c>
      <c r="P17" s="242">
        <v>81430.642869999996</v>
      </c>
      <c r="Q17" s="243">
        <f t="shared" si="0"/>
        <v>94837.531335800406</v>
      </c>
      <c r="R17" s="244">
        <f t="shared" si="1"/>
        <v>0.22866191749302037</v>
      </c>
      <c r="S17" s="244">
        <f t="shared" si="2"/>
        <v>5.249363084583878E-2</v>
      </c>
      <c r="T17" s="245">
        <f t="shared" si="3"/>
        <v>3.400679265000435E-3</v>
      </c>
      <c r="U17" s="244" t="s">
        <v>125</v>
      </c>
      <c r="V17" s="246">
        <f t="shared" si="3"/>
        <v>6.4338587477140122E-2</v>
      </c>
      <c r="W17" s="246">
        <f t="shared" si="4"/>
        <v>5.285598267460747E-2</v>
      </c>
      <c r="X17" s="239" t="s">
        <v>125</v>
      </c>
    </row>
    <row r="18" spans="1:24" ht="17" customHeight="1">
      <c r="A18" s="75" t="s">
        <v>372</v>
      </c>
      <c r="B18" s="75" t="s">
        <v>238</v>
      </c>
      <c r="C18" s="238" t="s">
        <v>240</v>
      </c>
      <c r="D18" s="233" t="s">
        <v>556</v>
      </c>
      <c r="E18" s="239">
        <v>18.957999999999998</v>
      </c>
      <c r="F18" s="239">
        <v>547</v>
      </c>
      <c r="G18" s="239" t="s">
        <v>228</v>
      </c>
      <c r="H18" s="240">
        <v>10616</v>
      </c>
      <c r="I18" s="239">
        <v>6011.8</v>
      </c>
      <c r="J18" s="239">
        <v>2.0811899999999999</v>
      </c>
      <c r="K18" s="239">
        <v>36080.94</v>
      </c>
      <c r="L18" s="239">
        <v>2200.473</v>
      </c>
      <c r="M18" s="239" t="s">
        <v>125</v>
      </c>
      <c r="N18" s="239">
        <v>8.9389699999999994</v>
      </c>
      <c r="O18" s="241">
        <v>38292.43316</v>
      </c>
      <c r="P18" s="242">
        <v>44304.233160000003</v>
      </c>
      <c r="Q18" s="243">
        <f t="shared" si="0"/>
        <v>17336.687183774669</v>
      </c>
      <c r="R18" s="244">
        <f t="shared" si="1"/>
        <v>0.16661982753220952</v>
      </c>
      <c r="S18" s="244">
        <f t="shared" si="2"/>
        <v>6.0987130601364591E-2</v>
      </c>
      <c r="T18" s="245">
        <f t="shared" si="3"/>
        <v>2.8853254562717589E-3</v>
      </c>
      <c r="U18" s="244" t="s">
        <v>125</v>
      </c>
      <c r="V18" s="246">
        <f t="shared" si="3"/>
        <v>5.5997468087350989E-2</v>
      </c>
      <c r="W18" s="246">
        <f t="shared" si="4"/>
        <v>5.1525998492840994E-2</v>
      </c>
      <c r="X18" s="239" t="s">
        <v>125</v>
      </c>
    </row>
    <row r="19" spans="1:24" ht="17" customHeight="1">
      <c r="A19" s="247" t="s">
        <v>372</v>
      </c>
      <c r="B19" s="247" t="s">
        <v>238</v>
      </c>
      <c r="C19" s="248" t="s">
        <v>241</v>
      </c>
      <c r="D19" s="249" t="s">
        <v>556</v>
      </c>
      <c r="E19" s="250">
        <v>34.81</v>
      </c>
      <c r="F19" s="250">
        <v>1263</v>
      </c>
      <c r="G19" s="250">
        <v>11723</v>
      </c>
      <c r="H19" s="251">
        <v>25168</v>
      </c>
      <c r="I19" s="250">
        <v>272.1431</v>
      </c>
      <c r="J19" s="250">
        <v>2.8644500000000002</v>
      </c>
      <c r="K19" s="250">
        <v>8878.4490000000005</v>
      </c>
      <c r="L19" s="250">
        <v>5569.7380000000003</v>
      </c>
      <c r="M19" s="250">
        <v>39.66619</v>
      </c>
      <c r="N19" s="250">
        <v>13.11406</v>
      </c>
      <c r="O19" s="252">
        <v>14503.831699999999</v>
      </c>
      <c r="P19" s="253">
        <v>14775.9748</v>
      </c>
      <c r="Q19" s="254">
        <f t="shared" si="0"/>
        <v>3099.5301017647366</v>
      </c>
      <c r="R19" s="255">
        <f t="shared" si="1"/>
        <v>3.0652099257426606E-2</v>
      </c>
      <c r="S19" s="255">
        <f t="shared" si="2"/>
        <v>0.62733231896697272</v>
      </c>
      <c r="T19" s="256">
        <f t="shared" si="3"/>
        <v>3.6282677391554154E-3</v>
      </c>
      <c r="U19" s="255">
        <f>G19/$E19/10000</f>
        <v>3.3677104280379198E-2</v>
      </c>
      <c r="V19" s="257">
        <f t="shared" si="3"/>
        <v>7.2301062912956043E-2</v>
      </c>
      <c r="W19" s="257">
        <f t="shared" si="4"/>
        <v>5.0182771773680863E-2</v>
      </c>
      <c r="X19" s="255">
        <f>G19/H19</f>
        <v>0.46578989192625558</v>
      </c>
    </row>
    <row r="20" spans="1:24" ht="17" customHeight="1">
      <c r="A20" s="75" t="s">
        <v>372</v>
      </c>
      <c r="B20" s="75" t="s">
        <v>242</v>
      </c>
      <c r="C20" s="238" t="s">
        <v>243</v>
      </c>
      <c r="D20" s="233" t="s">
        <v>556</v>
      </c>
      <c r="E20" s="239">
        <v>5.7960000000000003</v>
      </c>
      <c r="F20" s="239">
        <v>191</v>
      </c>
      <c r="G20" s="239" t="s">
        <v>228</v>
      </c>
      <c r="H20" s="240">
        <v>3342</v>
      </c>
      <c r="I20" s="239">
        <v>553.15800000000002</v>
      </c>
      <c r="J20" s="239">
        <v>2.1661199999999998</v>
      </c>
      <c r="K20" s="239">
        <v>2152.9140000000002</v>
      </c>
      <c r="L20" s="239">
        <v>6054.348</v>
      </c>
      <c r="M20" s="239" t="s">
        <v>125</v>
      </c>
      <c r="N20" s="239">
        <v>7.8304499999999999</v>
      </c>
      <c r="O20" s="241">
        <v>8217.25857</v>
      </c>
      <c r="P20" s="242">
        <v>8770.4165699999994</v>
      </c>
      <c r="Q20" s="243">
        <f t="shared" si="0"/>
        <v>993.90338485402492</v>
      </c>
      <c r="R20" s="244">
        <f t="shared" si="1"/>
        <v>0.25693455474765825</v>
      </c>
      <c r="S20" s="244">
        <f t="shared" si="2"/>
        <v>2.8121643502713063</v>
      </c>
      <c r="T20" s="245">
        <f t="shared" si="3"/>
        <v>3.2953761214630779E-3</v>
      </c>
      <c r="U20" s="239" t="s">
        <v>125</v>
      </c>
      <c r="V20" s="246">
        <f t="shared" si="3"/>
        <v>5.7660455486542445E-2</v>
      </c>
      <c r="W20" s="246">
        <f t="shared" si="4"/>
        <v>5.7151406343506884E-2</v>
      </c>
      <c r="X20" s="239" t="s">
        <v>125</v>
      </c>
    </row>
    <row r="21" spans="1:24" ht="17" customHeight="1">
      <c r="A21" s="75" t="s">
        <v>372</v>
      </c>
      <c r="B21" s="75" t="s">
        <v>242</v>
      </c>
      <c r="C21" s="238" t="s">
        <v>244</v>
      </c>
      <c r="D21" s="233" t="s">
        <v>556</v>
      </c>
      <c r="E21" s="239">
        <v>8.673</v>
      </c>
      <c r="F21" s="239">
        <v>266</v>
      </c>
      <c r="G21" s="239" t="s">
        <v>228</v>
      </c>
      <c r="H21" s="240">
        <v>5042</v>
      </c>
      <c r="I21" s="239">
        <v>886.14049999999997</v>
      </c>
      <c r="J21" s="239">
        <v>2.0773899999999998</v>
      </c>
      <c r="K21" s="239">
        <v>4419.0029999999997</v>
      </c>
      <c r="L21" s="239">
        <v>5073.8069999999998</v>
      </c>
      <c r="M21" s="239">
        <v>21.405670000000001</v>
      </c>
      <c r="N21" s="239">
        <v>6.57531</v>
      </c>
      <c r="O21" s="241">
        <v>9522.8683700000001</v>
      </c>
      <c r="P21" s="242">
        <v>10409.00887</v>
      </c>
      <c r="Q21" s="243">
        <f t="shared" si="0"/>
        <v>2127.1898873105197</v>
      </c>
      <c r="R21" s="244">
        <f t="shared" si="1"/>
        <v>0.20052950857919763</v>
      </c>
      <c r="S21" s="244">
        <f t="shared" si="2"/>
        <v>1.1481791254724198</v>
      </c>
      <c r="T21" s="245">
        <f t="shared" si="3"/>
        <v>3.0669895076674736E-3</v>
      </c>
      <c r="U21" s="239" t="s">
        <v>125</v>
      </c>
      <c r="V21" s="246">
        <f t="shared" si="3"/>
        <v>5.8134440216764678E-2</v>
      </c>
      <c r="W21" s="246">
        <f t="shared" si="4"/>
        <v>5.2756842522808406E-2</v>
      </c>
      <c r="X21" s="239" t="s">
        <v>125</v>
      </c>
    </row>
    <row r="22" spans="1:24" ht="17" customHeight="1">
      <c r="A22" s="75" t="s">
        <v>372</v>
      </c>
      <c r="B22" s="75" t="s">
        <v>242</v>
      </c>
      <c r="C22" s="238" t="s">
        <v>245</v>
      </c>
      <c r="D22" s="233" t="s">
        <v>556</v>
      </c>
      <c r="E22" s="239">
        <v>12.544</v>
      </c>
      <c r="F22" s="239">
        <v>395</v>
      </c>
      <c r="G22" s="239" t="s">
        <v>228</v>
      </c>
      <c r="H22" s="240">
        <v>7961</v>
      </c>
      <c r="I22" s="239">
        <v>287.42189999999999</v>
      </c>
      <c r="J22" s="239">
        <v>32.134880000000003</v>
      </c>
      <c r="K22" s="239">
        <v>1582.9010000000001</v>
      </c>
      <c r="L22" s="239">
        <v>3765.44</v>
      </c>
      <c r="M22" s="239">
        <v>93.401470000000003</v>
      </c>
      <c r="N22" s="239">
        <v>92.077169999999995</v>
      </c>
      <c r="O22" s="241">
        <v>5565.9545199999993</v>
      </c>
      <c r="P22" s="242">
        <v>5853.3764199999996</v>
      </c>
      <c r="Q22" s="243">
        <f t="shared" si="0"/>
        <v>49.258033638214926</v>
      </c>
      <c r="R22" s="244">
        <f t="shared" si="1"/>
        <v>0.18157920173150435</v>
      </c>
      <c r="S22" s="244">
        <f t="shared" si="2"/>
        <v>2.3788221752339531</v>
      </c>
      <c r="T22" s="245">
        <f t="shared" si="3"/>
        <v>3.1489158163265306E-3</v>
      </c>
      <c r="U22" s="239" t="s">
        <v>125</v>
      </c>
      <c r="V22" s="246">
        <f t="shared" si="3"/>
        <v>6.346460459183674E-2</v>
      </c>
      <c r="W22" s="246">
        <f t="shared" si="4"/>
        <v>4.961688230121844E-2</v>
      </c>
      <c r="X22" s="239" t="s">
        <v>125</v>
      </c>
    </row>
    <row r="23" spans="1:24" ht="17" customHeight="1">
      <c r="A23" s="75" t="s">
        <v>372</v>
      </c>
      <c r="B23" s="75" t="s">
        <v>242</v>
      </c>
      <c r="C23" s="238" t="s">
        <v>246</v>
      </c>
      <c r="D23" s="233" t="s">
        <v>556</v>
      </c>
      <c r="E23" s="239">
        <v>4.468</v>
      </c>
      <c r="F23" s="239">
        <v>117</v>
      </c>
      <c r="G23" s="239" t="s">
        <v>228</v>
      </c>
      <c r="H23" s="240">
        <v>1600</v>
      </c>
      <c r="I23" s="239">
        <v>95.221050000000005</v>
      </c>
      <c r="J23" s="239">
        <v>7.8384799999999997</v>
      </c>
      <c r="K23" s="239">
        <v>1013.748</v>
      </c>
      <c r="L23" s="239">
        <v>606.78650000000005</v>
      </c>
      <c r="M23" s="239">
        <v>14.503259999999999</v>
      </c>
      <c r="N23" s="239">
        <v>25.12313</v>
      </c>
      <c r="O23" s="241">
        <v>1667.99937</v>
      </c>
      <c r="P23" s="242">
        <v>1763.2204200000001</v>
      </c>
      <c r="Q23" s="243">
        <f t="shared" si="0"/>
        <v>129.32966595564449</v>
      </c>
      <c r="R23" s="244">
        <f t="shared" si="1"/>
        <v>9.3929704423584559E-2</v>
      </c>
      <c r="S23" s="244">
        <f t="shared" si="2"/>
        <v>0.59855753106294662</v>
      </c>
      <c r="T23" s="245">
        <f t="shared" ref="T23:U54" si="6">F23/$E23/10000</f>
        <v>2.6186213070725156E-3</v>
      </c>
      <c r="U23" s="239" t="s">
        <v>125</v>
      </c>
      <c r="V23" s="246">
        <f t="shared" ref="V23:V74" si="7">H23/$E23/10000</f>
        <v>3.5810205908683973E-2</v>
      </c>
      <c r="W23" s="246">
        <f t="shared" si="4"/>
        <v>7.3124999999999996E-2</v>
      </c>
      <c r="X23" s="239" t="s">
        <v>125</v>
      </c>
    </row>
    <row r="24" spans="1:24" ht="17" customHeight="1">
      <c r="A24" s="75" t="s">
        <v>372</v>
      </c>
      <c r="B24" s="75" t="s">
        <v>242</v>
      </c>
      <c r="C24" s="238" t="s">
        <v>247</v>
      </c>
      <c r="D24" s="233" t="s">
        <v>556</v>
      </c>
      <c r="E24" s="239">
        <v>23.265000000000001</v>
      </c>
      <c r="F24" s="239">
        <v>787</v>
      </c>
      <c r="G24" s="239" t="s">
        <v>228</v>
      </c>
      <c r="H24" s="240">
        <v>16659</v>
      </c>
      <c r="I24" s="239">
        <v>54.460039999999999</v>
      </c>
      <c r="J24" s="239">
        <v>43.276389999999999</v>
      </c>
      <c r="K24" s="239">
        <v>1051.8230000000001</v>
      </c>
      <c r="L24" s="239">
        <v>1434.5309999999999</v>
      </c>
      <c r="M24" s="239">
        <v>183.5855</v>
      </c>
      <c r="N24" s="239">
        <v>95.903260000000003</v>
      </c>
      <c r="O24" s="241">
        <v>2809.1191500000004</v>
      </c>
      <c r="P24" s="242">
        <v>2863.5791900000004</v>
      </c>
      <c r="Q24" s="243">
        <f t="shared" si="0"/>
        <v>24.304776807862211</v>
      </c>
      <c r="R24" s="244">
        <f t="shared" si="1"/>
        <v>5.1776810356875626E-2</v>
      </c>
      <c r="S24" s="244">
        <f t="shared" si="2"/>
        <v>1.3638520929852265</v>
      </c>
      <c r="T24" s="245">
        <f t="shared" si="6"/>
        <v>3.3827638082957229E-3</v>
      </c>
      <c r="U24" s="239" t="s">
        <v>125</v>
      </c>
      <c r="V24" s="246">
        <f t="shared" si="7"/>
        <v>7.1605415860735017E-2</v>
      </c>
      <c r="W24" s="246">
        <f t="shared" si="4"/>
        <v>4.724173119635032E-2</v>
      </c>
      <c r="X24" s="239" t="s">
        <v>125</v>
      </c>
    </row>
    <row r="25" spans="1:24" ht="17" customHeight="1">
      <c r="A25" s="75" t="s">
        <v>372</v>
      </c>
      <c r="B25" s="75" t="s">
        <v>242</v>
      </c>
      <c r="C25" s="238" t="s">
        <v>248</v>
      </c>
      <c r="D25" s="233" t="s">
        <v>556</v>
      </c>
      <c r="E25" s="239">
        <v>19.202999999999999</v>
      </c>
      <c r="F25" s="239">
        <v>730</v>
      </c>
      <c r="G25" s="239">
        <v>9452</v>
      </c>
      <c r="H25" s="240">
        <v>15904</v>
      </c>
      <c r="I25" s="239">
        <v>77.637339999999995</v>
      </c>
      <c r="J25" s="239">
        <v>57.774659999999997</v>
      </c>
      <c r="K25" s="239">
        <v>786.16769999999997</v>
      </c>
      <c r="L25" s="239">
        <v>1200.7529999999999</v>
      </c>
      <c r="M25" s="239">
        <v>232.26480000000001</v>
      </c>
      <c r="N25" s="239">
        <v>137.6165</v>
      </c>
      <c r="O25" s="241">
        <v>2414.5766600000002</v>
      </c>
      <c r="P25" s="242">
        <v>2492.2139999999999</v>
      </c>
      <c r="Q25" s="243">
        <f t="shared" si="0"/>
        <v>13.607482934559892</v>
      </c>
      <c r="R25" s="244">
        <f t="shared" si="1"/>
        <v>9.8754171660830128E-2</v>
      </c>
      <c r="S25" s="244">
        <f t="shared" si="2"/>
        <v>1.5273496990527593</v>
      </c>
      <c r="T25" s="245">
        <f t="shared" si="6"/>
        <v>3.8014893506222989E-3</v>
      </c>
      <c r="U25" s="244">
        <f t="shared" si="6"/>
        <v>4.922147581107119E-2</v>
      </c>
      <c r="V25" s="246">
        <f t="shared" si="7"/>
        <v>8.2820392646982252E-2</v>
      </c>
      <c r="W25" s="246">
        <f t="shared" si="4"/>
        <v>4.5900402414486924E-2</v>
      </c>
      <c r="X25" s="244">
        <f t="shared" ref="X25:X31" si="8">G25/H25</f>
        <v>0.59431589537223339</v>
      </c>
    </row>
    <row r="26" spans="1:24" ht="17" customHeight="1">
      <c r="A26" s="75" t="s">
        <v>372</v>
      </c>
      <c r="B26" s="75" t="s">
        <v>242</v>
      </c>
      <c r="C26" s="238" t="s">
        <v>249</v>
      </c>
      <c r="D26" s="233" t="s">
        <v>556</v>
      </c>
      <c r="E26" s="239">
        <v>19.928000000000001</v>
      </c>
      <c r="F26" s="239">
        <v>782</v>
      </c>
      <c r="G26" s="239">
        <v>8167</v>
      </c>
      <c r="H26" s="240">
        <v>17124</v>
      </c>
      <c r="I26" s="239">
        <v>83.581190000000007</v>
      </c>
      <c r="J26" s="239">
        <v>23.314440000000001</v>
      </c>
      <c r="K26" s="239">
        <v>278.3109</v>
      </c>
      <c r="L26" s="239">
        <v>1401.5360000000001</v>
      </c>
      <c r="M26" s="239">
        <v>151.41640000000001</v>
      </c>
      <c r="N26" s="239">
        <v>41.055770000000003</v>
      </c>
      <c r="O26" s="241">
        <v>1895.6335100000001</v>
      </c>
      <c r="P26" s="242">
        <v>1979.2147</v>
      </c>
      <c r="Q26" s="243">
        <f t="shared" si="0"/>
        <v>11.93727578273379</v>
      </c>
      <c r="R26" s="244">
        <f t="shared" si="1"/>
        <v>0.30031590570114214</v>
      </c>
      <c r="S26" s="244">
        <f t="shared" si="2"/>
        <v>5.0358645672878781</v>
      </c>
      <c r="T26" s="245">
        <f t="shared" si="6"/>
        <v>3.9241268566840622E-3</v>
      </c>
      <c r="U26" s="244">
        <f t="shared" si="6"/>
        <v>4.0982537133681253E-2</v>
      </c>
      <c r="V26" s="246">
        <f t="shared" si="7"/>
        <v>8.5929345644319546E-2</v>
      </c>
      <c r="W26" s="246">
        <f t="shared" si="4"/>
        <v>4.5666900256949312E-2</v>
      </c>
      <c r="X26" s="244">
        <f t="shared" si="8"/>
        <v>0.4769329595888811</v>
      </c>
    </row>
    <row r="27" spans="1:24" ht="17" customHeight="1">
      <c r="A27" s="75" t="s">
        <v>372</v>
      </c>
      <c r="B27" s="75" t="s">
        <v>242</v>
      </c>
      <c r="C27" s="238" t="s">
        <v>250</v>
      </c>
      <c r="D27" s="233" t="s">
        <v>556</v>
      </c>
      <c r="E27" s="239">
        <v>14.343</v>
      </c>
      <c r="F27" s="239">
        <v>513</v>
      </c>
      <c r="G27" s="239">
        <v>6493</v>
      </c>
      <c r="H27" s="240">
        <v>11358</v>
      </c>
      <c r="I27" s="239">
        <v>83.578000000000003</v>
      </c>
      <c r="J27" s="239">
        <v>84.869389999999996</v>
      </c>
      <c r="K27" s="239">
        <v>945.60709999999995</v>
      </c>
      <c r="L27" s="239">
        <v>1147.904</v>
      </c>
      <c r="M27" s="239">
        <v>244.0934</v>
      </c>
      <c r="N27" s="239">
        <v>227.76130000000001</v>
      </c>
      <c r="O27" s="241">
        <v>2650.2351900000003</v>
      </c>
      <c r="P27" s="242">
        <v>2733.8131900000003</v>
      </c>
      <c r="Q27" s="243">
        <f t="shared" si="0"/>
        <v>11.141909939496443</v>
      </c>
      <c r="R27" s="244">
        <f t="shared" si="1"/>
        <v>8.8385546174515828E-2</v>
      </c>
      <c r="S27" s="244">
        <f t="shared" si="2"/>
        <v>1.2139333556188401</v>
      </c>
      <c r="T27" s="245">
        <f t="shared" si="6"/>
        <v>3.5766576030119225E-3</v>
      </c>
      <c r="U27" s="244">
        <f t="shared" si="6"/>
        <v>4.5269469427595348E-2</v>
      </c>
      <c r="V27" s="246">
        <f t="shared" si="7"/>
        <v>7.9188454298263961E-2</v>
      </c>
      <c r="W27" s="246">
        <f t="shared" si="4"/>
        <v>4.5166402535657686E-2</v>
      </c>
      <c r="X27" s="244">
        <f t="shared" si="8"/>
        <v>0.57166754710336332</v>
      </c>
    </row>
    <row r="28" spans="1:24" ht="17" customHeight="1">
      <c r="A28" s="75" t="s">
        <v>372</v>
      </c>
      <c r="B28" s="75" t="s">
        <v>242</v>
      </c>
      <c r="C28" s="238" t="s">
        <v>251</v>
      </c>
      <c r="D28" s="233" t="s">
        <v>556</v>
      </c>
      <c r="E28" s="239">
        <v>8.3000000000000007</v>
      </c>
      <c r="F28" s="239">
        <v>286</v>
      </c>
      <c r="G28" s="239">
        <v>12391</v>
      </c>
      <c r="H28" s="240">
        <v>5145</v>
      </c>
      <c r="I28" s="239">
        <v>265.82979999999998</v>
      </c>
      <c r="J28" s="239">
        <v>1.5143500000000001</v>
      </c>
      <c r="K28" s="239">
        <v>1509.462</v>
      </c>
      <c r="L28" s="239">
        <v>988.55449999999996</v>
      </c>
      <c r="M28" s="239" t="s">
        <v>125</v>
      </c>
      <c r="N28" s="239">
        <v>3.93146</v>
      </c>
      <c r="O28" s="241">
        <v>2503.4623099999999</v>
      </c>
      <c r="P28" s="242">
        <v>2769.2921099999994</v>
      </c>
      <c r="Q28" s="243">
        <f t="shared" si="0"/>
        <v>996.77221250041271</v>
      </c>
      <c r="R28" s="244">
        <f t="shared" si="1"/>
        <v>0.17610897127585853</v>
      </c>
      <c r="S28" s="244">
        <f t="shared" si="2"/>
        <v>0.65490519138606995</v>
      </c>
      <c r="T28" s="245">
        <f t="shared" si="6"/>
        <v>3.4457831325301201E-3</v>
      </c>
      <c r="U28" s="244">
        <f t="shared" si="6"/>
        <v>0.14928915662650602</v>
      </c>
      <c r="V28" s="246">
        <f t="shared" si="7"/>
        <v>6.1987951807228908E-2</v>
      </c>
      <c r="W28" s="246">
        <f t="shared" si="4"/>
        <v>5.5587949465500483E-2</v>
      </c>
      <c r="X28" s="244">
        <f t="shared" si="8"/>
        <v>2.408357628765792</v>
      </c>
    </row>
    <row r="29" spans="1:24" ht="17" customHeight="1">
      <c r="A29" s="75" t="s">
        <v>372</v>
      </c>
      <c r="B29" s="75" t="s">
        <v>242</v>
      </c>
      <c r="C29" s="238" t="s">
        <v>252</v>
      </c>
      <c r="D29" s="233" t="s">
        <v>556</v>
      </c>
      <c r="E29" s="239">
        <v>22.143999999999998</v>
      </c>
      <c r="F29" s="239">
        <v>797</v>
      </c>
      <c r="G29" s="239">
        <v>11564</v>
      </c>
      <c r="H29" s="240">
        <v>15423</v>
      </c>
      <c r="I29" s="239">
        <v>198.39150000000001</v>
      </c>
      <c r="J29" s="239">
        <v>1.0999000000000001</v>
      </c>
      <c r="K29" s="239">
        <v>2139.915</v>
      </c>
      <c r="L29" s="239">
        <v>3164.5630000000001</v>
      </c>
      <c r="M29" s="239">
        <v>11.624639999999999</v>
      </c>
      <c r="N29" s="239">
        <v>3.02461</v>
      </c>
      <c r="O29" s="241">
        <v>5320.2271500000006</v>
      </c>
      <c r="P29" s="242">
        <v>5518.6186500000003</v>
      </c>
      <c r="Q29" s="243">
        <f t="shared" si="0"/>
        <v>1945.5541412855712</v>
      </c>
      <c r="R29" s="244">
        <f t="shared" si="1"/>
        <v>9.2709990817392285E-2</v>
      </c>
      <c r="S29" s="244">
        <f t="shared" si="2"/>
        <v>1.4788264954449126</v>
      </c>
      <c r="T29" s="245">
        <f t="shared" si="6"/>
        <v>3.5991690751445093E-3</v>
      </c>
      <c r="U29" s="244">
        <f t="shared" si="6"/>
        <v>5.2221820809248559E-2</v>
      </c>
      <c r="V29" s="246">
        <f t="shared" si="7"/>
        <v>6.9648663294797686E-2</v>
      </c>
      <c r="W29" s="246">
        <f t="shared" si="4"/>
        <v>5.167606820981651E-2</v>
      </c>
      <c r="X29" s="244">
        <f t="shared" si="8"/>
        <v>0.74978927575698628</v>
      </c>
    </row>
    <row r="30" spans="1:24" ht="17" customHeight="1">
      <c r="A30" s="75" t="s">
        <v>372</v>
      </c>
      <c r="B30" s="75" t="s">
        <v>242</v>
      </c>
      <c r="C30" s="238" t="s">
        <v>253</v>
      </c>
      <c r="D30" s="233" t="s">
        <v>556</v>
      </c>
      <c r="E30" s="239">
        <v>8.3829999999999991</v>
      </c>
      <c r="F30" s="239">
        <v>277</v>
      </c>
      <c r="G30" s="239">
        <v>14653</v>
      </c>
      <c r="H30" s="240">
        <v>4969</v>
      </c>
      <c r="I30" s="239">
        <v>289.32569999999998</v>
      </c>
      <c r="J30" s="239">
        <v>10.72565</v>
      </c>
      <c r="K30" s="239">
        <v>1547.3820000000001</v>
      </c>
      <c r="L30" s="239">
        <v>1114.8620000000001</v>
      </c>
      <c r="M30" s="239">
        <v>39.181750000000001</v>
      </c>
      <c r="N30" s="239">
        <v>32.571579999999997</v>
      </c>
      <c r="O30" s="241">
        <v>2744.72298</v>
      </c>
      <c r="P30" s="242">
        <v>3034.0486800000003</v>
      </c>
      <c r="Q30" s="243">
        <f t="shared" si="0"/>
        <v>144.26929836420172</v>
      </c>
      <c r="R30" s="244">
        <f t="shared" si="1"/>
        <v>0.18697755305412625</v>
      </c>
      <c r="S30" s="244">
        <f t="shared" si="2"/>
        <v>0.72048272501554245</v>
      </c>
      <c r="T30" s="245">
        <f t="shared" si="6"/>
        <v>3.3043063342478832E-3</v>
      </c>
      <c r="U30" s="244">
        <f t="shared" si="6"/>
        <v>0.17479422641059289</v>
      </c>
      <c r="V30" s="246">
        <f t="shared" si="7"/>
        <v>5.9274722652988193E-2</v>
      </c>
      <c r="W30" s="246">
        <f t="shared" si="4"/>
        <v>5.5745622861742804E-2</v>
      </c>
      <c r="X30" s="244">
        <f t="shared" si="8"/>
        <v>2.9488830750654054</v>
      </c>
    </row>
    <row r="31" spans="1:24" ht="17" customHeight="1">
      <c r="A31" s="247" t="s">
        <v>372</v>
      </c>
      <c r="B31" s="247" t="s">
        <v>242</v>
      </c>
      <c r="C31" s="248" t="s">
        <v>254</v>
      </c>
      <c r="D31" s="249" t="s">
        <v>556</v>
      </c>
      <c r="E31" s="250">
        <v>10.506</v>
      </c>
      <c r="F31" s="250">
        <v>379</v>
      </c>
      <c r="G31" s="250">
        <v>4964</v>
      </c>
      <c r="H31" s="251">
        <v>8237</v>
      </c>
      <c r="I31" s="250">
        <v>341.9135</v>
      </c>
      <c r="J31" s="250">
        <v>29.177879999999998</v>
      </c>
      <c r="K31" s="250">
        <v>3037.201</v>
      </c>
      <c r="L31" s="250">
        <v>1377.924</v>
      </c>
      <c r="M31" s="250">
        <v>94.478610000000003</v>
      </c>
      <c r="N31" s="250">
        <v>68.890259999999998</v>
      </c>
      <c r="O31" s="252">
        <v>4607.6717500000004</v>
      </c>
      <c r="P31" s="253">
        <v>4949.5852500000001</v>
      </c>
      <c r="Q31" s="254">
        <f t="shared" si="0"/>
        <v>104.09258657585816</v>
      </c>
      <c r="R31" s="255">
        <f t="shared" si="1"/>
        <v>0.11257519670249022</v>
      </c>
      <c r="S31" s="255">
        <f t="shared" si="2"/>
        <v>0.45368218962129936</v>
      </c>
      <c r="T31" s="256">
        <f t="shared" si="6"/>
        <v>3.6074624024367025E-3</v>
      </c>
      <c r="U31" s="255">
        <f t="shared" si="6"/>
        <v>4.7249190938511328E-2</v>
      </c>
      <c r="V31" s="257">
        <f t="shared" si="7"/>
        <v>7.8402817437654676E-2</v>
      </c>
      <c r="W31" s="257">
        <f t="shared" si="4"/>
        <v>4.60118975355105E-2</v>
      </c>
      <c r="X31" s="255">
        <f t="shared" si="8"/>
        <v>0.60264659463396864</v>
      </c>
    </row>
    <row r="32" spans="1:24" ht="17" customHeight="1">
      <c r="A32" s="75" t="s">
        <v>372</v>
      </c>
      <c r="B32" s="75" t="s">
        <v>226</v>
      </c>
      <c r="C32" s="238" t="s">
        <v>227</v>
      </c>
      <c r="D32" s="233" t="s">
        <v>556</v>
      </c>
      <c r="E32" s="239">
        <v>14.848000000000001</v>
      </c>
      <c r="F32" s="239">
        <v>289</v>
      </c>
      <c r="G32" s="239" t="s">
        <v>228</v>
      </c>
      <c r="H32" s="240">
        <v>14123</v>
      </c>
      <c r="I32" s="239">
        <v>1384.1849999999999</v>
      </c>
      <c r="J32" s="239">
        <v>0.85404999999999998</v>
      </c>
      <c r="K32" s="239">
        <v>2568.2190000000001</v>
      </c>
      <c r="L32" s="239">
        <v>420.44940000000003</v>
      </c>
      <c r="M32" s="239">
        <v>5.37676</v>
      </c>
      <c r="N32" s="239">
        <v>7.9318499999999998</v>
      </c>
      <c r="O32" s="241">
        <v>3002.83106</v>
      </c>
      <c r="P32" s="242">
        <v>4387.0160599999999</v>
      </c>
      <c r="Q32" s="243">
        <f t="shared" si="0"/>
        <v>3007.1061413266202</v>
      </c>
      <c r="R32" s="244">
        <f t="shared" si="1"/>
        <v>0.5389668871696689</v>
      </c>
      <c r="S32" s="244">
        <f t="shared" si="2"/>
        <v>0.16371244041103972</v>
      </c>
      <c r="T32" s="245">
        <f t="shared" si="6"/>
        <v>1.9463900862068965E-3</v>
      </c>
      <c r="U32" s="245" t="s">
        <v>125</v>
      </c>
      <c r="V32" s="246">
        <f t="shared" si="7"/>
        <v>9.5117187500000006E-2</v>
      </c>
      <c r="W32" s="246">
        <f t="shared" si="4"/>
        <v>2.0463074417616654E-2</v>
      </c>
      <c r="X32" s="239" t="s">
        <v>125</v>
      </c>
    </row>
    <row r="33" spans="1:24" ht="17" customHeight="1">
      <c r="A33" s="75" t="s">
        <v>372</v>
      </c>
      <c r="B33" s="75" t="s">
        <v>226</v>
      </c>
      <c r="C33" s="238" t="s">
        <v>229</v>
      </c>
      <c r="D33" s="233" t="s">
        <v>556</v>
      </c>
      <c r="E33" s="239">
        <v>2.3820000000000001</v>
      </c>
      <c r="F33" s="239">
        <v>83</v>
      </c>
      <c r="G33" s="239">
        <v>10566</v>
      </c>
      <c r="H33" s="240">
        <v>1786</v>
      </c>
      <c r="I33" s="239">
        <v>1158.51</v>
      </c>
      <c r="J33" s="239">
        <v>0.10707999999999999</v>
      </c>
      <c r="K33" s="239">
        <v>2097.4569999999999</v>
      </c>
      <c r="L33" s="239">
        <v>9246.4150000000009</v>
      </c>
      <c r="M33" s="239">
        <v>3.6456400000000002</v>
      </c>
      <c r="N33" s="239">
        <v>0.29108000000000001</v>
      </c>
      <c r="O33" s="241">
        <v>11347.915800000002</v>
      </c>
      <c r="P33" s="242">
        <v>12506.425800000003</v>
      </c>
      <c r="Q33" s="243">
        <f t="shared" si="0"/>
        <v>19587.756817332836</v>
      </c>
      <c r="R33" s="244">
        <f t="shared" si="1"/>
        <v>0.55234028635628762</v>
      </c>
      <c r="S33" s="244">
        <f t="shared" si="2"/>
        <v>4.4083931160448113</v>
      </c>
      <c r="T33" s="245">
        <f t="shared" si="6"/>
        <v>3.4844668345927793E-3</v>
      </c>
      <c r="U33" s="244">
        <f>G33/$E33/10000</f>
        <v>0.44357682619647348</v>
      </c>
      <c r="V33" s="246">
        <f t="shared" si="7"/>
        <v>7.4979009235936186E-2</v>
      </c>
      <c r="W33" s="246">
        <f t="shared" si="4"/>
        <v>4.647256438969765E-2</v>
      </c>
      <c r="X33" s="244">
        <f>G33/H33</f>
        <v>5.9160134378499443</v>
      </c>
    </row>
    <row r="34" spans="1:24" ht="17" customHeight="1">
      <c r="A34" s="75" t="s">
        <v>372</v>
      </c>
      <c r="B34" s="75" t="s">
        <v>226</v>
      </c>
      <c r="C34" s="238" t="s">
        <v>230</v>
      </c>
      <c r="D34" s="233" t="s">
        <v>556</v>
      </c>
      <c r="E34" s="239">
        <v>14.33</v>
      </c>
      <c r="F34" s="239">
        <v>458</v>
      </c>
      <c r="G34" s="239" t="s">
        <v>228</v>
      </c>
      <c r="H34" s="240">
        <v>17114</v>
      </c>
      <c r="I34" s="239">
        <v>1650.0640000000001</v>
      </c>
      <c r="J34" s="239">
        <v>1.60764</v>
      </c>
      <c r="K34" s="239">
        <v>1028.396</v>
      </c>
      <c r="L34" s="239">
        <v>37.497920000000001</v>
      </c>
      <c r="M34" s="239">
        <v>10.0898</v>
      </c>
      <c r="N34" s="239">
        <v>5.56318</v>
      </c>
      <c r="O34" s="241">
        <v>1083.15454</v>
      </c>
      <c r="P34" s="242">
        <v>2733.2185400000003</v>
      </c>
      <c r="Q34" s="243">
        <f t="shared" si="0"/>
        <v>639.69296608693492</v>
      </c>
      <c r="R34" s="244">
        <f t="shared" si="1"/>
        <v>1.6045025457119633</v>
      </c>
      <c r="S34" s="244">
        <f t="shared" si="2"/>
        <v>3.6462529998171914E-2</v>
      </c>
      <c r="T34" s="245">
        <f t="shared" si="6"/>
        <v>3.1960921144452196E-3</v>
      </c>
      <c r="U34" s="239" t="s">
        <v>125</v>
      </c>
      <c r="V34" s="246">
        <f t="shared" si="7"/>
        <v>0.11942777390090718</v>
      </c>
      <c r="W34" s="246">
        <f t="shared" si="4"/>
        <v>2.6761715554516771E-2</v>
      </c>
      <c r="X34" s="239" t="s">
        <v>125</v>
      </c>
    </row>
    <row r="35" spans="1:24" ht="17" customHeight="1">
      <c r="A35" s="75" t="s">
        <v>372</v>
      </c>
      <c r="B35" s="75" t="s">
        <v>226</v>
      </c>
      <c r="C35" s="238" t="s">
        <v>231</v>
      </c>
      <c r="D35" s="233" t="s">
        <v>556</v>
      </c>
      <c r="E35" s="239">
        <v>24.172000000000001</v>
      </c>
      <c r="F35" s="239">
        <v>605</v>
      </c>
      <c r="G35" s="239" t="s">
        <v>228</v>
      </c>
      <c r="H35" s="240">
        <v>25412</v>
      </c>
      <c r="I35" s="239">
        <v>2073.1570000000002</v>
      </c>
      <c r="J35" s="239">
        <v>3.6486700000000001</v>
      </c>
      <c r="K35" s="239">
        <v>1738.9169999999999</v>
      </c>
      <c r="L35" s="239">
        <v>11779.74</v>
      </c>
      <c r="M35" s="239">
        <v>21.567640000000001</v>
      </c>
      <c r="N35" s="239">
        <v>10.36791</v>
      </c>
      <c r="O35" s="241">
        <v>13554.24122</v>
      </c>
      <c r="P35" s="242">
        <v>15627.398220000001</v>
      </c>
      <c r="Q35" s="243">
        <f t="shared" si="0"/>
        <v>476.58927773681916</v>
      </c>
      <c r="R35" s="244">
        <f t="shared" si="1"/>
        <v>1.1922115891672806</v>
      </c>
      <c r="S35" s="244">
        <f t="shared" si="2"/>
        <v>6.7741818614689491</v>
      </c>
      <c r="T35" s="245">
        <f t="shared" si="6"/>
        <v>2.5028959126261788E-3</v>
      </c>
      <c r="U35" s="239" t="s">
        <v>125</v>
      </c>
      <c r="V35" s="246">
        <f t="shared" si="7"/>
        <v>0.10512990236637432</v>
      </c>
      <c r="W35" s="246">
        <f t="shared" si="4"/>
        <v>2.3807649929167323E-2</v>
      </c>
      <c r="X35" s="239" t="s">
        <v>125</v>
      </c>
    </row>
    <row r="36" spans="1:24" ht="17" customHeight="1">
      <c r="A36" s="247" t="s">
        <v>372</v>
      </c>
      <c r="B36" s="247" t="s">
        <v>226</v>
      </c>
      <c r="C36" s="248" t="s">
        <v>232</v>
      </c>
      <c r="D36" s="249" t="s">
        <v>556</v>
      </c>
      <c r="E36" s="250">
        <v>25.768999999999998</v>
      </c>
      <c r="F36" s="250">
        <v>325</v>
      </c>
      <c r="G36" s="250" t="s">
        <v>228</v>
      </c>
      <c r="H36" s="251">
        <v>9556</v>
      </c>
      <c r="I36" s="250">
        <v>2008.3</v>
      </c>
      <c r="J36" s="250">
        <v>0.35085</v>
      </c>
      <c r="K36" s="250">
        <v>1525.894</v>
      </c>
      <c r="L36" s="250">
        <v>66.778409999999994</v>
      </c>
      <c r="M36" s="250">
        <v>6.6515599999999999</v>
      </c>
      <c r="N36" s="250">
        <v>8.5607100000000003</v>
      </c>
      <c r="O36" s="252">
        <v>1608.2355299999999</v>
      </c>
      <c r="P36" s="253">
        <v>3616.5355300000001</v>
      </c>
      <c r="Q36" s="254">
        <f t="shared" si="0"/>
        <v>4349.1349579592415</v>
      </c>
      <c r="R36" s="255">
        <f t="shared" si="1"/>
        <v>1.3161464688897131</v>
      </c>
      <c r="S36" s="255">
        <f t="shared" si="2"/>
        <v>4.3763465876397699E-2</v>
      </c>
      <c r="T36" s="256">
        <f t="shared" si="6"/>
        <v>1.2612053242267844E-3</v>
      </c>
      <c r="U36" s="250" t="s">
        <v>125</v>
      </c>
      <c r="V36" s="257">
        <f t="shared" si="7"/>
        <v>3.7083317164034311E-2</v>
      </c>
      <c r="W36" s="257">
        <f t="shared" si="4"/>
        <v>3.4010046044370031E-2</v>
      </c>
      <c r="X36" s="250" t="s">
        <v>125</v>
      </c>
    </row>
    <row r="37" spans="1:24" ht="17" customHeight="1">
      <c r="A37" s="75" t="s">
        <v>372</v>
      </c>
      <c r="B37" s="75" t="s">
        <v>233</v>
      </c>
      <c r="C37" s="238" t="s">
        <v>234</v>
      </c>
      <c r="D37" s="233" t="s">
        <v>556</v>
      </c>
      <c r="E37" s="239">
        <v>19.66</v>
      </c>
      <c r="F37" s="239">
        <v>622</v>
      </c>
      <c r="G37" s="239">
        <v>12021</v>
      </c>
      <c r="H37" s="240">
        <v>29543</v>
      </c>
      <c r="I37" s="239">
        <v>982.58780000000002</v>
      </c>
      <c r="J37" s="239">
        <v>0.48918</v>
      </c>
      <c r="K37" s="239">
        <v>2326.7130000000002</v>
      </c>
      <c r="L37" s="239">
        <v>173.81899999999999</v>
      </c>
      <c r="M37" s="239" t="s">
        <v>125</v>
      </c>
      <c r="N37" s="239">
        <v>2.7086899999999998</v>
      </c>
      <c r="O37" s="241">
        <v>2503.7298700000001</v>
      </c>
      <c r="P37" s="242">
        <v>3486.3176700000004</v>
      </c>
      <c r="Q37" s="243">
        <f t="shared" si="0"/>
        <v>4756.3534895130633</v>
      </c>
      <c r="R37" s="244">
        <f t="shared" si="1"/>
        <v>0.42230726350864928</v>
      </c>
      <c r="S37" s="244">
        <f t="shared" si="2"/>
        <v>7.4705818895583587E-2</v>
      </c>
      <c r="T37" s="245">
        <f t="shared" si="6"/>
        <v>3.163784333672431E-3</v>
      </c>
      <c r="U37" s="244">
        <f>G37/$E37/10000</f>
        <v>6.1144455747711081E-2</v>
      </c>
      <c r="V37" s="246">
        <f t="shared" si="7"/>
        <v>0.15026958290946082</v>
      </c>
      <c r="W37" s="246">
        <f t="shared" si="4"/>
        <v>2.1054056798564803E-2</v>
      </c>
      <c r="X37" s="244">
        <f>G37/H37</f>
        <v>0.40689841925329179</v>
      </c>
    </row>
    <row r="38" spans="1:24" ht="17" customHeight="1">
      <c r="A38" s="75" t="s">
        <v>372</v>
      </c>
      <c r="B38" s="75" t="s">
        <v>233</v>
      </c>
      <c r="C38" s="238" t="s">
        <v>235</v>
      </c>
      <c r="D38" s="233" t="s">
        <v>556</v>
      </c>
      <c r="E38" s="239">
        <v>1.1100000000000001</v>
      </c>
      <c r="F38" s="239">
        <v>52</v>
      </c>
      <c r="G38" s="239">
        <v>7366</v>
      </c>
      <c r="H38" s="240">
        <v>1070</v>
      </c>
      <c r="I38" s="239">
        <v>1373.9</v>
      </c>
      <c r="J38" s="239">
        <v>0.16039</v>
      </c>
      <c r="K38" s="239">
        <v>1371.08</v>
      </c>
      <c r="L38" s="239">
        <v>1324.2249999999999</v>
      </c>
      <c r="M38" s="239" t="s">
        <v>125</v>
      </c>
      <c r="N38" s="239">
        <v>0.31118000000000001</v>
      </c>
      <c r="O38" s="241">
        <v>2695.77657</v>
      </c>
      <c r="P38" s="242">
        <v>4069.6765700000001</v>
      </c>
      <c r="Q38" s="243">
        <f t="shared" si="0"/>
        <v>8548.4132427208679</v>
      </c>
      <c r="R38" s="244">
        <f t="shared" si="1"/>
        <v>1.0020567727630774</v>
      </c>
      <c r="S38" s="244">
        <f t="shared" si="2"/>
        <v>0.96582620999504043</v>
      </c>
      <c r="T38" s="245">
        <f t="shared" si="6"/>
        <v>4.6846846846846845E-3</v>
      </c>
      <c r="U38" s="244">
        <f>G38/$E38/10000</f>
        <v>0.6636036036036036</v>
      </c>
      <c r="V38" s="246">
        <f t="shared" si="7"/>
        <v>9.6396396396396397E-2</v>
      </c>
      <c r="W38" s="246">
        <f t="shared" si="4"/>
        <v>4.8598130841121495E-2</v>
      </c>
      <c r="X38" s="244">
        <f>G38/H38</f>
        <v>6.8841121495327107</v>
      </c>
    </row>
    <row r="39" spans="1:24" ht="17" customHeight="1">
      <c r="A39" s="75" t="s">
        <v>372</v>
      </c>
      <c r="B39" s="75" t="s">
        <v>233</v>
      </c>
      <c r="C39" s="238" t="s">
        <v>236</v>
      </c>
      <c r="D39" s="233" t="s">
        <v>556</v>
      </c>
      <c r="E39" s="239">
        <v>7.4119999999999999</v>
      </c>
      <c r="F39" s="239">
        <v>173</v>
      </c>
      <c r="G39" s="239" t="s">
        <v>228</v>
      </c>
      <c r="H39" s="240">
        <v>5030</v>
      </c>
      <c r="I39" s="239">
        <v>256.58139999999997</v>
      </c>
      <c r="J39" s="239">
        <v>7.3105200000000004</v>
      </c>
      <c r="K39" s="239">
        <v>1423.905</v>
      </c>
      <c r="L39" s="239">
        <v>1403.37</v>
      </c>
      <c r="M39" s="239" t="s">
        <v>125</v>
      </c>
      <c r="N39" s="239">
        <v>14.437419999999999</v>
      </c>
      <c r="O39" s="241">
        <v>2849.0229399999998</v>
      </c>
      <c r="P39" s="242">
        <v>3105.6043399999999</v>
      </c>
      <c r="Q39" s="243">
        <f t="shared" si="0"/>
        <v>194.77479030219465</v>
      </c>
      <c r="R39" s="244">
        <f t="shared" si="1"/>
        <v>0.18019558889111281</v>
      </c>
      <c r="S39" s="244">
        <f t="shared" si="2"/>
        <v>0.98557839181686979</v>
      </c>
      <c r="T39" s="245">
        <f t="shared" si="6"/>
        <v>2.3340528872099297E-3</v>
      </c>
      <c r="U39" s="244" t="s">
        <v>125</v>
      </c>
      <c r="V39" s="246">
        <f t="shared" si="7"/>
        <v>6.7862924986508366E-2</v>
      </c>
      <c r="W39" s="246">
        <f t="shared" si="4"/>
        <v>3.4393638170974156E-2</v>
      </c>
      <c r="X39" s="239" t="s">
        <v>125</v>
      </c>
    </row>
    <row r="40" spans="1:24" ht="17" customHeight="1">
      <c r="A40" s="247" t="s">
        <v>372</v>
      </c>
      <c r="B40" s="247" t="s">
        <v>233</v>
      </c>
      <c r="C40" s="248" t="s">
        <v>237</v>
      </c>
      <c r="D40" s="249" t="s">
        <v>557</v>
      </c>
      <c r="E40" s="250">
        <v>3.2749999999999999</v>
      </c>
      <c r="F40" s="250">
        <v>114</v>
      </c>
      <c r="G40" s="250">
        <v>14045</v>
      </c>
      <c r="H40" s="251">
        <v>3737</v>
      </c>
      <c r="I40" s="250">
        <v>126.6542</v>
      </c>
      <c r="J40" s="250">
        <v>11.89498</v>
      </c>
      <c r="K40" s="250">
        <v>669.98820000000001</v>
      </c>
      <c r="L40" s="250">
        <v>276.01420000000002</v>
      </c>
      <c r="M40" s="250">
        <v>26.314550000000001</v>
      </c>
      <c r="N40" s="250">
        <v>26.235009999999999</v>
      </c>
      <c r="O40" s="252">
        <v>1010.4469400000002</v>
      </c>
      <c r="P40" s="253">
        <v>1137.1011400000002</v>
      </c>
      <c r="Q40" s="254">
        <f t="shared" si="0"/>
        <v>56.325290164422299</v>
      </c>
      <c r="R40" s="255">
        <f t="shared" si="1"/>
        <v>0.1890394487544706</v>
      </c>
      <c r="S40" s="255">
        <f t="shared" si="2"/>
        <v>0.41196874810630996</v>
      </c>
      <c r="T40" s="256">
        <f t="shared" si="6"/>
        <v>3.4809160305343512E-3</v>
      </c>
      <c r="U40" s="255">
        <f t="shared" si="6"/>
        <v>0.42885496183206107</v>
      </c>
      <c r="V40" s="257">
        <f t="shared" si="7"/>
        <v>0.11410687022900763</v>
      </c>
      <c r="W40" s="257">
        <f t="shared" si="4"/>
        <v>3.0505753278030505E-2</v>
      </c>
      <c r="X40" s="255">
        <f t="shared" ref="X40:X72" si="9">G40/H40</f>
        <v>3.7583623227187584</v>
      </c>
    </row>
    <row r="41" spans="1:24" ht="17" customHeight="1">
      <c r="A41" s="75" t="s">
        <v>371</v>
      </c>
      <c r="B41" s="75" t="s">
        <v>266</v>
      </c>
      <c r="C41" s="238" t="s">
        <v>267</v>
      </c>
      <c r="D41" s="233" t="s">
        <v>555</v>
      </c>
      <c r="E41" s="239">
        <v>0.99</v>
      </c>
      <c r="F41" s="239">
        <v>79</v>
      </c>
      <c r="G41" s="239">
        <v>832</v>
      </c>
      <c r="H41" s="240">
        <v>1362</v>
      </c>
      <c r="I41" s="239">
        <v>1972</v>
      </c>
      <c r="J41" s="239">
        <v>0.18</v>
      </c>
      <c r="K41" s="239">
        <v>3418</v>
      </c>
      <c r="L41" s="239" t="s">
        <v>268</v>
      </c>
      <c r="M41" s="239">
        <v>1.46</v>
      </c>
      <c r="N41" s="239">
        <v>0.32</v>
      </c>
      <c r="O41" s="241" t="s">
        <v>125</v>
      </c>
      <c r="P41" s="242" t="s">
        <v>125</v>
      </c>
      <c r="Q41" s="243">
        <f t="shared" si="0"/>
        <v>18988.888888888891</v>
      </c>
      <c r="R41" s="244">
        <f t="shared" si="1"/>
        <v>0.5769455822118198</v>
      </c>
      <c r="S41" s="244" t="s">
        <v>125</v>
      </c>
      <c r="T41" s="245">
        <f t="shared" si="6"/>
        <v>7.9797979797979791E-3</v>
      </c>
      <c r="U41" s="244">
        <f t="shared" si="6"/>
        <v>8.404040404040404E-2</v>
      </c>
      <c r="V41" s="246">
        <f t="shared" si="7"/>
        <v>0.13757575757575757</v>
      </c>
      <c r="W41" s="246">
        <f t="shared" si="4"/>
        <v>5.8002936857562408E-2</v>
      </c>
      <c r="X41" s="244">
        <f t="shared" si="9"/>
        <v>0.6108663729809104</v>
      </c>
    </row>
    <row r="42" spans="1:24" ht="17" customHeight="1">
      <c r="A42" s="75" t="s">
        <v>371</v>
      </c>
      <c r="B42" s="75" t="s">
        <v>266</v>
      </c>
      <c r="C42" s="238" t="s">
        <v>269</v>
      </c>
      <c r="D42" s="233" t="s">
        <v>555</v>
      </c>
      <c r="E42" s="239">
        <v>1.405</v>
      </c>
      <c r="F42" s="239">
        <v>78</v>
      </c>
      <c r="G42" s="239">
        <v>1351</v>
      </c>
      <c r="H42" s="240">
        <v>967</v>
      </c>
      <c r="I42" s="239">
        <v>574</v>
      </c>
      <c r="J42" s="239">
        <v>0.19</v>
      </c>
      <c r="K42" s="239">
        <v>910</v>
      </c>
      <c r="L42" s="239">
        <v>1990</v>
      </c>
      <c r="M42" s="239">
        <v>0.86</v>
      </c>
      <c r="N42" s="239">
        <v>0.25</v>
      </c>
      <c r="O42" s="241">
        <v>2901.3</v>
      </c>
      <c r="P42" s="242">
        <v>3475.3</v>
      </c>
      <c r="Q42" s="243">
        <f t="shared" si="0"/>
        <v>4789.4736842105267</v>
      </c>
      <c r="R42" s="244">
        <f t="shared" si="1"/>
        <v>0.63076923076923075</v>
      </c>
      <c r="S42" s="244">
        <f t="shared" ref="S42:S48" si="10">L42/K42</f>
        <v>2.1868131868131866</v>
      </c>
      <c r="T42" s="245">
        <f t="shared" si="6"/>
        <v>5.5516014234875443E-3</v>
      </c>
      <c r="U42" s="244">
        <f t="shared" si="6"/>
        <v>9.6156583629893239E-2</v>
      </c>
      <c r="V42" s="246">
        <f t="shared" si="7"/>
        <v>6.8825622775800704E-2</v>
      </c>
      <c r="W42" s="246">
        <f t="shared" si="4"/>
        <v>8.0661840744570834E-2</v>
      </c>
      <c r="X42" s="244">
        <f t="shared" si="9"/>
        <v>1.3971044467425027</v>
      </c>
    </row>
    <row r="43" spans="1:24" ht="17" customHeight="1">
      <c r="A43" s="75" t="s">
        <v>371</v>
      </c>
      <c r="B43" s="75" t="s">
        <v>266</v>
      </c>
      <c r="C43" s="238" t="s">
        <v>270</v>
      </c>
      <c r="D43" s="233" t="s">
        <v>555</v>
      </c>
      <c r="E43" s="239">
        <v>7.4999999999999997E-2</v>
      </c>
      <c r="F43" s="239">
        <v>56</v>
      </c>
      <c r="G43" s="239">
        <v>504</v>
      </c>
      <c r="H43" s="240">
        <v>184</v>
      </c>
      <c r="I43" s="239">
        <v>96.9</v>
      </c>
      <c r="J43" s="239">
        <v>0.2</v>
      </c>
      <c r="K43" s="239">
        <v>188</v>
      </c>
      <c r="L43" s="239">
        <v>494</v>
      </c>
      <c r="M43" s="239">
        <v>0.62</v>
      </c>
      <c r="N43" s="239">
        <v>0.23</v>
      </c>
      <c r="O43" s="241">
        <v>683.05000000000007</v>
      </c>
      <c r="P43" s="242">
        <v>779.95</v>
      </c>
      <c r="Q43" s="243">
        <f t="shared" si="0"/>
        <v>940</v>
      </c>
      <c r="R43" s="244">
        <f t="shared" si="1"/>
        <v>0.5154255319148936</v>
      </c>
      <c r="S43" s="244">
        <f t="shared" si="10"/>
        <v>2.6276595744680851</v>
      </c>
      <c r="T43" s="245">
        <f t="shared" si="6"/>
        <v>7.4666666666666673E-2</v>
      </c>
      <c r="U43" s="244">
        <f t="shared" si="6"/>
        <v>0.67200000000000004</v>
      </c>
      <c r="V43" s="246">
        <f t="shared" si="7"/>
        <v>0.24533333333333335</v>
      </c>
      <c r="W43" s="246">
        <f t="shared" si="4"/>
        <v>0.30434782608695654</v>
      </c>
      <c r="X43" s="244">
        <f t="shared" si="9"/>
        <v>2.7391304347826089</v>
      </c>
    </row>
    <row r="44" spans="1:24" ht="17" customHeight="1">
      <c r="A44" s="75" t="s">
        <v>371</v>
      </c>
      <c r="B44" s="75" t="s">
        <v>266</v>
      </c>
      <c r="C44" s="238" t="s">
        <v>271</v>
      </c>
      <c r="D44" s="233" t="s">
        <v>555</v>
      </c>
      <c r="E44" s="239">
        <v>0.64900000000000002</v>
      </c>
      <c r="F44" s="239">
        <v>64</v>
      </c>
      <c r="G44" s="239">
        <v>383</v>
      </c>
      <c r="H44" s="240">
        <v>693</v>
      </c>
      <c r="I44" s="239">
        <v>521</v>
      </c>
      <c r="J44" s="239">
        <v>0.16</v>
      </c>
      <c r="K44" s="239">
        <v>1117</v>
      </c>
      <c r="L44" s="239">
        <v>1961</v>
      </c>
      <c r="M44" s="239">
        <v>0.44</v>
      </c>
      <c r="N44" s="239">
        <v>0.28000000000000003</v>
      </c>
      <c r="O44" s="241">
        <v>3078.88</v>
      </c>
      <c r="P44" s="242">
        <v>3599.88</v>
      </c>
      <c r="Q44" s="243">
        <f t="shared" si="0"/>
        <v>6981.25</v>
      </c>
      <c r="R44" s="244">
        <f t="shared" si="1"/>
        <v>0.46642793196060878</v>
      </c>
      <c r="S44" s="244">
        <f t="shared" si="10"/>
        <v>1.755595344673232</v>
      </c>
      <c r="T44" s="245">
        <f t="shared" si="6"/>
        <v>9.8613251155624023E-3</v>
      </c>
      <c r="U44" s="244">
        <f t="shared" si="6"/>
        <v>5.9013867488443762E-2</v>
      </c>
      <c r="V44" s="246">
        <f t="shared" si="7"/>
        <v>0.10677966101694915</v>
      </c>
      <c r="W44" s="246">
        <f t="shared" si="4"/>
        <v>9.2352092352092352E-2</v>
      </c>
      <c r="X44" s="244">
        <f t="shared" si="9"/>
        <v>0.55266955266955264</v>
      </c>
    </row>
    <row r="45" spans="1:24" ht="17" customHeight="1">
      <c r="A45" s="75" t="s">
        <v>371</v>
      </c>
      <c r="B45" s="75" t="s">
        <v>266</v>
      </c>
      <c r="C45" s="238" t="s">
        <v>272</v>
      </c>
      <c r="D45" s="233" t="s">
        <v>556</v>
      </c>
      <c r="E45" s="239">
        <v>0.25700000000000001</v>
      </c>
      <c r="F45" s="239">
        <v>42</v>
      </c>
      <c r="G45" s="239">
        <v>454</v>
      </c>
      <c r="H45" s="240">
        <v>273</v>
      </c>
      <c r="I45" s="239">
        <v>222</v>
      </c>
      <c r="J45" s="239">
        <v>0.08</v>
      </c>
      <c r="K45" s="239">
        <v>390</v>
      </c>
      <c r="L45" s="239">
        <v>474</v>
      </c>
      <c r="M45" s="239">
        <v>0.28999999999999998</v>
      </c>
      <c r="N45" s="239">
        <v>0.22</v>
      </c>
      <c r="O45" s="241">
        <v>864.58999999999992</v>
      </c>
      <c r="P45" s="242">
        <v>1086.5899999999999</v>
      </c>
      <c r="Q45" s="243">
        <f t="shared" si="0"/>
        <v>4875</v>
      </c>
      <c r="R45" s="244">
        <f t="shared" si="1"/>
        <v>0.56923076923076921</v>
      </c>
      <c r="S45" s="244">
        <f t="shared" si="10"/>
        <v>1.2153846153846153</v>
      </c>
      <c r="T45" s="245">
        <f t="shared" si="6"/>
        <v>1.6342412451361865E-2</v>
      </c>
      <c r="U45" s="244">
        <f t="shared" si="6"/>
        <v>0.17665369649805449</v>
      </c>
      <c r="V45" s="246">
        <f t="shared" si="7"/>
        <v>0.10622568093385214</v>
      </c>
      <c r="W45" s="246">
        <f t="shared" si="4"/>
        <v>0.15384615384615385</v>
      </c>
      <c r="X45" s="244">
        <f t="shared" si="9"/>
        <v>1.6630036630036631</v>
      </c>
    </row>
    <row r="46" spans="1:24" ht="17" customHeight="1">
      <c r="A46" s="75" t="s">
        <v>371</v>
      </c>
      <c r="B46" s="75" t="s">
        <v>266</v>
      </c>
      <c r="C46" s="238" t="s">
        <v>273</v>
      </c>
      <c r="D46" s="233" t="s">
        <v>555</v>
      </c>
      <c r="E46" s="239">
        <v>0.22600000000000001</v>
      </c>
      <c r="F46" s="239">
        <v>41</v>
      </c>
      <c r="G46" s="239">
        <v>422</v>
      </c>
      <c r="H46" s="240">
        <v>575</v>
      </c>
      <c r="I46" s="239">
        <v>825</v>
      </c>
      <c r="J46" s="239">
        <v>0.18</v>
      </c>
      <c r="K46" s="239">
        <v>1370</v>
      </c>
      <c r="L46" s="239">
        <v>1585</v>
      </c>
      <c r="M46" s="239">
        <v>0.42</v>
      </c>
      <c r="N46" s="239">
        <v>0.3</v>
      </c>
      <c r="O46" s="241">
        <v>2955.9000000000005</v>
      </c>
      <c r="P46" s="242">
        <v>3780.9</v>
      </c>
      <c r="Q46" s="243">
        <f t="shared" si="0"/>
        <v>7611.1111111111113</v>
      </c>
      <c r="R46" s="244">
        <f t="shared" si="1"/>
        <v>0.6021897810218978</v>
      </c>
      <c r="S46" s="244">
        <f t="shared" si="10"/>
        <v>1.1569343065693432</v>
      </c>
      <c r="T46" s="245">
        <f t="shared" si="6"/>
        <v>1.8141592920353982E-2</v>
      </c>
      <c r="U46" s="244">
        <f t="shared" si="6"/>
        <v>0.18672566371681418</v>
      </c>
      <c r="V46" s="246">
        <f t="shared" si="7"/>
        <v>0.25442477876106195</v>
      </c>
      <c r="W46" s="246">
        <f t="shared" si="4"/>
        <v>7.1304347826086953E-2</v>
      </c>
      <c r="X46" s="244">
        <f t="shared" si="9"/>
        <v>0.73391304347826092</v>
      </c>
    </row>
    <row r="47" spans="1:24" ht="17" customHeight="1">
      <c r="A47" s="75" t="s">
        <v>371</v>
      </c>
      <c r="B47" s="75" t="s">
        <v>266</v>
      </c>
      <c r="C47" s="238" t="s">
        <v>274</v>
      </c>
      <c r="D47" s="233" t="s">
        <v>555</v>
      </c>
      <c r="E47" s="239">
        <v>0.56299999999999994</v>
      </c>
      <c r="F47" s="239">
        <v>60</v>
      </c>
      <c r="G47" s="239">
        <v>377</v>
      </c>
      <c r="H47" s="240">
        <v>252</v>
      </c>
      <c r="I47" s="239">
        <v>171</v>
      </c>
      <c r="J47" s="239">
        <v>0.13</v>
      </c>
      <c r="K47" s="239">
        <v>344</v>
      </c>
      <c r="L47" s="239">
        <v>423</v>
      </c>
      <c r="M47" s="239">
        <v>0.34</v>
      </c>
      <c r="N47" s="239">
        <v>0.27</v>
      </c>
      <c r="O47" s="241">
        <v>767.74</v>
      </c>
      <c r="P47" s="242">
        <v>938.74</v>
      </c>
      <c r="Q47" s="243">
        <f t="shared" si="0"/>
        <v>2646.1538461538462</v>
      </c>
      <c r="R47" s="244">
        <f t="shared" si="1"/>
        <v>0.49709302325581395</v>
      </c>
      <c r="S47" s="244">
        <f t="shared" si="10"/>
        <v>1.2296511627906976</v>
      </c>
      <c r="T47" s="245">
        <f t="shared" si="6"/>
        <v>1.0657193605683839E-2</v>
      </c>
      <c r="U47" s="244">
        <f t="shared" si="6"/>
        <v>6.6962699822380109E-2</v>
      </c>
      <c r="V47" s="246">
        <f t="shared" si="7"/>
        <v>4.4760213143872116E-2</v>
      </c>
      <c r="W47" s="246">
        <f t="shared" si="4"/>
        <v>0.23809523809523808</v>
      </c>
      <c r="X47" s="244">
        <f t="shared" si="9"/>
        <v>1.496031746031746</v>
      </c>
    </row>
    <row r="48" spans="1:24" ht="17" customHeight="1">
      <c r="A48" s="75" t="s">
        <v>371</v>
      </c>
      <c r="B48" s="75" t="s">
        <v>266</v>
      </c>
      <c r="C48" s="238" t="s">
        <v>275</v>
      </c>
      <c r="D48" s="233" t="s">
        <v>555</v>
      </c>
      <c r="E48" s="239">
        <v>0.48699999999999999</v>
      </c>
      <c r="F48" s="239">
        <v>62</v>
      </c>
      <c r="G48" s="239">
        <v>341</v>
      </c>
      <c r="H48" s="240">
        <v>778</v>
      </c>
      <c r="I48" s="239">
        <v>806</v>
      </c>
      <c r="J48" s="239">
        <v>0.1</v>
      </c>
      <c r="K48" s="239">
        <v>1670</v>
      </c>
      <c r="L48" s="239">
        <v>2375</v>
      </c>
      <c r="M48" s="239">
        <v>0.26</v>
      </c>
      <c r="N48" s="239">
        <v>0.17</v>
      </c>
      <c r="O48" s="241">
        <v>4045.53</v>
      </c>
      <c r="P48" s="242">
        <v>4851.5300000000007</v>
      </c>
      <c r="Q48" s="243">
        <f t="shared" si="0"/>
        <v>16700</v>
      </c>
      <c r="R48" s="244">
        <f t="shared" si="1"/>
        <v>0.48263473053892214</v>
      </c>
      <c r="S48" s="244">
        <f t="shared" si="10"/>
        <v>1.4221556886227544</v>
      </c>
      <c r="T48" s="245">
        <f t="shared" si="6"/>
        <v>1.2731006160164272E-2</v>
      </c>
      <c r="U48" s="244">
        <f t="shared" si="6"/>
        <v>7.0020533880903499E-2</v>
      </c>
      <c r="V48" s="246">
        <f t="shared" si="7"/>
        <v>0.1597535934291581</v>
      </c>
      <c r="W48" s="246">
        <f t="shared" si="4"/>
        <v>7.9691516709511565E-2</v>
      </c>
      <c r="X48" s="244">
        <f t="shared" si="9"/>
        <v>0.43830334190231363</v>
      </c>
    </row>
    <row r="49" spans="1:24" ht="17" customHeight="1">
      <c r="A49" s="75" t="s">
        <v>371</v>
      </c>
      <c r="B49" s="75" t="s">
        <v>266</v>
      </c>
      <c r="C49" s="238" t="s">
        <v>276</v>
      </c>
      <c r="D49" s="233" t="s">
        <v>555</v>
      </c>
      <c r="E49" s="239">
        <v>1.2090000000000001</v>
      </c>
      <c r="F49" s="239">
        <v>123</v>
      </c>
      <c r="G49" s="239">
        <v>782</v>
      </c>
      <c r="H49" s="240">
        <v>2213</v>
      </c>
      <c r="I49" s="239">
        <v>2055</v>
      </c>
      <c r="J49" s="239">
        <v>0.3</v>
      </c>
      <c r="K49" s="239">
        <v>3845</v>
      </c>
      <c r="L49" s="239" t="s">
        <v>268</v>
      </c>
      <c r="M49" s="239">
        <v>9</v>
      </c>
      <c r="N49" s="239">
        <v>0.08</v>
      </c>
      <c r="O49" s="241" t="s">
        <v>125</v>
      </c>
      <c r="P49" s="242" t="s">
        <v>125</v>
      </c>
      <c r="Q49" s="243">
        <f t="shared" si="0"/>
        <v>12816.666666666668</v>
      </c>
      <c r="R49" s="244">
        <f t="shared" si="1"/>
        <v>0.53446033810143045</v>
      </c>
      <c r="S49" s="244" t="s">
        <v>125</v>
      </c>
      <c r="T49" s="245">
        <f t="shared" si="6"/>
        <v>1.0173697270471464E-2</v>
      </c>
      <c r="U49" s="244">
        <f t="shared" si="6"/>
        <v>6.4681555004135652E-2</v>
      </c>
      <c r="V49" s="246">
        <f t="shared" si="7"/>
        <v>0.18304383788254755</v>
      </c>
      <c r="W49" s="246">
        <f t="shared" si="4"/>
        <v>5.5580659737912333E-2</v>
      </c>
      <c r="X49" s="244">
        <f t="shared" si="9"/>
        <v>0.35336647085404427</v>
      </c>
    </row>
    <row r="50" spans="1:24" ht="17" customHeight="1">
      <c r="A50" s="75" t="s">
        <v>371</v>
      </c>
      <c r="B50" s="75" t="s">
        <v>266</v>
      </c>
      <c r="C50" s="238" t="s">
        <v>277</v>
      </c>
      <c r="D50" s="233" t="s">
        <v>555</v>
      </c>
      <c r="E50" s="239">
        <v>1.171</v>
      </c>
      <c r="F50" s="239">
        <v>105</v>
      </c>
      <c r="G50" s="239">
        <v>751</v>
      </c>
      <c r="H50" s="240">
        <v>2222</v>
      </c>
      <c r="I50" s="239">
        <v>1079</v>
      </c>
      <c r="J50" s="239">
        <v>0.31</v>
      </c>
      <c r="K50" s="239">
        <v>2377</v>
      </c>
      <c r="L50" s="239">
        <v>3633</v>
      </c>
      <c r="M50" s="239">
        <v>4.76</v>
      </c>
      <c r="N50" s="239">
        <v>0.24</v>
      </c>
      <c r="O50" s="241">
        <v>6015.3099999999995</v>
      </c>
      <c r="P50" s="242">
        <v>7094.3099999999995</v>
      </c>
      <c r="Q50" s="243">
        <f t="shared" si="0"/>
        <v>7667.7419354838712</v>
      </c>
      <c r="R50" s="244">
        <f t="shared" si="1"/>
        <v>0.45393352965923434</v>
      </c>
      <c r="S50" s="244">
        <f t="shared" ref="S50:S55" si="11">L50/K50</f>
        <v>1.5283971392511568</v>
      </c>
      <c r="T50" s="245">
        <f t="shared" si="6"/>
        <v>8.9666951323655007E-3</v>
      </c>
      <c r="U50" s="244">
        <f t="shared" si="6"/>
        <v>6.4133219470537989E-2</v>
      </c>
      <c r="V50" s="246">
        <f t="shared" si="7"/>
        <v>0.1897523484201537</v>
      </c>
      <c r="W50" s="246">
        <f t="shared" si="4"/>
        <v>4.7254725472547256E-2</v>
      </c>
      <c r="X50" s="244">
        <f t="shared" si="9"/>
        <v>0.337983798379838</v>
      </c>
    </row>
    <row r="51" spans="1:24" ht="17" customHeight="1">
      <c r="A51" s="75" t="s">
        <v>371</v>
      </c>
      <c r="B51" s="75" t="s">
        <v>266</v>
      </c>
      <c r="C51" s="238" t="s">
        <v>127</v>
      </c>
      <c r="D51" s="233" t="s">
        <v>555</v>
      </c>
      <c r="E51" s="239">
        <v>0.54200000000000004</v>
      </c>
      <c r="F51" s="239">
        <v>42</v>
      </c>
      <c r="G51" s="239">
        <v>1982</v>
      </c>
      <c r="H51" s="240">
        <v>377</v>
      </c>
      <c r="I51" s="239">
        <v>99.1</v>
      </c>
      <c r="J51" s="239">
        <v>0.11</v>
      </c>
      <c r="K51" s="239">
        <v>146</v>
      </c>
      <c r="L51" s="239">
        <v>265</v>
      </c>
      <c r="M51" s="239">
        <v>0.44</v>
      </c>
      <c r="N51" s="239">
        <v>0.24</v>
      </c>
      <c r="O51" s="241">
        <v>411.79</v>
      </c>
      <c r="P51" s="242">
        <v>510.89</v>
      </c>
      <c r="Q51" s="243">
        <f t="shared" si="0"/>
        <v>1327.2727272727273</v>
      </c>
      <c r="R51" s="244">
        <f t="shared" si="1"/>
        <v>0.67876712328767119</v>
      </c>
      <c r="S51" s="244">
        <f t="shared" si="11"/>
        <v>1.8150684931506849</v>
      </c>
      <c r="T51" s="245">
        <f t="shared" si="6"/>
        <v>7.7490774907749069E-3</v>
      </c>
      <c r="U51" s="244">
        <f t="shared" si="6"/>
        <v>0.36568265682656825</v>
      </c>
      <c r="V51" s="246">
        <f t="shared" si="7"/>
        <v>6.9557195571955721E-2</v>
      </c>
      <c r="W51" s="246">
        <f t="shared" si="4"/>
        <v>0.11140583554376658</v>
      </c>
      <c r="X51" s="244">
        <f t="shared" si="9"/>
        <v>5.2572944297082227</v>
      </c>
    </row>
    <row r="52" spans="1:24" ht="17" customHeight="1">
      <c r="A52" s="75" t="s">
        <v>371</v>
      </c>
      <c r="B52" s="75" t="s">
        <v>266</v>
      </c>
      <c r="C52" s="238" t="s">
        <v>278</v>
      </c>
      <c r="D52" s="233" t="s">
        <v>555</v>
      </c>
      <c r="E52" s="239">
        <v>4.8000000000000001E-2</v>
      </c>
      <c r="F52" s="239">
        <v>47</v>
      </c>
      <c r="G52" s="239">
        <v>123</v>
      </c>
      <c r="H52" s="240">
        <v>304</v>
      </c>
      <c r="I52" s="239">
        <v>148</v>
      </c>
      <c r="J52" s="239">
        <v>0.05</v>
      </c>
      <c r="K52" s="239">
        <v>246</v>
      </c>
      <c r="L52" s="239">
        <v>508</v>
      </c>
      <c r="M52" s="239">
        <v>0.23</v>
      </c>
      <c r="N52" s="239">
        <v>0.09</v>
      </c>
      <c r="O52" s="241">
        <v>754.37</v>
      </c>
      <c r="P52" s="242">
        <v>902.37</v>
      </c>
      <c r="Q52" s="243">
        <f t="shared" si="0"/>
        <v>4920</v>
      </c>
      <c r="R52" s="244">
        <f t="shared" si="1"/>
        <v>0.60162601626016265</v>
      </c>
      <c r="S52" s="244">
        <f t="shared" si="11"/>
        <v>2.065040650406504</v>
      </c>
      <c r="T52" s="245">
        <f t="shared" si="6"/>
        <v>9.7916666666666666E-2</v>
      </c>
      <c r="U52" s="244">
        <f t="shared" si="6"/>
        <v>0.25624999999999998</v>
      </c>
      <c r="V52" s="246">
        <f t="shared" si="7"/>
        <v>0.6333333333333333</v>
      </c>
      <c r="W52" s="246">
        <f t="shared" si="4"/>
        <v>0.15460526315789475</v>
      </c>
      <c r="X52" s="244">
        <f t="shared" si="9"/>
        <v>0.40460526315789475</v>
      </c>
    </row>
    <row r="53" spans="1:24" ht="17" customHeight="1">
      <c r="A53" s="75" t="s">
        <v>371</v>
      </c>
      <c r="B53" s="75" t="s">
        <v>266</v>
      </c>
      <c r="C53" s="238" t="s">
        <v>279</v>
      </c>
      <c r="D53" s="233" t="s">
        <v>555</v>
      </c>
      <c r="E53" s="239">
        <v>0.97799999999999998</v>
      </c>
      <c r="F53" s="239">
        <v>96</v>
      </c>
      <c r="G53" s="239">
        <v>558</v>
      </c>
      <c r="H53" s="240">
        <v>1204</v>
      </c>
      <c r="I53" s="239">
        <v>744</v>
      </c>
      <c r="J53" s="239">
        <v>0.23</v>
      </c>
      <c r="K53" s="239">
        <v>1446</v>
      </c>
      <c r="L53" s="239">
        <v>2233</v>
      </c>
      <c r="M53" s="239">
        <v>4.09</v>
      </c>
      <c r="N53" s="239">
        <v>0.19</v>
      </c>
      <c r="O53" s="241">
        <v>3683.51</v>
      </c>
      <c r="P53" s="242">
        <v>4427.5099999999993</v>
      </c>
      <c r="Q53" s="243">
        <f t="shared" si="0"/>
        <v>6286.95652173913</v>
      </c>
      <c r="R53" s="244">
        <f t="shared" si="1"/>
        <v>0.51452282157676343</v>
      </c>
      <c r="S53" s="244">
        <f t="shared" si="11"/>
        <v>1.5442600276625174</v>
      </c>
      <c r="T53" s="245">
        <f t="shared" si="6"/>
        <v>9.8159509202453993E-3</v>
      </c>
      <c r="U53" s="244">
        <f t="shared" si="6"/>
        <v>5.7055214723926384E-2</v>
      </c>
      <c r="V53" s="246">
        <f t="shared" si="7"/>
        <v>0.12310838445807772</v>
      </c>
      <c r="W53" s="246">
        <f t="shared" si="4"/>
        <v>7.9734219269102985E-2</v>
      </c>
      <c r="X53" s="244">
        <f t="shared" si="9"/>
        <v>0.46345514950166111</v>
      </c>
    </row>
    <row r="54" spans="1:24" ht="17" customHeight="1">
      <c r="A54" s="75" t="s">
        <v>371</v>
      </c>
      <c r="B54" s="75" t="s">
        <v>266</v>
      </c>
      <c r="C54" s="238" t="s">
        <v>280</v>
      </c>
      <c r="D54" s="233" t="s">
        <v>555</v>
      </c>
      <c r="E54" s="239">
        <v>0.79600000000000004</v>
      </c>
      <c r="F54" s="239">
        <v>86</v>
      </c>
      <c r="G54" s="239">
        <v>548</v>
      </c>
      <c r="H54" s="240">
        <v>1034</v>
      </c>
      <c r="I54" s="239">
        <v>882</v>
      </c>
      <c r="J54" s="239">
        <v>0.19</v>
      </c>
      <c r="K54" s="239">
        <v>2459</v>
      </c>
      <c r="L54" s="239">
        <v>4647</v>
      </c>
      <c r="M54" s="239">
        <v>1.31</v>
      </c>
      <c r="N54" s="239">
        <v>0.31</v>
      </c>
      <c r="O54" s="241">
        <v>7107.8100000000013</v>
      </c>
      <c r="P54" s="242">
        <v>7989.8100000000013</v>
      </c>
      <c r="Q54" s="243">
        <f t="shared" si="0"/>
        <v>12942.105263157895</v>
      </c>
      <c r="R54" s="244">
        <f t="shared" si="1"/>
        <v>0.35868239121594142</v>
      </c>
      <c r="S54" s="244">
        <f t="shared" si="11"/>
        <v>1.8897925986173241</v>
      </c>
      <c r="T54" s="245">
        <f t="shared" si="6"/>
        <v>1.0804020100502512E-2</v>
      </c>
      <c r="U54" s="244">
        <f t="shared" si="6"/>
        <v>6.8844221105527639E-2</v>
      </c>
      <c r="V54" s="246">
        <f t="shared" si="7"/>
        <v>0.12989949748743718</v>
      </c>
      <c r="W54" s="246">
        <f t="shared" si="4"/>
        <v>8.3172147001934232E-2</v>
      </c>
      <c r="X54" s="244">
        <f t="shared" si="9"/>
        <v>0.52998065764023206</v>
      </c>
    </row>
    <row r="55" spans="1:24" ht="17" customHeight="1">
      <c r="A55" s="75" t="s">
        <v>371</v>
      </c>
      <c r="B55" s="75" t="s">
        <v>266</v>
      </c>
      <c r="C55" s="238" t="s">
        <v>281</v>
      </c>
      <c r="D55" s="233" t="s">
        <v>555</v>
      </c>
      <c r="E55" s="239">
        <v>0.08</v>
      </c>
      <c r="F55" s="239">
        <v>49</v>
      </c>
      <c r="G55" s="239">
        <v>143</v>
      </c>
      <c r="H55" s="240">
        <v>427</v>
      </c>
      <c r="I55" s="239">
        <v>94.8</v>
      </c>
      <c r="J55" s="239">
        <v>0.21</v>
      </c>
      <c r="K55" s="239">
        <v>154</v>
      </c>
      <c r="L55" s="239">
        <v>251</v>
      </c>
      <c r="M55" s="239">
        <v>0.48</v>
      </c>
      <c r="N55" s="239">
        <v>0.45</v>
      </c>
      <c r="O55" s="241">
        <v>406.14000000000004</v>
      </c>
      <c r="P55" s="242">
        <v>500.94</v>
      </c>
      <c r="Q55" s="243">
        <f t="shared" si="0"/>
        <v>733.33333333333337</v>
      </c>
      <c r="R55" s="244">
        <f t="shared" si="1"/>
        <v>0.61558441558441557</v>
      </c>
      <c r="S55" s="244">
        <f t="shared" si="11"/>
        <v>1.6298701298701299</v>
      </c>
      <c r="T55" s="245">
        <f t="shared" ref="T55:U86" si="12">F55/$E55/10000</f>
        <v>6.1249999999999999E-2</v>
      </c>
      <c r="U55" s="244">
        <f t="shared" si="12"/>
        <v>0.17874999999999999</v>
      </c>
      <c r="V55" s="246">
        <f t="shared" si="7"/>
        <v>0.53374999999999995</v>
      </c>
      <c r="W55" s="246">
        <f t="shared" si="4"/>
        <v>0.11475409836065574</v>
      </c>
      <c r="X55" s="244">
        <f t="shared" si="9"/>
        <v>0.33489461358313816</v>
      </c>
    </row>
    <row r="56" spans="1:24" ht="17" customHeight="1">
      <c r="A56" s="75" t="s">
        <v>371</v>
      </c>
      <c r="B56" s="75" t="s">
        <v>266</v>
      </c>
      <c r="C56" s="238" t="s">
        <v>69</v>
      </c>
      <c r="D56" s="233" t="s">
        <v>555</v>
      </c>
      <c r="E56" s="239">
        <v>0.96299999999999997</v>
      </c>
      <c r="F56" s="239">
        <v>101</v>
      </c>
      <c r="G56" s="239">
        <v>600</v>
      </c>
      <c r="H56" s="240">
        <v>1169</v>
      </c>
      <c r="I56" s="239">
        <v>1786</v>
      </c>
      <c r="J56" s="239">
        <v>0.05</v>
      </c>
      <c r="K56" s="239" t="s">
        <v>282</v>
      </c>
      <c r="L56" s="239" t="s">
        <v>268</v>
      </c>
      <c r="M56" s="239">
        <v>0.6</v>
      </c>
      <c r="N56" s="239">
        <v>0.11</v>
      </c>
      <c r="O56" s="241" t="s">
        <v>125</v>
      </c>
      <c r="P56" s="242" t="s">
        <v>125</v>
      </c>
      <c r="Q56" s="243" t="s">
        <v>125</v>
      </c>
      <c r="R56" s="244" t="s">
        <v>125</v>
      </c>
      <c r="S56" s="244" t="s">
        <v>125</v>
      </c>
      <c r="T56" s="245">
        <f t="shared" si="12"/>
        <v>1.0488058151609553E-2</v>
      </c>
      <c r="U56" s="244">
        <f t="shared" si="12"/>
        <v>6.2305295950155763E-2</v>
      </c>
      <c r="V56" s="246">
        <f t="shared" si="7"/>
        <v>0.12139148494288682</v>
      </c>
      <c r="W56" s="246">
        <f t="shared" si="4"/>
        <v>8.6398631308810953E-2</v>
      </c>
      <c r="X56" s="244">
        <f t="shared" si="9"/>
        <v>0.51325919589392643</v>
      </c>
    </row>
    <row r="57" spans="1:24" ht="17" customHeight="1">
      <c r="A57" s="75" t="s">
        <v>371</v>
      </c>
      <c r="B57" s="75" t="s">
        <v>266</v>
      </c>
      <c r="C57" s="238" t="s">
        <v>283</v>
      </c>
      <c r="D57" s="233" t="s">
        <v>555</v>
      </c>
      <c r="E57" s="239">
        <v>0.28499999999999998</v>
      </c>
      <c r="F57" s="239">
        <v>58</v>
      </c>
      <c r="G57" s="239">
        <v>292</v>
      </c>
      <c r="H57" s="240">
        <v>565</v>
      </c>
      <c r="I57" s="239">
        <v>337</v>
      </c>
      <c r="J57" s="239">
        <v>0.14000000000000001</v>
      </c>
      <c r="K57" s="239">
        <v>845</v>
      </c>
      <c r="L57" s="239">
        <v>998</v>
      </c>
      <c r="M57" s="239">
        <v>0.62</v>
      </c>
      <c r="N57" s="239">
        <v>0.27</v>
      </c>
      <c r="O57" s="241">
        <v>1844.0299999999997</v>
      </c>
      <c r="P57" s="242">
        <v>2181.0299999999997</v>
      </c>
      <c r="Q57" s="243">
        <f>K57/J57</f>
        <v>6035.7142857142853</v>
      </c>
      <c r="R57" s="244">
        <f>I57/K57</f>
        <v>0.39881656804733728</v>
      </c>
      <c r="S57" s="244">
        <f>L57/K57</f>
        <v>1.1810650887573964</v>
      </c>
      <c r="T57" s="245">
        <f t="shared" si="12"/>
        <v>2.0350877192982456E-2</v>
      </c>
      <c r="U57" s="244">
        <f t="shared" si="12"/>
        <v>0.10245614035087719</v>
      </c>
      <c r="V57" s="246">
        <f t="shared" si="7"/>
        <v>0.19824561403508772</v>
      </c>
      <c r="W57" s="246">
        <f t="shared" si="4"/>
        <v>0.10265486725663717</v>
      </c>
      <c r="X57" s="244">
        <f t="shared" si="9"/>
        <v>0.51681415929203545</v>
      </c>
    </row>
    <row r="58" spans="1:24" ht="17" customHeight="1">
      <c r="A58" s="247" t="s">
        <v>371</v>
      </c>
      <c r="B58" s="247" t="s">
        <v>266</v>
      </c>
      <c r="C58" s="248" t="s">
        <v>284</v>
      </c>
      <c r="D58" s="249" t="s">
        <v>555</v>
      </c>
      <c r="E58" s="250">
        <v>1.18</v>
      </c>
      <c r="F58" s="250">
        <v>76</v>
      </c>
      <c r="G58" s="250">
        <v>277</v>
      </c>
      <c r="H58" s="251">
        <v>434</v>
      </c>
      <c r="I58" s="250">
        <v>99.4</v>
      </c>
      <c r="J58" s="250">
        <v>0.18</v>
      </c>
      <c r="K58" s="250">
        <v>393</v>
      </c>
      <c r="L58" s="250">
        <v>7.43</v>
      </c>
      <c r="M58" s="250">
        <v>0.44</v>
      </c>
      <c r="N58" s="250">
        <v>0.28000000000000003</v>
      </c>
      <c r="O58" s="252">
        <v>401.33</v>
      </c>
      <c r="P58" s="253">
        <v>500.73</v>
      </c>
      <c r="Q58" s="254">
        <f>K58/J58</f>
        <v>2183.3333333333335</v>
      </c>
      <c r="R58" s="255">
        <f>I58/K58</f>
        <v>0.25292620865139953</v>
      </c>
      <c r="S58" s="255">
        <f>L58/K58</f>
        <v>1.8905852417302797E-2</v>
      </c>
      <c r="T58" s="256">
        <f t="shared" si="12"/>
        <v>6.4406779661016957E-3</v>
      </c>
      <c r="U58" s="255">
        <f t="shared" si="12"/>
        <v>2.3474576271186442E-2</v>
      </c>
      <c r="V58" s="257">
        <f t="shared" si="7"/>
        <v>3.6779661016949156E-2</v>
      </c>
      <c r="W58" s="257">
        <f t="shared" si="4"/>
        <v>0.17511520737327188</v>
      </c>
      <c r="X58" s="255">
        <f t="shared" si="9"/>
        <v>0.63824884792626724</v>
      </c>
    </row>
    <row r="59" spans="1:24" ht="17" customHeight="1">
      <c r="A59" s="75" t="s">
        <v>371</v>
      </c>
      <c r="B59" s="75" t="s">
        <v>286</v>
      </c>
      <c r="C59" s="238" t="s">
        <v>292</v>
      </c>
      <c r="D59" s="233" t="s">
        <v>555</v>
      </c>
      <c r="E59" s="239">
        <v>0.105</v>
      </c>
      <c r="F59" s="239">
        <v>51</v>
      </c>
      <c r="G59" s="239">
        <v>117</v>
      </c>
      <c r="H59" s="240">
        <v>629</v>
      </c>
      <c r="I59" s="239">
        <v>839</v>
      </c>
      <c r="J59" s="239">
        <v>0.26</v>
      </c>
      <c r="K59" s="239">
        <v>1256</v>
      </c>
      <c r="L59" s="239">
        <v>2230</v>
      </c>
      <c r="M59" s="239">
        <v>1</v>
      </c>
      <c r="N59" s="239">
        <v>0.23</v>
      </c>
      <c r="O59" s="241">
        <v>3487.4900000000002</v>
      </c>
      <c r="P59" s="242">
        <v>4326.49</v>
      </c>
      <c r="Q59" s="243">
        <f>K59/J59</f>
        <v>4830.7692307692305</v>
      </c>
      <c r="R59" s="244">
        <f>I59/K59</f>
        <v>0.66799363057324845</v>
      </c>
      <c r="S59" s="244">
        <f>L59/K59</f>
        <v>1.7754777070063694</v>
      </c>
      <c r="T59" s="245">
        <f t="shared" si="12"/>
        <v>4.8571428571428571E-2</v>
      </c>
      <c r="U59" s="244">
        <f t="shared" si="12"/>
        <v>0.11142857142857142</v>
      </c>
      <c r="V59" s="246">
        <f t="shared" si="7"/>
        <v>0.59904761904761905</v>
      </c>
      <c r="W59" s="246">
        <f t="shared" si="4"/>
        <v>8.1081081081081086E-2</v>
      </c>
      <c r="X59" s="244">
        <f t="shared" si="9"/>
        <v>0.18600953895071543</v>
      </c>
    </row>
    <row r="60" spans="1:24" ht="17" customHeight="1">
      <c r="A60" s="75" t="s">
        <v>371</v>
      </c>
      <c r="B60" s="75" t="s">
        <v>286</v>
      </c>
      <c r="C60" s="238" t="s">
        <v>293</v>
      </c>
      <c r="D60" s="233" t="s">
        <v>555</v>
      </c>
      <c r="E60" s="239">
        <v>2.3559999999999999</v>
      </c>
      <c r="F60" s="239">
        <v>256</v>
      </c>
      <c r="G60" s="239">
        <v>469</v>
      </c>
      <c r="H60" s="240">
        <v>2835</v>
      </c>
      <c r="I60" s="239" t="s">
        <v>294</v>
      </c>
      <c r="J60" s="239">
        <v>0.3</v>
      </c>
      <c r="K60" s="239" t="s">
        <v>282</v>
      </c>
      <c r="L60" s="239" t="s">
        <v>268</v>
      </c>
      <c r="M60" s="239">
        <v>2.17</v>
      </c>
      <c r="N60" s="239">
        <v>1.48</v>
      </c>
      <c r="O60" s="241" t="s">
        <v>125</v>
      </c>
      <c r="P60" s="242" t="s">
        <v>125</v>
      </c>
      <c r="Q60" s="243" t="s">
        <v>125</v>
      </c>
      <c r="R60" s="244" t="s">
        <v>125</v>
      </c>
      <c r="S60" s="244" t="s">
        <v>125</v>
      </c>
      <c r="T60" s="245">
        <f t="shared" si="12"/>
        <v>1.0865874363327675E-2</v>
      </c>
      <c r="U60" s="244">
        <f t="shared" si="12"/>
        <v>1.9906621392190155E-2</v>
      </c>
      <c r="V60" s="246">
        <f t="shared" si="7"/>
        <v>0.12033106960950765</v>
      </c>
      <c r="W60" s="246">
        <f t="shared" si="4"/>
        <v>9.0299823633156973E-2</v>
      </c>
      <c r="X60" s="244">
        <f t="shared" si="9"/>
        <v>0.16543209876543211</v>
      </c>
    </row>
    <row r="61" spans="1:24" ht="17" customHeight="1">
      <c r="A61" s="75" t="s">
        <v>371</v>
      </c>
      <c r="B61" s="75" t="s">
        <v>286</v>
      </c>
      <c r="C61" s="238" t="s">
        <v>295</v>
      </c>
      <c r="D61" s="233" t="s">
        <v>555</v>
      </c>
      <c r="E61" s="239">
        <v>0.52</v>
      </c>
      <c r="F61" s="239">
        <v>65</v>
      </c>
      <c r="G61" s="239">
        <v>974</v>
      </c>
      <c r="H61" s="240">
        <v>2939</v>
      </c>
      <c r="I61" s="239">
        <v>1288</v>
      </c>
      <c r="J61" s="239">
        <v>0.15</v>
      </c>
      <c r="K61" s="239">
        <v>2332</v>
      </c>
      <c r="L61" s="239">
        <v>1281</v>
      </c>
      <c r="M61" s="239">
        <v>0.53</v>
      </c>
      <c r="N61" s="239">
        <v>0.33</v>
      </c>
      <c r="O61" s="241">
        <v>3614.01</v>
      </c>
      <c r="P61" s="242">
        <v>4902.0099999999993</v>
      </c>
      <c r="Q61" s="243">
        <f>K61/J61</f>
        <v>15546.666666666668</v>
      </c>
      <c r="R61" s="244">
        <f>I61/K61</f>
        <v>0.55231560891938247</v>
      </c>
      <c r="S61" s="244">
        <f>L61/K61</f>
        <v>0.54931389365351635</v>
      </c>
      <c r="T61" s="245">
        <f t="shared" si="12"/>
        <v>1.2500000000000001E-2</v>
      </c>
      <c r="U61" s="244">
        <f t="shared" si="12"/>
        <v>0.18730769230769231</v>
      </c>
      <c r="V61" s="246">
        <f t="shared" si="7"/>
        <v>0.56519230769230766</v>
      </c>
      <c r="W61" s="246">
        <f t="shared" si="4"/>
        <v>2.2116366110922082E-2</v>
      </c>
      <c r="X61" s="244">
        <f t="shared" si="9"/>
        <v>0.33140523987750936</v>
      </c>
    </row>
    <row r="62" spans="1:24" ht="17" customHeight="1">
      <c r="A62" s="75" t="s">
        <v>371</v>
      </c>
      <c r="B62" s="75" t="s">
        <v>286</v>
      </c>
      <c r="C62" s="238" t="s">
        <v>296</v>
      </c>
      <c r="D62" s="233" t="s">
        <v>555</v>
      </c>
      <c r="E62" s="239">
        <v>1.6779999999999999</v>
      </c>
      <c r="F62" s="239">
        <v>108</v>
      </c>
      <c r="G62" s="239">
        <v>1611</v>
      </c>
      <c r="H62" s="240">
        <v>7069</v>
      </c>
      <c r="I62" s="239" t="s">
        <v>294</v>
      </c>
      <c r="J62" s="239">
        <v>0.95</v>
      </c>
      <c r="K62" s="239" t="s">
        <v>282</v>
      </c>
      <c r="L62" s="239" t="s">
        <v>268</v>
      </c>
      <c r="M62" s="239">
        <v>3.3</v>
      </c>
      <c r="N62" s="239">
        <v>1.96</v>
      </c>
      <c r="O62" s="241" t="s">
        <v>125</v>
      </c>
      <c r="P62" s="242" t="s">
        <v>125</v>
      </c>
      <c r="Q62" s="243" t="s">
        <v>125</v>
      </c>
      <c r="R62" s="244" t="s">
        <v>125</v>
      </c>
      <c r="S62" s="244" t="s">
        <v>125</v>
      </c>
      <c r="T62" s="245">
        <f t="shared" si="12"/>
        <v>6.4362336114421933E-3</v>
      </c>
      <c r="U62" s="244">
        <f t="shared" si="12"/>
        <v>9.6007151370679389E-2</v>
      </c>
      <c r="V62" s="246">
        <f t="shared" si="7"/>
        <v>0.42127532777115612</v>
      </c>
      <c r="W62" s="246">
        <f t="shared" si="4"/>
        <v>1.5277974253784127E-2</v>
      </c>
      <c r="X62" s="244">
        <f t="shared" si="9"/>
        <v>0.22789644928561323</v>
      </c>
    </row>
    <row r="63" spans="1:24" ht="17" customHeight="1">
      <c r="A63" s="75" t="s">
        <v>371</v>
      </c>
      <c r="B63" s="75" t="s">
        <v>286</v>
      </c>
      <c r="C63" s="238" t="s">
        <v>297</v>
      </c>
      <c r="D63" s="233" t="s">
        <v>555</v>
      </c>
      <c r="E63" s="239">
        <v>1.641</v>
      </c>
      <c r="F63" s="239">
        <v>115</v>
      </c>
      <c r="G63" s="239">
        <v>2231</v>
      </c>
      <c r="H63" s="240">
        <v>8142</v>
      </c>
      <c r="I63" s="239" t="s">
        <v>294</v>
      </c>
      <c r="J63" s="239">
        <v>1.34</v>
      </c>
      <c r="K63" s="239" t="s">
        <v>282</v>
      </c>
      <c r="L63" s="239" t="s">
        <v>268</v>
      </c>
      <c r="M63" s="239">
        <v>2.57</v>
      </c>
      <c r="N63" s="239">
        <v>3.66</v>
      </c>
      <c r="O63" s="241" t="s">
        <v>125</v>
      </c>
      <c r="P63" s="242" t="s">
        <v>125</v>
      </c>
      <c r="Q63" s="243" t="s">
        <v>125</v>
      </c>
      <c r="R63" s="244" t="s">
        <v>125</v>
      </c>
      <c r="S63" s="244" t="s">
        <v>125</v>
      </c>
      <c r="T63" s="245">
        <f t="shared" si="12"/>
        <v>7.0079219987812308E-3</v>
      </c>
      <c r="U63" s="244">
        <f t="shared" si="12"/>
        <v>0.13595368677635589</v>
      </c>
      <c r="V63" s="246">
        <f t="shared" si="7"/>
        <v>0.49616087751371113</v>
      </c>
      <c r="W63" s="246">
        <f t="shared" si="4"/>
        <v>1.4124293785310734E-2</v>
      </c>
      <c r="X63" s="244">
        <f t="shared" si="9"/>
        <v>0.27401129943502822</v>
      </c>
    </row>
    <row r="64" spans="1:24" ht="17" customHeight="1">
      <c r="A64" s="75" t="s">
        <v>371</v>
      </c>
      <c r="B64" s="75" t="s">
        <v>286</v>
      </c>
      <c r="C64" s="238" t="s">
        <v>298</v>
      </c>
      <c r="D64" s="233" t="s">
        <v>555</v>
      </c>
      <c r="E64" s="239">
        <v>1.0620000000000001</v>
      </c>
      <c r="F64" s="239">
        <v>130</v>
      </c>
      <c r="G64" s="239">
        <v>415</v>
      </c>
      <c r="H64" s="240">
        <v>2154</v>
      </c>
      <c r="I64" s="239">
        <v>1375</v>
      </c>
      <c r="J64" s="239">
        <v>0.15</v>
      </c>
      <c r="K64" s="239">
        <v>2762</v>
      </c>
      <c r="L64" s="239" t="s">
        <v>268</v>
      </c>
      <c r="M64" s="239">
        <v>2.71</v>
      </c>
      <c r="N64" s="239">
        <v>0.19</v>
      </c>
      <c r="O64" s="241" t="s">
        <v>125</v>
      </c>
      <c r="P64" s="242" t="s">
        <v>125</v>
      </c>
      <c r="Q64" s="243">
        <f>K64/J64</f>
        <v>18413.333333333336</v>
      </c>
      <c r="R64" s="244">
        <f>I64/K64</f>
        <v>0.49782766111513393</v>
      </c>
      <c r="S64" s="244" t="s">
        <v>125</v>
      </c>
      <c r="T64" s="245">
        <f t="shared" si="12"/>
        <v>1.2241054613935969E-2</v>
      </c>
      <c r="U64" s="244">
        <f t="shared" si="12"/>
        <v>3.9077212806026364E-2</v>
      </c>
      <c r="V64" s="246">
        <f t="shared" si="7"/>
        <v>0.20282485875706213</v>
      </c>
      <c r="W64" s="246">
        <f t="shared" si="4"/>
        <v>6.0352831940575676E-2</v>
      </c>
      <c r="X64" s="244">
        <f t="shared" si="9"/>
        <v>0.19266480965645311</v>
      </c>
    </row>
    <row r="65" spans="1:24" ht="17" customHeight="1">
      <c r="A65" s="75" t="s">
        <v>371</v>
      </c>
      <c r="B65" s="75" t="s">
        <v>286</v>
      </c>
      <c r="C65" s="238" t="s">
        <v>299</v>
      </c>
      <c r="D65" s="233" t="s">
        <v>555</v>
      </c>
      <c r="E65" s="239">
        <v>1.08</v>
      </c>
      <c r="F65" s="239">
        <v>93</v>
      </c>
      <c r="G65" s="239">
        <v>537</v>
      </c>
      <c r="H65" s="240">
        <v>1924</v>
      </c>
      <c r="I65" s="239">
        <v>3541</v>
      </c>
      <c r="J65" s="239">
        <v>0.24</v>
      </c>
      <c r="K65" s="239" t="s">
        <v>282</v>
      </c>
      <c r="L65" s="239" t="s">
        <v>268</v>
      </c>
      <c r="M65" s="239">
        <v>4.28</v>
      </c>
      <c r="N65" s="239">
        <v>0.19</v>
      </c>
      <c r="O65" s="241" t="s">
        <v>125</v>
      </c>
      <c r="P65" s="242" t="s">
        <v>125</v>
      </c>
      <c r="Q65" s="243" t="s">
        <v>125</v>
      </c>
      <c r="R65" s="244" t="s">
        <v>125</v>
      </c>
      <c r="S65" s="244" t="s">
        <v>125</v>
      </c>
      <c r="T65" s="245">
        <f t="shared" si="12"/>
        <v>8.6111111111111093E-3</v>
      </c>
      <c r="U65" s="244">
        <f t="shared" si="12"/>
        <v>4.9722222222222216E-2</v>
      </c>
      <c r="V65" s="246">
        <f t="shared" si="7"/>
        <v>0.17814814814814814</v>
      </c>
      <c r="W65" s="246">
        <f t="shared" si="4"/>
        <v>4.8336798336798339E-2</v>
      </c>
      <c r="X65" s="244">
        <f t="shared" si="9"/>
        <v>0.27910602910602911</v>
      </c>
    </row>
    <row r="66" spans="1:24" ht="17" customHeight="1">
      <c r="A66" s="247" t="s">
        <v>371</v>
      </c>
      <c r="B66" s="247" t="s">
        <v>286</v>
      </c>
      <c r="C66" s="248" t="s">
        <v>300</v>
      </c>
      <c r="D66" s="249" t="s">
        <v>555</v>
      </c>
      <c r="E66" s="250">
        <v>0.54</v>
      </c>
      <c r="F66" s="250">
        <v>42</v>
      </c>
      <c r="G66" s="250">
        <v>1284</v>
      </c>
      <c r="H66" s="251">
        <v>1654</v>
      </c>
      <c r="I66" s="250">
        <v>2271</v>
      </c>
      <c r="J66" s="250">
        <v>0.17</v>
      </c>
      <c r="K66" s="250">
        <v>3617</v>
      </c>
      <c r="L66" s="250" t="s">
        <v>268</v>
      </c>
      <c r="M66" s="250">
        <v>1.79</v>
      </c>
      <c r="N66" s="250">
        <v>0.25</v>
      </c>
      <c r="O66" s="252" t="s">
        <v>125</v>
      </c>
      <c r="P66" s="253" t="s">
        <v>125</v>
      </c>
      <c r="Q66" s="254">
        <f t="shared" ref="Q66:Q72" si="13">K66/J66</f>
        <v>21276.470588235294</v>
      </c>
      <c r="R66" s="255">
        <f t="shared" ref="R66:R72" si="14">I66/K66</f>
        <v>0.62786839922587778</v>
      </c>
      <c r="S66" s="255" t="s">
        <v>125</v>
      </c>
      <c r="T66" s="256">
        <f t="shared" si="12"/>
        <v>7.7777777777777776E-3</v>
      </c>
      <c r="U66" s="255">
        <f t="shared" si="12"/>
        <v>0.23777777777777778</v>
      </c>
      <c r="V66" s="257">
        <f t="shared" si="7"/>
        <v>0.30629629629629623</v>
      </c>
      <c r="W66" s="257">
        <f t="shared" si="4"/>
        <v>2.539298669891173E-2</v>
      </c>
      <c r="X66" s="255">
        <f t="shared" si="9"/>
        <v>0.77629987908101572</v>
      </c>
    </row>
    <row r="67" spans="1:24" ht="17" customHeight="1">
      <c r="A67" s="75" t="s">
        <v>372</v>
      </c>
      <c r="B67" s="75" t="s">
        <v>354</v>
      </c>
      <c r="C67" s="238" t="s">
        <v>285</v>
      </c>
      <c r="D67" s="233" t="s">
        <v>557</v>
      </c>
      <c r="E67" s="239">
        <v>0.70799999999999996</v>
      </c>
      <c r="F67" s="239">
        <v>72</v>
      </c>
      <c r="G67" s="239">
        <v>3198</v>
      </c>
      <c r="H67" s="240">
        <v>2076</v>
      </c>
      <c r="I67" s="239">
        <v>418.05869999999999</v>
      </c>
      <c r="J67" s="239">
        <v>5.6860000000000001E-2</v>
      </c>
      <c r="K67" s="239">
        <v>620.976</v>
      </c>
      <c r="L67" s="239">
        <v>19.12388</v>
      </c>
      <c r="M67" s="239" t="s">
        <v>125</v>
      </c>
      <c r="N67" s="239">
        <v>0.14832000000000001</v>
      </c>
      <c r="O67" s="241">
        <v>640.45101</v>
      </c>
      <c r="P67" s="242">
        <v>1058.50971</v>
      </c>
      <c r="Q67" s="243">
        <f t="shared" si="13"/>
        <v>10921.139641224059</v>
      </c>
      <c r="R67" s="244">
        <f t="shared" si="14"/>
        <v>0.67322843394913812</v>
      </c>
      <c r="S67" s="244">
        <f t="shared" ref="S67:S72" si="15">L67/K67</f>
        <v>3.0796488109041252E-2</v>
      </c>
      <c r="T67" s="245">
        <f t="shared" si="12"/>
        <v>1.0169491525423728E-2</v>
      </c>
      <c r="U67" s="244">
        <f t="shared" si="12"/>
        <v>0.45169491525423727</v>
      </c>
      <c r="V67" s="246">
        <f t="shared" si="7"/>
        <v>0.29322033898305083</v>
      </c>
      <c r="W67" s="246">
        <f t="shared" si="4"/>
        <v>3.4682080924855488E-2</v>
      </c>
      <c r="X67" s="244">
        <f t="shared" si="9"/>
        <v>1.5404624277456647</v>
      </c>
    </row>
    <row r="68" spans="1:24" ht="17" customHeight="1">
      <c r="A68" s="75" t="s">
        <v>372</v>
      </c>
      <c r="B68" s="75" t="s">
        <v>286</v>
      </c>
      <c r="C68" s="238" t="s">
        <v>287</v>
      </c>
      <c r="D68" s="233" t="s">
        <v>556</v>
      </c>
      <c r="E68" s="239">
        <v>2.6030000000000002</v>
      </c>
      <c r="F68" s="239">
        <v>78</v>
      </c>
      <c r="G68" s="239">
        <v>11925</v>
      </c>
      <c r="H68" s="240">
        <v>1133</v>
      </c>
      <c r="I68" s="239">
        <v>2830.4290000000001</v>
      </c>
      <c r="J68" s="239">
        <v>0.15794</v>
      </c>
      <c r="K68" s="239">
        <v>193.86240000000001</v>
      </c>
      <c r="L68" s="239">
        <v>571.44119999999998</v>
      </c>
      <c r="M68" s="239" t="s">
        <v>125</v>
      </c>
      <c r="N68" s="239">
        <v>0.61121000000000003</v>
      </c>
      <c r="O68" s="241">
        <v>766.07275000000004</v>
      </c>
      <c r="P68" s="242">
        <v>3596.5017500000004</v>
      </c>
      <c r="Q68" s="243">
        <f t="shared" si="13"/>
        <v>1227.4433329112321</v>
      </c>
      <c r="R68" s="244">
        <f t="shared" si="14"/>
        <v>14.600195808986168</v>
      </c>
      <c r="S68" s="244">
        <f t="shared" si="15"/>
        <v>2.9476639100722983</v>
      </c>
      <c r="T68" s="245">
        <f t="shared" si="12"/>
        <v>2.9965424510180558E-3</v>
      </c>
      <c r="U68" s="244">
        <f t="shared" si="12"/>
        <v>0.45812524010756817</v>
      </c>
      <c r="V68" s="246">
        <f t="shared" si="7"/>
        <v>4.3526699961582788E-2</v>
      </c>
      <c r="W68" s="246">
        <f t="shared" si="4"/>
        <v>6.884377758164166E-2</v>
      </c>
      <c r="X68" s="244">
        <f t="shared" si="9"/>
        <v>10.525154457193292</v>
      </c>
    </row>
    <row r="69" spans="1:24" ht="17" customHeight="1">
      <c r="A69" s="75" t="s">
        <v>372</v>
      </c>
      <c r="B69" s="75" t="s">
        <v>286</v>
      </c>
      <c r="C69" s="238" t="s">
        <v>288</v>
      </c>
      <c r="D69" s="233" t="s">
        <v>556</v>
      </c>
      <c r="E69" s="239">
        <v>0.82799999999999996</v>
      </c>
      <c r="F69" s="239">
        <v>50</v>
      </c>
      <c r="G69" s="239">
        <v>4761</v>
      </c>
      <c r="H69" s="240">
        <v>417</v>
      </c>
      <c r="I69" s="239">
        <v>859.04280000000006</v>
      </c>
      <c r="J69" s="239">
        <v>0.16324</v>
      </c>
      <c r="K69" s="239">
        <v>1498.82</v>
      </c>
      <c r="L69" s="239">
        <v>313.56279999999998</v>
      </c>
      <c r="M69" s="239" t="s">
        <v>125</v>
      </c>
      <c r="N69" s="239">
        <v>0.11554</v>
      </c>
      <c r="O69" s="241">
        <v>1812.66158</v>
      </c>
      <c r="P69" s="242">
        <v>2671.7043799999997</v>
      </c>
      <c r="Q69" s="243">
        <f t="shared" si="13"/>
        <v>9181.6956628277385</v>
      </c>
      <c r="R69" s="244">
        <f t="shared" si="14"/>
        <v>0.57314607491226433</v>
      </c>
      <c r="S69" s="244">
        <f t="shared" si="15"/>
        <v>0.20920644240135572</v>
      </c>
      <c r="T69" s="245">
        <f t="shared" si="12"/>
        <v>6.038647342995169E-3</v>
      </c>
      <c r="U69" s="244">
        <f t="shared" si="12"/>
        <v>0.57499999999999996</v>
      </c>
      <c r="V69" s="246">
        <f t="shared" si="7"/>
        <v>5.0362318840579713E-2</v>
      </c>
      <c r="W69" s="246">
        <f t="shared" si="4"/>
        <v>0.11990407673860912</v>
      </c>
      <c r="X69" s="244">
        <f t="shared" si="9"/>
        <v>11.417266187050359</v>
      </c>
    </row>
    <row r="70" spans="1:24" ht="17" customHeight="1">
      <c r="A70" s="75" t="s">
        <v>372</v>
      </c>
      <c r="B70" s="75" t="s">
        <v>286</v>
      </c>
      <c r="C70" s="238" t="s">
        <v>289</v>
      </c>
      <c r="D70" s="233" t="s">
        <v>556</v>
      </c>
      <c r="E70" s="239">
        <v>0.94399999999999995</v>
      </c>
      <c r="F70" s="239">
        <v>48</v>
      </c>
      <c r="G70" s="239">
        <v>6361</v>
      </c>
      <c r="H70" s="240">
        <v>466</v>
      </c>
      <c r="I70" s="239">
        <v>2560.1039999999998</v>
      </c>
      <c r="J70" s="239">
        <v>0.44061</v>
      </c>
      <c r="K70" s="239">
        <v>6531.3090000000002</v>
      </c>
      <c r="L70" s="239">
        <v>2053.681</v>
      </c>
      <c r="M70" s="239" t="s">
        <v>125</v>
      </c>
      <c r="N70" s="239">
        <v>1.6075200000000001</v>
      </c>
      <c r="O70" s="241">
        <v>8587.038129999999</v>
      </c>
      <c r="P70" s="242">
        <v>11147.14213</v>
      </c>
      <c r="Q70" s="243">
        <f t="shared" si="13"/>
        <v>14823.333560291414</v>
      </c>
      <c r="R70" s="244">
        <f t="shared" si="14"/>
        <v>0.39197410503774965</v>
      </c>
      <c r="S70" s="244">
        <f t="shared" si="15"/>
        <v>0.31443635571368617</v>
      </c>
      <c r="T70" s="245">
        <f t="shared" si="12"/>
        <v>5.084745762711864E-3</v>
      </c>
      <c r="U70" s="244">
        <f t="shared" si="12"/>
        <v>0.67383474576271196</v>
      </c>
      <c r="V70" s="246">
        <f t="shared" si="7"/>
        <v>4.9364406779661023E-2</v>
      </c>
      <c r="W70" s="246">
        <f t="shared" si="4"/>
        <v>0.10300429184549356</v>
      </c>
      <c r="X70" s="244">
        <f t="shared" si="9"/>
        <v>13.650214592274677</v>
      </c>
    </row>
    <row r="71" spans="1:24" ht="17" customHeight="1">
      <c r="A71" s="75" t="s">
        <v>372</v>
      </c>
      <c r="B71" s="75" t="s">
        <v>286</v>
      </c>
      <c r="C71" s="238" t="s">
        <v>290</v>
      </c>
      <c r="D71" s="233" t="s">
        <v>556</v>
      </c>
      <c r="E71" s="239">
        <v>0.81399999999999995</v>
      </c>
      <c r="F71" s="239">
        <v>48</v>
      </c>
      <c r="G71" s="239">
        <v>5459</v>
      </c>
      <c r="H71" s="240">
        <v>461</v>
      </c>
      <c r="I71" s="239">
        <v>250.298</v>
      </c>
      <c r="J71" s="239">
        <v>0.12598999999999999</v>
      </c>
      <c r="K71" s="239">
        <v>916.88430000000005</v>
      </c>
      <c r="L71" s="239">
        <v>337.68619999999999</v>
      </c>
      <c r="M71" s="239" t="s">
        <v>125</v>
      </c>
      <c r="N71" s="239">
        <v>0.30625999999999998</v>
      </c>
      <c r="O71" s="241">
        <v>1255.0027500000001</v>
      </c>
      <c r="P71" s="242">
        <v>1505.3007500000001</v>
      </c>
      <c r="Q71" s="243">
        <f t="shared" si="13"/>
        <v>7277.4370981823968</v>
      </c>
      <c r="R71" s="244">
        <f t="shared" si="14"/>
        <v>0.27298755142824455</v>
      </c>
      <c r="S71" s="244">
        <f t="shared" si="15"/>
        <v>0.36829750493055663</v>
      </c>
      <c r="T71" s="245">
        <f t="shared" si="12"/>
        <v>5.8968058968058967E-3</v>
      </c>
      <c r="U71" s="244">
        <f t="shared" si="12"/>
        <v>0.67063882063882063</v>
      </c>
      <c r="V71" s="246">
        <f t="shared" si="7"/>
        <v>5.6633906633906633E-2</v>
      </c>
      <c r="W71" s="246">
        <f t="shared" ref="W71:W74" si="16">F71/H71</f>
        <v>0.10412147505422993</v>
      </c>
      <c r="X71" s="244">
        <f t="shared" si="9"/>
        <v>11.841648590021691</v>
      </c>
    </row>
    <row r="72" spans="1:24" ht="17" customHeight="1">
      <c r="A72" s="247" t="s">
        <v>372</v>
      </c>
      <c r="B72" s="247" t="s">
        <v>286</v>
      </c>
      <c r="C72" s="248" t="s">
        <v>291</v>
      </c>
      <c r="D72" s="249" t="s">
        <v>556</v>
      </c>
      <c r="E72" s="250">
        <v>0.54400000000000004</v>
      </c>
      <c r="F72" s="250">
        <v>44</v>
      </c>
      <c r="G72" s="250">
        <v>3947</v>
      </c>
      <c r="H72" s="251">
        <v>480</v>
      </c>
      <c r="I72" s="250">
        <v>1716.3989999999999</v>
      </c>
      <c r="J72" s="250">
        <v>0.26641999999999999</v>
      </c>
      <c r="K72" s="250">
        <v>4091.259</v>
      </c>
      <c r="L72" s="250">
        <v>501.18450000000001</v>
      </c>
      <c r="M72" s="250" t="s">
        <v>125</v>
      </c>
      <c r="N72" s="250">
        <v>1.2459199999999999</v>
      </c>
      <c r="O72" s="252">
        <v>4593.9558400000005</v>
      </c>
      <c r="P72" s="253">
        <v>6310.35484</v>
      </c>
      <c r="Q72" s="254">
        <f t="shared" si="13"/>
        <v>15356.4259439982</v>
      </c>
      <c r="R72" s="255">
        <f t="shared" si="14"/>
        <v>0.4195283163446753</v>
      </c>
      <c r="S72" s="255">
        <f t="shared" si="15"/>
        <v>0.12250128872310455</v>
      </c>
      <c r="T72" s="256">
        <f t="shared" si="12"/>
        <v>8.0882352941176461E-3</v>
      </c>
      <c r="U72" s="255">
        <f t="shared" si="12"/>
        <v>0.72555147058823521</v>
      </c>
      <c r="V72" s="257">
        <f t="shared" si="7"/>
        <v>8.8235294117647051E-2</v>
      </c>
      <c r="W72" s="257">
        <f t="shared" si="16"/>
        <v>9.166666666666666E-2</v>
      </c>
      <c r="X72" s="255">
        <f t="shared" si="9"/>
        <v>8.2229166666666664</v>
      </c>
    </row>
    <row r="73" spans="1:24" ht="17" customHeight="1">
      <c r="A73" s="75" t="s">
        <v>301</v>
      </c>
      <c r="B73" s="75" t="s">
        <v>346</v>
      </c>
      <c r="C73" s="238" t="s">
        <v>347</v>
      </c>
      <c r="D73" s="233" t="s">
        <v>556</v>
      </c>
      <c r="E73" s="239">
        <v>6.5510000000000002</v>
      </c>
      <c r="F73" s="239">
        <v>60</v>
      </c>
      <c r="G73" s="239" t="s">
        <v>228</v>
      </c>
      <c r="H73" s="240">
        <v>2960</v>
      </c>
      <c r="I73" s="239">
        <v>314</v>
      </c>
      <c r="J73" s="239">
        <v>1.45</v>
      </c>
      <c r="K73" s="239" t="s">
        <v>282</v>
      </c>
      <c r="L73" s="239" t="s">
        <v>268</v>
      </c>
      <c r="M73" s="239" t="s">
        <v>342</v>
      </c>
      <c r="N73" s="239">
        <v>0.28000000000000003</v>
      </c>
      <c r="O73" s="241" t="s">
        <v>125</v>
      </c>
      <c r="P73" s="242" t="s">
        <v>125</v>
      </c>
      <c r="Q73" s="239" t="s">
        <v>125</v>
      </c>
      <c r="R73" s="244" t="s">
        <v>125</v>
      </c>
      <c r="S73" s="244" t="s">
        <v>125</v>
      </c>
      <c r="T73" s="245">
        <f t="shared" si="12"/>
        <v>9.1589070370935732E-4</v>
      </c>
      <c r="U73" s="244" t="s">
        <v>125</v>
      </c>
      <c r="V73" s="246">
        <f t="shared" si="7"/>
        <v>4.518394138299496E-2</v>
      </c>
      <c r="W73" s="246">
        <f t="shared" si="16"/>
        <v>2.0270270270270271E-2</v>
      </c>
      <c r="X73" s="239" t="s">
        <v>125</v>
      </c>
    </row>
    <row r="74" spans="1:24" ht="17" customHeight="1">
      <c r="A74" s="75" t="s">
        <v>301</v>
      </c>
      <c r="B74" s="75" t="s">
        <v>346</v>
      </c>
      <c r="C74" s="238" t="s">
        <v>348</v>
      </c>
      <c r="D74" s="233" t="s">
        <v>556</v>
      </c>
      <c r="E74" s="239">
        <v>14.032999999999999</v>
      </c>
      <c r="F74" s="239">
        <v>82</v>
      </c>
      <c r="G74" s="239" t="s">
        <v>228</v>
      </c>
      <c r="H74" s="240">
        <v>22933</v>
      </c>
      <c r="I74" s="239">
        <v>2300</v>
      </c>
      <c r="J74" s="239">
        <v>22.4</v>
      </c>
      <c r="K74" s="239" t="s">
        <v>282</v>
      </c>
      <c r="L74" s="239" t="s">
        <v>268</v>
      </c>
      <c r="M74" s="239">
        <v>243</v>
      </c>
      <c r="N74" s="239">
        <v>4.51</v>
      </c>
      <c r="O74" s="241" t="s">
        <v>125</v>
      </c>
      <c r="P74" s="242" t="s">
        <v>125</v>
      </c>
      <c r="Q74" s="239" t="s">
        <v>125</v>
      </c>
      <c r="R74" s="244" t="s">
        <v>125</v>
      </c>
      <c r="S74" s="244" t="s">
        <v>125</v>
      </c>
      <c r="T74" s="245">
        <f t="shared" si="12"/>
        <v>5.8433692011686732E-4</v>
      </c>
      <c r="U74" s="244" t="s">
        <v>125</v>
      </c>
      <c r="V74" s="246">
        <f t="shared" si="7"/>
        <v>0.1634219340126844</v>
      </c>
      <c r="W74" s="246">
        <f t="shared" si="16"/>
        <v>3.5756333667640518E-3</v>
      </c>
      <c r="X74" s="239" t="s">
        <v>125</v>
      </c>
    </row>
    <row r="75" spans="1:24" ht="17" customHeight="1">
      <c r="A75" s="247" t="s">
        <v>301</v>
      </c>
      <c r="B75" s="247" t="s">
        <v>346</v>
      </c>
      <c r="C75" s="248" t="s">
        <v>349</v>
      </c>
      <c r="D75" s="249" t="s">
        <v>556</v>
      </c>
      <c r="E75" s="250">
        <v>16.222999999999999</v>
      </c>
      <c r="F75" s="250">
        <v>751</v>
      </c>
      <c r="G75" s="250" t="s">
        <v>228</v>
      </c>
      <c r="H75" s="251" t="s">
        <v>350</v>
      </c>
      <c r="I75" s="250">
        <v>2366</v>
      </c>
      <c r="J75" s="250">
        <v>131</v>
      </c>
      <c r="K75" s="250" t="s">
        <v>282</v>
      </c>
      <c r="L75" s="250" t="s">
        <v>268</v>
      </c>
      <c r="M75" s="250" t="s">
        <v>342</v>
      </c>
      <c r="N75" s="250">
        <v>0.77</v>
      </c>
      <c r="O75" s="252" t="s">
        <v>125</v>
      </c>
      <c r="P75" s="253" t="s">
        <v>125</v>
      </c>
      <c r="Q75" s="250" t="s">
        <v>125</v>
      </c>
      <c r="R75" s="255" t="s">
        <v>125</v>
      </c>
      <c r="S75" s="255" t="s">
        <v>125</v>
      </c>
      <c r="T75" s="256">
        <f t="shared" si="12"/>
        <v>4.6292301054059052E-3</v>
      </c>
      <c r="U75" s="255" t="s">
        <v>125</v>
      </c>
      <c r="V75" s="257" t="s">
        <v>125</v>
      </c>
      <c r="W75" s="257" t="s">
        <v>125</v>
      </c>
      <c r="X75" s="250" t="s">
        <v>125</v>
      </c>
    </row>
    <row r="76" spans="1:24" ht="17" customHeight="1">
      <c r="A76" s="75" t="s">
        <v>301</v>
      </c>
      <c r="B76" s="75" t="s">
        <v>335</v>
      </c>
      <c r="C76" s="238" t="s">
        <v>336</v>
      </c>
      <c r="D76" s="233" t="s">
        <v>556</v>
      </c>
      <c r="E76" s="239">
        <v>0.85899999999999999</v>
      </c>
      <c r="F76" s="239">
        <v>46</v>
      </c>
      <c r="G76" s="239">
        <v>12422</v>
      </c>
      <c r="H76" s="240">
        <v>3397</v>
      </c>
      <c r="I76" s="239" t="s">
        <v>294</v>
      </c>
      <c r="J76" s="239">
        <v>8.09</v>
      </c>
      <c r="K76" s="239" t="s">
        <v>282</v>
      </c>
      <c r="L76" s="239" t="s">
        <v>268</v>
      </c>
      <c r="M76" s="239">
        <v>55.3</v>
      </c>
      <c r="N76" s="239">
        <v>3.02</v>
      </c>
      <c r="O76" s="241" t="s">
        <v>125</v>
      </c>
      <c r="P76" s="242" t="s">
        <v>125</v>
      </c>
      <c r="Q76" s="243" t="s">
        <v>125</v>
      </c>
      <c r="R76" s="244" t="s">
        <v>125</v>
      </c>
      <c r="S76" s="244" t="s">
        <v>125</v>
      </c>
      <c r="T76" s="245">
        <f t="shared" si="12"/>
        <v>5.3550640279394646E-3</v>
      </c>
      <c r="U76" s="244">
        <f>G76/$E76/10000</f>
        <v>1.4461001164144354</v>
      </c>
      <c r="V76" s="246">
        <f>H76/$E76/10000</f>
        <v>0.39545983701979043</v>
      </c>
      <c r="W76" s="246">
        <f t="shared" ref="W76:W114" si="17">F76/H76</f>
        <v>1.3541360023550192E-2</v>
      </c>
      <c r="X76" s="244">
        <f>G76/H76</f>
        <v>3.6567559611421845</v>
      </c>
    </row>
    <row r="77" spans="1:24" ht="17" customHeight="1">
      <c r="A77" s="75" t="s">
        <v>301</v>
      </c>
      <c r="B77" s="75" t="s">
        <v>335</v>
      </c>
      <c r="C77" s="238" t="s">
        <v>337</v>
      </c>
      <c r="D77" s="233" t="s">
        <v>556</v>
      </c>
      <c r="E77" s="239">
        <v>0.77700000000000002</v>
      </c>
      <c r="F77" s="239">
        <v>21</v>
      </c>
      <c r="G77" s="239">
        <v>5575</v>
      </c>
      <c r="H77" s="240">
        <v>1814</v>
      </c>
      <c r="I77" s="239" t="s">
        <v>294</v>
      </c>
      <c r="J77" s="239">
        <v>20.8</v>
      </c>
      <c r="K77" s="239" t="s">
        <v>282</v>
      </c>
      <c r="L77" s="239" t="s">
        <v>268</v>
      </c>
      <c r="M77" s="239">
        <v>181</v>
      </c>
      <c r="N77" s="239">
        <v>3.13</v>
      </c>
      <c r="O77" s="241" t="s">
        <v>125</v>
      </c>
      <c r="P77" s="242" t="s">
        <v>125</v>
      </c>
      <c r="Q77" s="243" t="s">
        <v>125</v>
      </c>
      <c r="R77" s="244" t="s">
        <v>125</v>
      </c>
      <c r="S77" s="244" t="s">
        <v>125</v>
      </c>
      <c r="T77" s="245">
        <f t="shared" si="12"/>
        <v>2.7027027027027024E-3</v>
      </c>
      <c r="U77" s="244">
        <f>G77/$E77/10000</f>
        <v>0.71750321750321744</v>
      </c>
      <c r="V77" s="246">
        <f>H77/$E77/10000</f>
        <v>0.23346203346203348</v>
      </c>
      <c r="W77" s="246">
        <f t="shared" si="17"/>
        <v>1.1576626240352812E-2</v>
      </c>
      <c r="X77" s="244">
        <f>G77/H77</f>
        <v>3.0733186328555679</v>
      </c>
    </row>
    <row r="78" spans="1:24" ht="17" customHeight="1">
      <c r="A78" s="75" t="s">
        <v>301</v>
      </c>
      <c r="B78" s="75" t="s">
        <v>335</v>
      </c>
      <c r="C78" s="238" t="s">
        <v>338</v>
      </c>
      <c r="D78" s="233" t="s">
        <v>556</v>
      </c>
      <c r="E78" s="239">
        <v>6.6689999999999996</v>
      </c>
      <c r="F78" s="239">
        <v>17</v>
      </c>
      <c r="G78" s="239" t="s">
        <v>228</v>
      </c>
      <c r="H78" s="240">
        <v>1437</v>
      </c>
      <c r="I78" s="239" t="s">
        <v>294</v>
      </c>
      <c r="J78" s="239">
        <v>49.1</v>
      </c>
      <c r="K78" s="239" t="s">
        <v>282</v>
      </c>
      <c r="L78" s="239" t="s">
        <v>268</v>
      </c>
      <c r="M78" s="239">
        <v>889</v>
      </c>
      <c r="N78" s="239">
        <v>7.3</v>
      </c>
      <c r="O78" s="241" t="s">
        <v>125</v>
      </c>
      <c r="P78" s="242" t="s">
        <v>125</v>
      </c>
      <c r="Q78" s="243" t="s">
        <v>125</v>
      </c>
      <c r="R78" s="244" t="s">
        <v>125</v>
      </c>
      <c r="S78" s="244" t="s">
        <v>125</v>
      </c>
      <c r="T78" s="245">
        <f t="shared" si="12"/>
        <v>2.5491078122657075E-4</v>
      </c>
      <c r="U78" s="244" t="s">
        <v>125</v>
      </c>
      <c r="V78" s="246">
        <f t="shared" ref="V78:V114" si="18">H78/$E78/10000</f>
        <v>2.1547458389563654E-2</v>
      </c>
      <c r="W78" s="246">
        <f t="shared" si="17"/>
        <v>1.1830201809324982E-2</v>
      </c>
      <c r="X78" s="239" t="s">
        <v>125</v>
      </c>
    </row>
    <row r="79" spans="1:24" ht="17" customHeight="1">
      <c r="A79" s="75" t="s">
        <v>301</v>
      </c>
      <c r="B79" s="75" t="s">
        <v>335</v>
      </c>
      <c r="C79" s="238" t="s">
        <v>339</v>
      </c>
      <c r="D79" s="233" t="s">
        <v>556</v>
      </c>
      <c r="E79" s="239">
        <v>3.415</v>
      </c>
      <c r="F79" s="239">
        <v>67</v>
      </c>
      <c r="G79" s="239">
        <v>14944</v>
      </c>
      <c r="H79" s="240">
        <v>5844</v>
      </c>
      <c r="I79" s="239">
        <v>3041</v>
      </c>
      <c r="J79" s="239">
        <v>1.5</v>
      </c>
      <c r="K79" s="239" t="s">
        <v>282</v>
      </c>
      <c r="L79" s="239" t="s">
        <v>268</v>
      </c>
      <c r="M79" s="239">
        <v>44.6</v>
      </c>
      <c r="N79" s="239">
        <v>1.19</v>
      </c>
      <c r="O79" s="241" t="s">
        <v>125</v>
      </c>
      <c r="P79" s="242" t="s">
        <v>125</v>
      </c>
      <c r="Q79" s="243" t="s">
        <v>125</v>
      </c>
      <c r="R79" s="244" t="s">
        <v>125</v>
      </c>
      <c r="S79" s="244" t="s">
        <v>125</v>
      </c>
      <c r="T79" s="245">
        <f t="shared" si="12"/>
        <v>1.9619326500732066E-3</v>
      </c>
      <c r="U79" s="244">
        <f t="shared" si="12"/>
        <v>0.43759882869692529</v>
      </c>
      <c r="V79" s="246">
        <f t="shared" si="18"/>
        <v>0.17112737920937043</v>
      </c>
      <c r="W79" s="246">
        <f t="shared" si="17"/>
        <v>1.1464750171115675E-2</v>
      </c>
      <c r="X79" s="244">
        <f t="shared" ref="X79:X92" si="19">G79/H79</f>
        <v>2.5571526351813825</v>
      </c>
    </row>
    <row r="80" spans="1:24" ht="17" customHeight="1">
      <c r="A80" s="75" t="s">
        <v>301</v>
      </c>
      <c r="B80" s="75" t="s">
        <v>335</v>
      </c>
      <c r="C80" s="238" t="s">
        <v>340</v>
      </c>
      <c r="D80" s="233" t="s">
        <v>556</v>
      </c>
      <c r="E80" s="239">
        <v>0.17399999999999999</v>
      </c>
      <c r="F80" s="239">
        <v>28</v>
      </c>
      <c r="G80" s="239">
        <v>1526</v>
      </c>
      <c r="H80" s="240">
        <v>2869</v>
      </c>
      <c r="I80" s="239">
        <v>98.4</v>
      </c>
      <c r="J80" s="239">
        <v>1.03</v>
      </c>
      <c r="K80" s="239">
        <v>1684</v>
      </c>
      <c r="L80" s="239">
        <v>985</v>
      </c>
      <c r="M80" s="239">
        <v>10.199999999999999</v>
      </c>
      <c r="N80" s="239">
        <v>0.26</v>
      </c>
      <c r="O80" s="241">
        <v>2680.49</v>
      </c>
      <c r="P80" s="242">
        <v>2778.8900000000003</v>
      </c>
      <c r="Q80" s="243">
        <f>K80/J80</f>
        <v>1634.9514563106795</v>
      </c>
      <c r="R80" s="244">
        <f>I80/K80</f>
        <v>5.8432304038004756E-2</v>
      </c>
      <c r="S80" s="244">
        <f>L80/K80</f>
        <v>0.58491686460807601</v>
      </c>
      <c r="T80" s="245">
        <f t="shared" si="12"/>
        <v>1.6091954022988506E-2</v>
      </c>
      <c r="U80" s="244">
        <f t="shared" si="12"/>
        <v>0.87701149425287372</v>
      </c>
      <c r="V80" s="246">
        <f t="shared" si="18"/>
        <v>1.6488505747126436</v>
      </c>
      <c r="W80" s="246">
        <f t="shared" si="17"/>
        <v>9.7594980829557344E-3</v>
      </c>
      <c r="X80" s="244">
        <f t="shared" si="19"/>
        <v>0.5318926455210875</v>
      </c>
    </row>
    <row r="81" spans="1:24" ht="17" customHeight="1">
      <c r="A81" s="75" t="s">
        <v>301</v>
      </c>
      <c r="B81" s="75" t="s">
        <v>335</v>
      </c>
      <c r="C81" s="238" t="s">
        <v>341</v>
      </c>
      <c r="D81" s="233" t="s">
        <v>556</v>
      </c>
      <c r="E81" s="239">
        <v>0.308</v>
      </c>
      <c r="F81" s="239">
        <v>31</v>
      </c>
      <c r="G81" s="239">
        <v>4313</v>
      </c>
      <c r="H81" s="240">
        <v>613</v>
      </c>
      <c r="I81" s="239">
        <v>1150</v>
      </c>
      <c r="J81" s="239">
        <v>0.05</v>
      </c>
      <c r="K81" s="239">
        <v>479</v>
      </c>
      <c r="L81" s="239">
        <v>207</v>
      </c>
      <c r="M81" s="239" t="s">
        <v>342</v>
      </c>
      <c r="N81" s="239">
        <v>0.08</v>
      </c>
      <c r="O81" s="241">
        <v>686.13</v>
      </c>
      <c r="P81" s="242">
        <v>1836.1299999999999</v>
      </c>
      <c r="Q81" s="243">
        <f>K81/J81</f>
        <v>9580</v>
      </c>
      <c r="R81" s="244">
        <f>I81/K81</f>
        <v>2.4008350730688934</v>
      </c>
      <c r="S81" s="244">
        <f>L81/K81</f>
        <v>0.43215031315240082</v>
      </c>
      <c r="T81" s="245">
        <f t="shared" si="12"/>
        <v>1.0064935064935065E-2</v>
      </c>
      <c r="U81" s="244">
        <f t="shared" si="12"/>
        <v>1.4003246753246752</v>
      </c>
      <c r="V81" s="246">
        <f t="shared" si="18"/>
        <v>0.19902597402597402</v>
      </c>
      <c r="W81" s="246">
        <f t="shared" si="17"/>
        <v>5.0570962479608482E-2</v>
      </c>
      <c r="X81" s="244">
        <f t="shared" si="19"/>
        <v>7.0358890701468191</v>
      </c>
    </row>
    <row r="82" spans="1:24" ht="17" customHeight="1">
      <c r="A82" s="75" t="s">
        <v>301</v>
      </c>
      <c r="B82" s="75" t="s">
        <v>335</v>
      </c>
      <c r="C82" s="238" t="s">
        <v>343</v>
      </c>
      <c r="D82" s="233" t="s">
        <v>556</v>
      </c>
      <c r="E82" s="239">
        <v>0.98799999999999999</v>
      </c>
      <c r="F82" s="239">
        <v>66</v>
      </c>
      <c r="G82" s="239">
        <v>6932</v>
      </c>
      <c r="H82" s="240">
        <v>3535</v>
      </c>
      <c r="I82" s="239">
        <v>226</v>
      </c>
      <c r="J82" s="239">
        <v>0.28999999999999998</v>
      </c>
      <c r="K82" s="239">
        <v>4273</v>
      </c>
      <c r="L82" s="239" t="s">
        <v>268</v>
      </c>
      <c r="M82" s="239">
        <v>4.12</v>
      </c>
      <c r="N82" s="239">
        <v>1.06</v>
      </c>
      <c r="O82" s="241" t="s">
        <v>125</v>
      </c>
      <c r="P82" s="242" t="s">
        <v>125</v>
      </c>
      <c r="Q82" s="243">
        <f>K82/J82</f>
        <v>14734.48275862069</v>
      </c>
      <c r="R82" s="244">
        <f>I82/K82</f>
        <v>5.2890241048443719E-2</v>
      </c>
      <c r="S82" s="244" t="s">
        <v>125</v>
      </c>
      <c r="T82" s="245">
        <f t="shared" si="12"/>
        <v>6.6801619433198385E-3</v>
      </c>
      <c r="U82" s="244">
        <f t="shared" si="12"/>
        <v>0.7016194331983806</v>
      </c>
      <c r="V82" s="246">
        <f t="shared" si="18"/>
        <v>0.35779352226720645</v>
      </c>
      <c r="W82" s="246">
        <f t="shared" si="17"/>
        <v>1.8670438472418671E-2</v>
      </c>
      <c r="X82" s="244">
        <f t="shared" si="19"/>
        <v>1.960961810466761</v>
      </c>
    </row>
    <row r="83" spans="1:24" ht="17" customHeight="1">
      <c r="A83" s="75" t="s">
        <v>301</v>
      </c>
      <c r="B83" s="75" t="s">
        <v>335</v>
      </c>
      <c r="C83" s="238" t="s">
        <v>344</v>
      </c>
      <c r="D83" s="233" t="s">
        <v>556</v>
      </c>
      <c r="E83" s="239">
        <v>0.28199999999999997</v>
      </c>
      <c r="F83" s="239">
        <v>27</v>
      </c>
      <c r="G83" s="239">
        <v>2646</v>
      </c>
      <c r="H83" s="240">
        <v>1755</v>
      </c>
      <c r="I83" s="239">
        <v>884.03549999999996</v>
      </c>
      <c r="J83" s="239">
        <v>0.64871000000000001</v>
      </c>
      <c r="K83" s="239">
        <v>27957</v>
      </c>
      <c r="L83" s="239">
        <v>391.96809999999999</v>
      </c>
      <c r="M83" s="239">
        <v>2.7618299999999998</v>
      </c>
      <c r="N83" s="239">
        <v>3.2040199999999999</v>
      </c>
      <c r="O83" s="241">
        <v>28355.58266</v>
      </c>
      <c r="P83" s="242">
        <v>29239.618159999998</v>
      </c>
      <c r="Q83" s="243">
        <f>K83/J83</f>
        <v>43096.298808404368</v>
      </c>
      <c r="R83" s="244">
        <f>I83/K83</f>
        <v>3.1621257645670135E-2</v>
      </c>
      <c r="S83" s="244">
        <f>L83/K83</f>
        <v>1.402039203061845E-2</v>
      </c>
      <c r="T83" s="245">
        <f t="shared" si="12"/>
        <v>9.5744680851063829E-3</v>
      </c>
      <c r="U83" s="244">
        <f t="shared" si="12"/>
        <v>0.93829787234042561</v>
      </c>
      <c r="V83" s="246">
        <f t="shared" si="18"/>
        <v>0.62234042553191493</v>
      </c>
      <c r="W83" s="246">
        <f t="shared" si="17"/>
        <v>1.5384615384615385E-2</v>
      </c>
      <c r="X83" s="244">
        <f t="shared" si="19"/>
        <v>1.5076923076923077</v>
      </c>
    </row>
    <row r="84" spans="1:24" ht="17" customHeight="1">
      <c r="A84" s="247" t="s">
        <v>301</v>
      </c>
      <c r="B84" s="247" t="s">
        <v>335</v>
      </c>
      <c r="C84" s="248" t="s">
        <v>345</v>
      </c>
      <c r="D84" s="249" t="s">
        <v>557</v>
      </c>
      <c r="E84" s="250">
        <v>0.28000000000000003</v>
      </c>
      <c r="F84" s="250">
        <v>33</v>
      </c>
      <c r="G84" s="250">
        <v>2415</v>
      </c>
      <c r="H84" s="251">
        <v>825</v>
      </c>
      <c r="I84" s="250">
        <v>52.811019999999999</v>
      </c>
      <c r="J84" s="250">
        <v>1.46E-2</v>
      </c>
      <c r="K84" s="250">
        <v>3221.1329999999998</v>
      </c>
      <c r="L84" s="250">
        <v>0.45244000000000001</v>
      </c>
      <c r="M84" s="250">
        <v>2.9149999999999999E-2</v>
      </c>
      <c r="N84" s="250">
        <v>1.677E-2</v>
      </c>
      <c r="O84" s="252">
        <v>3221.6459599999998</v>
      </c>
      <c r="P84" s="253">
        <v>3274.4569799999999</v>
      </c>
      <c r="Q84" s="254">
        <f>K84/J84</f>
        <v>220625.54794520547</v>
      </c>
      <c r="R84" s="255">
        <f>I84/K84</f>
        <v>1.6395169029034196E-2</v>
      </c>
      <c r="S84" s="255">
        <f>L84/K84</f>
        <v>1.4045989408074738E-4</v>
      </c>
      <c r="T84" s="256">
        <f t="shared" si="12"/>
        <v>1.1785714285714285E-2</v>
      </c>
      <c r="U84" s="255">
        <f t="shared" si="12"/>
        <v>0.86250000000000004</v>
      </c>
      <c r="V84" s="257">
        <f t="shared" si="18"/>
        <v>0.2946428571428571</v>
      </c>
      <c r="W84" s="257">
        <f t="shared" si="17"/>
        <v>0.04</v>
      </c>
      <c r="X84" s="255">
        <f t="shared" si="19"/>
        <v>2.9272727272727272</v>
      </c>
    </row>
    <row r="85" spans="1:24" ht="17" customHeight="1">
      <c r="A85" s="75" t="s">
        <v>301</v>
      </c>
      <c r="B85" s="75" t="s">
        <v>530</v>
      </c>
      <c r="C85" s="238" t="s">
        <v>328</v>
      </c>
      <c r="D85" s="233" t="s">
        <v>556</v>
      </c>
      <c r="E85" s="239">
        <v>0.80500000000000005</v>
      </c>
      <c r="F85" s="239">
        <v>58</v>
      </c>
      <c r="G85" s="239">
        <v>4837</v>
      </c>
      <c r="H85" s="240">
        <v>5261</v>
      </c>
      <c r="I85" s="239">
        <v>2858</v>
      </c>
      <c r="J85" s="239">
        <v>4.93</v>
      </c>
      <c r="K85" s="239" t="s">
        <v>282</v>
      </c>
      <c r="L85" s="239" t="s">
        <v>268</v>
      </c>
      <c r="M85" s="239">
        <v>33.200000000000003</v>
      </c>
      <c r="N85" s="239">
        <v>2.66</v>
      </c>
      <c r="O85" s="241" t="s">
        <v>125</v>
      </c>
      <c r="P85" s="242" t="s">
        <v>125</v>
      </c>
      <c r="Q85" s="243" t="s">
        <v>125</v>
      </c>
      <c r="R85" s="244" t="s">
        <v>125</v>
      </c>
      <c r="S85" s="244" t="s">
        <v>125</v>
      </c>
      <c r="T85" s="245">
        <f t="shared" si="12"/>
        <v>7.2049689440993785E-3</v>
      </c>
      <c r="U85" s="244">
        <f t="shared" si="12"/>
        <v>0.60086956521739132</v>
      </c>
      <c r="V85" s="246">
        <f t="shared" si="18"/>
        <v>0.65354037267080745</v>
      </c>
      <c r="W85" s="246">
        <f t="shared" si="17"/>
        <v>1.1024520053221821E-2</v>
      </c>
      <c r="X85" s="244">
        <f t="shared" si="19"/>
        <v>0.91940695685230944</v>
      </c>
    </row>
    <row r="86" spans="1:24" ht="17" customHeight="1">
      <c r="A86" s="75" t="s">
        <v>301</v>
      </c>
      <c r="B86" s="75" t="s">
        <v>530</v>
      </c>
      <c r="C86" s="238" t="s">
        <v>329</v>
      </c>
      <c r="D86" s="233" t="s">
        <v>556</v>
      </c>
      <c r="E86" s="239">
        <v>0.35899999999999999</v>
      </c>
      <c r="F86" s="239">
        <v>52</v>
      </c>
      <c r="G86" s="239">
        <v>4670</v>
      </c>
      <c r="H86" s="240">
        <v>1763</v>
      </c>
      <c r="I86" s="239">
        <v>596</v>
      </c>
      <c r="J86" s="239">
        <v>1.3</v>
      </c>
      <c r="K86" s="239" t="s">
        <v>282</v>
      </c>
      <c r="L86" s="239">
        <v>2375</v>
      </c>
      <c r="M86" s="239">
        <v>4.84</v>
      </c>
      <c r="N86" s="239">
        <v>1.28</v>
      </c>
      <c r="O86" s="241" t="s">
        <v>125</v>
      </c>
      <c r="P86" s="242" t="s">
        <v>125</v>
      </c>
      <c r="Q86" s="243" t="s">
        <v>125</v>
      </c>
      <c r="R86" s="244" t="s">
        <v>125</v>
      </c>
      <c r="S86" s="244" t="s">
        <v>125</v>
      </c>
      <c r="T86" s="245">
        <f t="shared" si="12"/>
        <v>1.4484679665738161E-2</v>
      </c>
      <c r="U86" s="244">
        <f t="shared" si="12"/>
        <v>1.3008356545961004</v>
      </c>
      <c r="V86" s="246">
        <f t="shared" si="18"/>
        <v>0.49108635097493036</v>
      </c>
      <c r="W86" s="246">
        <f t="shared" si="17"/>
        <v>2.9495178672716959E-2</v>
      </c>
      <c r="X86" s="244">
        <f t="shared" si="19"/>
        <v>2.648893930799773</v>
      </c>
    </row>
    <row r="87" spans="1:24" ht="17" customHeight="1">
      <c r="A87" s="75" t="s">
        <v>301</v>
      </c>
      <c r="B87" s="75" t="s">
        <v>530</v>
      </c>
      <c r="C87" s="238" t="s">
        <v>330</v>
      </c>
      <c r="D87" s="233" t="s">
        <v>556</v>
      </c>
      <c r="E87" s="239">
        <v>0.51</v>
      </c>
      <c r="F87" s="239">
        <v>53</v>
      </c>
      <c r="G87" s="239">
        <v>3168</v>
      </c>
      <c r="H87" s="240">
        <v>3702</v>
      </c>
      <c r="I87" s="239">
        <v>1902</v>
      </c>
      <c r="J87" s="239">
        <v>0.71</v>
      </c>
      <c r="K87" s="239" t="s">
        <v>282</v>
      </c>
      <c r="L87" s="239" t="s">
        <v>268</v>
      </c>
      <c r="M87" s="239">
        <v>7.36</v>
      </c>
      <c r="N87" s="239">
        <v>1.01</v>
      </c>
      <c r="O87" s="241" t="s">
        <v>125</v>
      </c>
      <c r="P87" s="242" t="s">
        <v>125</v>
      </c>
      <c r="Q87" s="243" t="s">
        <v>125</v>
      </c>
      <c r="R87" s="244" t="s">
        <v>125</v>
      </c>
      <c r="S87" s="244" t="s">
        <v>125</v>
      </c>
      <c r="T87" s="245">
        <f t="shared" ref="T87:U114" si="20">F87/$E87/10000</f>
        <v>1.0392156862745097E-2</v>
      </c>
      <c r="U87" s="244">
        <f t="shared" si="20"/>
        <v>0.62117647058823533</v>
      </c>
      <c r="V87" s="246">
        <f t="shared" si="18"/>
        <v>0.72588235294117653</v>
      </c>
      <c r="W87" s="246">
        <f t="shared" si="17"/>
        <v>1.4316585629389519E-2</v>
      </c>
      <c r="X87" s="244">
        <f t="shared" si="19"/>
        <v>0.85575364667747167</v>
      </c>
    </row>
    <row r="88" spans="1:24" ht="17" customHeight="1">
      <c r="A88" s="75" t="s">
        <v>301</v>
      </c>
      <c r="B88" s="75" t="s">
        <v>530</v>
      </c>
      <c r="C88" s="238" t="s">
        <v>331</v>
      </c>
      <c r="D88" s="233" t="s">
        <v>556</v>
      </c>
      <c r="E88" s="239">
        <v>0.45500000000000002</v>
      </c>
      <c r="F88" s="239">
        <v>59</v>
      </c>
      <c r="G88" s="239">
        <v>2384</v>
      </c>
      <c r="H88" s="240">
        <v>5338</v>
      </c>
      <c r="I88" s="239">
        <v>723</v>
      </c>
      <c r="J88" s="239">
        <v>10.7</v>
      </c>
      <c r="K88" s="239" t="s">
        <v>282</v>
      </c>
      <c r="L88" s="239" t="s">
        <v>268</v>
      </c>
      <c r="M88" s="239">
        <v>65.900000000000006</v>
      </c>
      <c r="N88" s="239">
        <v>3.15</v>
      </c>
      <c r="O88" s="241" t="s">
        <v>125</v>
      </c>
      <c r="P88" s="242" t="s">
        <v>125</v>
      </c>
      <c r="Q88" s="243" t="s">
        <v>125</v>
      </c>
      <c r="R88" s="244" t="s">
        <v>125</v>
      </c>
      <c r="S88" s="244" t="s">
        <v>125</v>
      </c>
      <c r="T88" s="245">
        <f t="shared" si="20"/>
        <v>1.2967032967032966E-2</v>
      </c>
      <c r="U88" s="244">
        <f t="shared" si="20"/>
        <v>0.523956043956044</v>
      </c>
      <c r="V88" s="246">
        <f t="shared" si="18"/>
        <v>1.1731868131868133</v>
      </c>
      <c r="W88" s="246">
        <f t="shared" si="17"/>
        <v>1.105282877482203E-2</v>
      </c>
      <c r="X88" s="244">
        <f t="shared" si="19"/>
        <v>0.44660921693518174</v>
      </c>
    </row>
    <row r="89" spans="1:24" ht="17" customHeight="1">
      <c r="A89" s="75" t="s">
        <v>301</v>
      </c>
      <c r="B89" s="75" t="s">
        <v>530</v>
      </c>
      <c r="C89" s="238" t="s">
        <v>332</v>
      </c>
      <c r="D89" s="233" t="s">
        <v>556</v>
      </c>
      <c r="E89" s="239">
        <v>1.4E-2</v>
      </c>
      <c r="F89" s="239">
        <v>33</v>
      </c>
      <c r="G89" s="239">
        <v>126</v>
      </c>
      <c r="H89" s="240">
        <v>450</v>
      </c>
      <c r="I89" s="239">
        <v>6.8</v>
      </c>
      <c r="J89" s="239">
        <v>0.12</v>
      </c>
      <c r="K89" s="239">
        <v>163</v>
      </c>
      <c r="L89" s="239">
        <v>365</v>
      </c>
      <c r="M89" s="239">
        <v>0.49</v>
      </c>
      <c r="N89" s="239">
        <v>0.19</v>
      </c>
      <c r="O89" s="241">
        <v>528.80000000000007</v>
      </c>
      <c r="P89" s="242">
        <v>535.6</v>
      </c>
      <c r="Q89" s="243">
        <f>K89/J89</f>
        <v>1358.3333333333335</v>
      </c>
      <c r="R89" s="244">
        <f>I89/K89</f>
        <v>4.1717791411042947E-2</v>
      </c>
      <c r="S89" s="244">
        <f>L89/K89</f>
        <v>2.2392638036809815</v>
      </c>
      <c r="T89" s="245">
        <f t="shared" si="20"/>
        <v>0.23571428571428568</v>
      </c>
      <c r="U89" s="244">
        <f t="shared" si="20"/>
        <v>0.9</v>
      </c>
      <c r="V89" s="246">
        <f t="shared" si="18"/>
        <v>3.214285714285714</v>
      </c>
      <c r="W89" s="246">
        <f t="shared" si="17"/>
        <v>7.3333333333333334E-2</v>
      </c>
      <c r="X89" s="244">
        <f t="shared" si="19"/>
        <v>0.28000000000000003</v>
      </c>
    </row>
    <row r="90" spans="1:24" ht="17" customHeight="1">
      <c r="A90" s="75" t="s">
        <v>301</v>
      </c>
      <c r="B90" s="75" t="s">
        <v>530</v>
      </c>
      <c r="C90" s="238" t="s">
        <v>333</v>
      </c>
      <c r="D90" s="233" t="s">
        <v>556</v>
      </c>
      <c r="E90" s="239">
        <v>0.374</v>
      </c>
      <c r="F90" s="239">
        <v>38</v>
      </c>
      <c r="G90" s="239">
        <v>4869</v>
      </c>
      <c r="H90" s="240">
        <v>1118</v>
      </c>
      <c r="I90" s="239">
        <v>1443</v>
      </c>
      <c r="J90" s="239">
        <v>2.16</v>
      </c>
      <c r="K90" s="239" t="s">
        <v>282</v>
      </c>
      <c r="L90" s="239" t="s">
        <v>268</v>
      </c>
      <c r="M90" s="239">
        <v>18.2</v>
      </c>
      <c r="N90" s="239">
        <v>1.72</v>
      </c>
      <c r="O90" s="241" t="s">
        <v>125</v>
      </c>
      <c r="P90" s="242" t="s">
        <v>125</v>
      </c>
      <c r="Q90" s="243" t="s">
        <v>125</v>
      </c>
      <c r="R90" s="244" t="s">
        <v>125</v>
      </c>
      <c r="S90" s="244" t="s">
        <v>125</v>
      </c>
      <c r="T90" s="245">
        <f t="shared" si="20"/>
        <v>1.0160427807486631E-2</v>
      </c>
      <c r="U90" s="244">
        <f t="shared" si="20"/>
        <v>1.3018716577540106</v>
      </c>
      <c r="V90" s="246">
        <f t="shared" si="18"/>
        <v>0.29893048128342248</v>
      </c>
      <c r="W90" s="246">
        <f t="shared" si="17"/>
        <v>3.3989266547406083E-2</v>
      </c>
      <c r="X90" s="244">
        <f t="shared" si="19"/>
        <v>4.3550983899821105</v>
      </c>
    </row>
    <row r="91" spans="1:24" ht="17" customHeight="1">
      <c r="A91" s="247" t="s">
        <v>301</v>
      </c>
      <c r="B91" s="247" t="s">
        <v>530</v>
      </c>
      <c r="C91" s="248" t="s">
        <v>334</v>
      </c>
      <c r="D91" s="249" t="s">
        <v>556</v>
      </c>
      <c r="E91" s="250">
        <v>7.0999999999999994E-2</v>
      </c>
      <c r="F91" s="250">
        <v>41</v>
      </c>
      <c r="G91" s="250">
        <v>601</v>
      </c>
      <c r="H91" s="251">
        <v>839</v>
      </c>
      <c r="I91" s="250">
        <v>212</v>
      </c>
      <c r="J91" s="250">
        <v>0.27</v>
      </c>
      <c r="K91" s="250">
        <v>207</v>
      </c>
      <c r="L91" s="250">
        <v>95.53</v>
      </c>
      <c r="M91" s="250">
        <v>0.44</v>
      </c>
      <c r="N91" s="250">
        <v>0.23</v>
      </c>
      <c r="O91" s="252">
        <v>303.47000000000003</v>
      </c>
      <c r="P91" s="253">
        <v>515.47</v>
      </c>
      <c r="Q91" s="254">
        <f>K91/J91</f>
        <v>766.66666666666663</v>
      </c>
      <c r="R91" s="255">
        <f>I91/K91</f>
        <v>1.0241545893719808</v>
      </c>
      <c r="S91" s="255">
        <f>L91/K91</f>
        <v>0.46149758454106282</v>
      </c>
      <c r="T91" s="256">
        <f t="shared" si="20"/>
        <v>5.7746478873239436E-2</v>
      </c>
      <c r="U91" s="255">
        <f t="shared" si="20"/>
        <v>0.84647887323943671</v>
      </c>
      <c r="V91" s="257">
        <f t="shared" si="18"/>
        <v>1.1816901408450706</v>
      </c>
      <c r="W91" s="257">
        <f t="shared" si="17"/>
        <v>4.8867699642431463E-2</v>
      </c>
      <c r="X91" s="255">
        <f t="shared" si="19"/>
        <v>0.71632896305125149</v>
      </c>
    </row>
    <row r="92" spans="1:24" ht="17" customHeight="1">
      <c r="A92" s="75" t="s">
        <v>301</v>
      </c>
      <c r="B92" s="75" t="s">
        <v>200</v>
      </c>
      <c r="C92" s="238" t="s">
        <v>316</v>
      </c>
      <c r="D92" s="233" t="s">
        <v>556</v>
      </c>
      <c r="E92" s="239">
        <v>3.7999999999999999E-2</v>
      </c>
      <c r="F92" s="239">
        <v>27</v>
      </c>
      <c r="G92" s="239">
        <v>412</v>
      </c>
      <c r="H92" s="240">
        <v>550</v>
      </c>
      <c r="I92" s="239">
        <v>117</v>
      </c>
      <c r="J92" s="239">
        <v>0.23</v>
      </c>
      <c r="K92" s="239">
        <v>375</v>
      </c>
      <c r="L92" s="239">
        <v>708</v>
      </c>
      <c r="M92" s="239">
        <v>0.89</v>
      </c>
      <c r="N92" s="239">
        <v>0.24</v>
      </c>
      <c r="O92" s="241">
        <v>1084.3600000000001</v>
      </c>
      <c r="P92" s="242">
        <v>1201.3600000000001</v>
      </c>
      <c r="Q92" s="243">
        <f>K92/J92</f>
        <v>1630.4347826086955</v>
      </c>
      <c r="R92" s="244">
        <f>I92/K92</f>
        <v>0.312</v>
      </c>
      <c r="S92" s="244">
        <f>L92/K92</f>
        <v>1.8879999999999999</v>
      </c>
      <c r="T92" s="245">
        <f t="shared" si="20"/>
        <v>7.1052631578947381E-2</v>
      </c>
      <c r="U92" s="244">
        <f t="shared" si="20"/>
        <v>1.0842105263157895</v>
      </c>
      <c r="V92" s="246">
        <f t="shared" si="18"/>
        <v>1.4473684210526316</v>
      </c>
      <c r="W92" s="246">
        <f t="shared" si="17"/>
        <v>4.9090909090909088E-2</v>
      </c>
      <c r="X92" s="244">
        <f t="shared" si="19"/>
        <v>0.74909090909090914</v>
      </c>
    </row>
    <row r="93" spans="1:24" ht="17" customHeight="1">
      <c r="A93" s="75" t="s">
        <v>301</v>
      </c>
      <c r="B93" s="75" t="s">
        <v>200</v>
      </c>
      <c r="C93" s="238" t="s">
        <v>317</v>
      </c>
      <c r="D93" s="233" t="s">
        <v>556</v>
      </c>
      <c r="E93" s="239">
        <v>4.5599999999999996</v>
      </c>
      <c r="F93" s="239">
        <v>38</v>
      </c>
      <c r="G93" s="239" t="s">
        <v>228</v>
      </c>
      <c r="H93" s="240">
        <v>2728</v>
      </c>
      <c r="I93" s="239" t="s">
        <v>294</v>
      </c>
      <c r="J93" s="239">
        <v>4.47</v>
      </c>
      <c r="K93" s="239" t="s">
        <v>282</v>
      </c>
      <c r="L93" s="239" t="s">
        <v>268</v>
      </c>
      <c r="M93" s="239" t="s">
        <v>125</v>
      </c>
      <c r="N93" s="239">
        <v>0.88</v>
      </c>
      <c r="O93" s="241" t="s">
        <v>125</v>
      </c>
      <c r="P93" s="242" t="s">
        <v>125</v>
      </c>
      <c r="Q93" s="243" t="s">
        <v>125</v>
      </c>
      <c r="R93" s="244" t="s">
        <v>125</v>
      </c>
      <c r="S93" s="244" t="s">
        <v>125</v>
      </c>
      <c r="T93" s="245">
        <f t="shared" si="20"/>
        <v>8.3333333333333339E-4</v>
      </c>
      <c r="U93" s="244" t="s">
        <v>125</v>
      </c>
      <c r="V93" s="246">
        <f t="shared" si="18"/>
        <v>5.982456140350878E-2</v>
      </c>
      <c r="W93" s="246">
        <f t="shared" si="17"/>
        <v>1.3929618768328446E-2</v>
      </c>
      <c r="X93" s="239" t="s">
        <v>125</v>
      </c>
    </row>
    <row r="94" spans="1:24" ht="17" customHeight="1">
      <c r="A94" s="75" t="s">
        <v>301</v>
      </c>
      <c r="B94" s="75" t="s">
        <v>200</v>
      </c>
      <c r="C94" s="238" t="s">
        <v>318</v>
      </c>
      <c r="D94" s="233" t="s">
        <v>556</v>
      </c>
      <c r="E94" s="239">
        <v>0.221</v>
      </c>
      <c r="F94" s="239">
        <v>30</v>
      </c>
      <c r="G94" s="239">
        <v>4751</v>
      </c>
      <c r="H94" s="240">
        <v>468</v>
      </c>
      <c r="I94" s="239">
        <v>949</v>
      </c>
      <c r="J94" s="239">
        <v>1.54</v>
      </c>
      <c r="K94" s="239">
        <v>4241</v>
      </c>
      <c r="L94" s="239">
        <v>3700</v>
      </c>
      <c r="M94" s="239">
        <v>8.93</v>
      </c>
      <c r="N94" s="239">
        <v>1.63</v>
      </c>
      <c r="O94" s="241">
        <v>7953.1</v>
      </c>
      <c r="P94" s="242">
        <v>8902.1</v>
      </c>
      <c r="Q94" s="243">
        <f>K94/J94</f>
        <v>2753.8961038961038</v>
      </c>
      <c r="R94" s="244">
        <f>I94/K94</f>
        <v>0.22376797925017686</v>
      </c>
      <c r="S94" s="244">
        <f>L94/K94</f>
        <v>0.8724357462862532</v>
      </c>
      <c r="T94" s="245">
        <f t="shared" si="20"/>
        <v>1.3574660633484163E-2</v>
      </c>
      <c r="U94" s="244">
        <f>G94/$E94/10000</f>
        <v>2.1497737556561085</v>
      </c>
      <c r="V94" s="246">
        <f t="shared" si="18"/>
        <v>0.21176470588235294</v>
      </c>
      <c r="W94" s="246">
        <f t="shared" si="17"/>
        <v>6.4102564102564097E-2</v>
      </c>
      <c r="X94" s="244">
        <f>G94/H94</f>
        <v>10.151709401709402</v>
      </c>
    </row>
    <row r="95" spans="1:24" ht="17" customHeight="1">
      <c r="A95" s="75" t="s">
        <v>301</v>
      </c>
      <c r="B95" s="75" t="s">
        <v>200</v>
      </c>
      <c r="C95" s="238" t="s">
        <v>319</v>
      </c>
      <c r="D95" s="233" t="s">
        <v>556</v>
      </c>
      <c r="E95" s="239">
        <v>0.60499999999999998</v>
      </c>
      <c r="F95" s="239">
        <v>44</v>
      </c>
      <c r="G95" s="239">
        <v>12900</v>
      </c>
      <c r="H95" s="240">
        <v>2624</v>
      </c>
      <c r="I95" s="239" t="s">
        <v>294</v>
      </c>
      <c r="J95" s="239">
        <v>6.36</v>
      </c>
      <c r="K95" s="239" t="s">
        <v>282</v>
      </c>
      <c r="L95" s="239" t="s">
        <v>268</v>
      </c>
      <c r="M95" s="239">
        <v>28.1</v>
      </c>
      <c r="N95" s="239">
        <v>1.66</v>
      </c>
      <c r="O95" s="241" t="s">
        <v>125</v>
      </c>
      <c r="P95" s="242" t="s">
        <v>125</v>
      </c>
      <c r="Q95" s="243" t="s">
        <v>125</v>
      </c>
      <c r="R95" s="244" t="s">
        <v>125</v>
      </c>
      <c r="S95" s="244" t="s">
        <v>125</v>
      </c>
      <c r="T95" s="245">
        <f t="shared" si="20"/>
        <v>7.2727272727272736E-3</v>
      </c>
      <c r="U95" s="244">
        <f>G95/$E95/10000</f>
        <v>2.1322314049586777</v>
      </c>
      <c r="V95" s="246">
        <f t="shared" si="18"/>
        <v>0.4337190082644628</v>
      </c>
      <c r="W95" s="246">
        <f t="shared" si="17"/>
        <v>1.676829268292683E-2</v>
      </c>
      <c r="X95" s="244">
        <f>G95/H95</f>
        <v>4.9161585365853657</v>
      </c>
    </row>
    <row r="96" spans="1:24" ht="17" customHeight="1">
      <c r="A96" s="75" t="s">
        <v>301</v>
      </c>
      <c r="B96" s="75" t="s">
        <v>200</v>
      </c>
      <c r="C96" s="238" t="s">
        <v>320</v>
      </c>
      <c r="D96" s="233" t="s">
        <v>556</v>
      </c>
      <c r="E96" s="239">
        <v>0.316</v>
      </c>
      <c r="F96" s="239">
        <v>34</v>
      </c>
      <c r="G96" s="239">
        <v>5742</v>
      </c>
      <c r="H96" s="240">
        <v>831</v>
      </c>
      <c r="I96" s="239">
        <v>1521</v>
      </c>
      <c r="J96" s="239">
        <v>1.0900000000000001</v>
      </c>
      <c r="K96" s="239">
        <v>3365</v>
      </c>
      <c r="L96" s="239">
        <v>2695</v>
      </c>
      <c r="M96" s="239">
        <v>8.89</v>
      </c>
      <c r="N96" s="239">
        <v>0.46</v>
      </c>
      <c r="O96" s="241">
        <v>6070.4400000000005</v>
      </c>
      <c r="P96" s="242">
        <v>7591.4400000000005</v>
      </c>
      <c r="Q96" s="243">
        <f>K96/J96</f>
        <v>3087.1559633027518</v>
      </c>
      <c r="R96" s="244">
        <f>I96/K96</f>
        <v>0.45200594353640416</v>
      </c>
      <c r="S96" s="244">
        <f>L96/K96</f>
        <v>0.80089153046062411</v>
      </c>
      <c r="T96" s="245">
        <f t="shared" si="20"/>
        <v>1.0759493670886076E-2</v>
      </c>
      <c r="U96" s="244">
        <f>G96/$E96/10000</f>
        <v>1.8170886075949366</v>
      </c>
      <c r="V96" s="246">
        <f t="shared" si="18"/>
        <v>0.26297468354430381</v>
      </c>
      <c r="W96" s="246">
        <f t="shared" si="17"/>
        <v>4.0914560770156441E-2</v>
      </c>
      <c r="X96" s="244">
        <f>G96/H96</f>
        <v>6.9097472924187722</v>
      </c>
    </row>
    <row r="97" spans="1:24" ht="17" customHeight="1">
      <c r="A97" s="75" t="s">
        <v>301</v>
      </c>
      <c r="B97" s="75" t="s">
        <v>200</v>
      </c>
      <c r="C97" s="238" t="s">
        <v>321</v>
      </c>
      <c r="D97" s="233" t="s">
        <v>556</v>
      </c>
      <c r="E97" s="239">
        <v>0.32400000000000001</v>
      </c>
      <c r="F97" s="239">
        <v>35</v>
      </c>
      <c r="G97" s="239">
        <v>6208</v>
      </c>
      <c r="H97" s="240">
        <v>943</v>
      </c>
      <c r="I97" s="239">
        <v>1278</v>
      </c>
      <c r="J97" s="239">
        <v>3.06</v>
      </c>
      <c r="K97" s="239" t="s">
        <v>282</v>
      </c>
      <c r="L97" s="239" t="s">
        <v>268</v>
      </c>
      <c r="M97" s="239">
        <v>15.2</v>
      </c>
      <c r="N97" s="239">
        <v>1.92</v>
      </c>
      <c r="O97" s="241" t="s">
        <v>125</v>
      </c>
      <c r="P97" s="242" t="s">
        <v>125</v>
      </c>
      <c r="Q97" s="243" t="s">
        <v>125</v>
      </c>
      <c r="R97" s="244" t="s">
        <v>125</v>
      </c>
      <c r="S97" s="244" t="s">
        <v>125</v>
      </c>
      <c r="T97" s="245">
        <f t="shared" si="20"/>
        <v>1.0802469135802469E-2</v>
      </c>
      <c r="U97" s="244">
        <f>G97/$E97/10000</f>
        <v>1.9160493827160492</v>
      </c>
      <c r="V97" s="246">
        <f t="shared" si="18"/>
        <v>0.29104938271604935</v>
      </c>
      <c r="W97" s="246">
        <f t="shared" si="17"/>
        <v>3.7115588547189819E-2</v>
      </c>
      <c r="X97" s="244">
        <f>G97/H97</f>
        <v>6.5832449628844119</v>
      </c>
    </row>
    <row r="98" spans="1:24" ht="17" customHeight="1">
      <c r="A98" s="75" t="s">
        <v>301</v>
      </c>
      <c r="B98" s="75" t="s">
        <v>200</v>
      </c>
      <c r="C98" s="238" t="s">
        <v>322</v>
      </c>
      <c r="D98" s="233" t="s">
        <v>556</v>
      </c>
      <c r="E98" s="239">
        <v>1.1950000000000001</v>
      </c>
      <c r="F98" s="239">
        <v>72</v>
      </c>
      <c r="G98" s="239">
        <v>10864</v>
      </c>
      <c r="H98" s="240">
        <v>7293</v>
      </c>
      <c r="I98" s="239" t="s">
        <v>294</v>
      </c>
      <c r="J98" s="239">
        <v>9.52</v>
      </c>
      <c r="K98" s="239" t="s">
        <v>282</v>
      </c>
      <c r="L98" s="239" t="s">
        <v>268</v>
      </c>
      <c r="M98" s="239">
        <v>84.5</v>
      </c>
      <c r="N98" s="239">
        <v>2.08</v>
      </c>
      <c r="O98" s="241" t="s">
        <v>125</v>
      </c>
      <c r="P98" s="242" t="s">
        <v>125</v>
      </c>
      <c r="Q98" s="243" t="s">
        <v>125</v>
      </c>
      <c r="R98" s="244" t="s">
        <v>125</v>
      </c>
      <c r="S98" s="244" t="s">
        <v>125</v>
      </c>
      <c r="T98" s="245">
        <f t="shared" si="20"/>
        <v>6.0251046025104598E-3</v>
      </c>
      <c r="U98" s="244">
        <f>G98/$E98/10000</f>
        <v>0.90912133891213376</v>
      </c>
      <c r="V98" s="246">
        <f t="shared" si="18"/>
        <v>0.61029288702928874</v>
      </c>
      <c r="W98" s="246">
        <f t="shared" si="17"/>
        <v>9.8724804607157549E-3</v>
      </c>
      <c r="X98" s="244">
        <f>G98/H98</f>
        <v>1.4896476072946661</v>
      </c>
    </row>
    <row r="99" spans="1:24" ht="17" customHeight="1">
      <c r="A99" s="75" t="s">
        <v>301</v>
      </c>
      <c r="B99" s="75" t="s">
        <v>200</v>
      </c>
      <c r="C99" s="238" t="s">
        <v>323</v>
      </c>
      <c r="D99" s="233" t="s">
        <v>556</v>
      </c>
      <c r="E99" s="239">
        <v>1.143</v>
      </c>
      <c r="F99" s="239">
        <v>70</v>
      </c>
      <c r="G99" s="239" t="s">
        <v>228</v>
      </c>
      <c r="H99" s="240">
        <v>5785</v>
      </c>
      <c r="I99" s="239" t="s">
        <v>294</v>
      </c>
      <c r="J99" s="239">
        <v>11.4</v>
      </c>
      <c r="K99" s="239" t="s">
        <v>282</v>
      </c>
      <c r="L99" s="239" t="s">
        <v>268</v>
      </c>
      <c r="M99" s="239">
        <v>87.6</v>
      </c>
      <c r="N99" s="239">
        <v>1.91</v>
      </c>
      <c r="O99" s="241" t="s">
        <v>125</v>
      </c>
      <c r="P99" s="242" t="s">
        <v>125</v>
      </c>
      <c r="Q99" s="243" t="s">
        <v>125</v>
      </c>
      <c r="R99" s="244" t="s">
        <v>125</v>
      </c>
      <c r="S99" s="244" t="s">
        <v>125</v>
      </c>
      <c r="T99" s="245">
        <f t="shared" si="20"/>
        <v>6.1242344706911641E-3</v>
      </c>
      <c r="U99" s="244" t="s">
        <v>125</v>
      </c>
      <c r="V99" s="246">
        <f t="shared" si="18"/>
        <v>0.5061242344706911</v>
      </c>
      <c r="W99" s="246">
        <f t="shared" si="17"/>
        <v>1.2100259291270527E-2</v>
      </c>
      <c r="X99" s="239" t="s">
        <v>125</v>
      </c>
    </row>
    <row r="100" spans="1:24" ht="17" customHeight="1">
      <c r="A100" s="75" t="s">
        <v>301</v>
      </c>
      <c r="B100" s="75" t="s">
        <v>200</v>
      </c>
      <c r="C100" s="238" t="s">
        <v>324</v>
      </c>
      <c r="D100" s="233" t="s">
        <v>556</v>
      </c>
      <c r="E100" s="239">
        <v>2.2730000000000001</v>
      </c>
      <c r="F100" s="239">
        <v>59</v>
      </c>
      <c r="G100" s="239" t="s">
        <v>228</v>
      </c>
      <c r="H100" s="240">
        <v>4911</v>
      </c>
      <c r="I100" s="239" t="s">
        <v>294</v>
      </c>
      <c r="J100" s="239">
        <v>18.2</v>
      </c>
      <c r="K100" s="239" t="s">
        <v>282</v>
      </c>
      <c r="L100" s="239" t="s">
        <v>268</v>
      </c>
      <c r="M100" s="239">
        <v>74.599999999999994</v>
      </c>
      <c r="N100" s="239">
        <v>1.29</v>
      </c>
      <c r="O100" s="241" t="s">
        <v>125</v>
      </c>
      <c r="P100" s="242" t="s">
        <v>125</v>
      </c>
      <c r="Q100" s="243" t="s">
        <v>125</v>
      </c>
      <c r="R100" s="244" t="s">
        <v>125</v>
      </c>
      <c r="S100" s="244" t="s">
        <v>125</v>
      </c>
      <c r="T100" s="245">
        <f t="shared" si="20"/>
        <v>2.5956885173779145E-3</v>
      </c>
      <c r="U100" s="244" t="s">
        <v>125</v>
      </c>
      <c r="V100" s="246">
        <f t="shared" si="18"/>
        <v>0.21605807303123625</v>
      </c>
      <c r="W100" s="246">
        <f t="shared" si="17"/>
        <v>1.201384646711464E-2</v>
      </c>
      <c r="X100" s="239" t="s">
        <v>125</v>
      </c>
    </row>
    <row r="101" spans="1:24" ht="17" customHeight="1">
      <c r="A101" s="75" t="s">
        <v>301</v>
      </c>
      <c r="B101" s="75" t="s">
        <v>200</v>
      </c>
      <c r="C101" s="238" t="s">
        <v>325</v>
      </c>
      <c r="D101" s="233" t="s">
        <v>556</v>
      </c>
      <c r="E101" s="239">
        <v>2.4E-2</v>
      </c>
      <c r="F101" s="239">
        <v>22</v>
      </c>
      <c r="G101" s="239">
        <v>578</v>
      </c>
      <c r="H101" s="240">
        <v>1332</v>
      </c>
      <c r="I101" s="239">
        <v>32.6</v>
      </c>
      <c r="J101" s="239">
        <v>0.41</v>
      </c>
      <c r="K101" s="239">
        <v>601</v>
      </c>
      <c r="L101" s="239">
        <v>534</v>
      </c>
      <c r="M101" s="239">
        <v>3.93</v>
      </c>
      <c r="N101" s="239">
        <v>0.28999999999999998</v>
      </c>
      <c r="O101" s="241">
        <v>1139.6299999999999</v>
      </c>
      <c r="P101" s="242">
        <v>1172.23</v>
      </c>
      <c r="Q101" s="243">
        <f>K101/J101</f>
        <v>1465.8536585365855</v>
      </c>
      <c r="R101" s="244">
        <f>I101/K101</f>
        <v>5.4242928452579039E-2</v>
      </c>
      <c r="S101" s="244">
        <f>L101/K101</f>
        <v>0.88851913477537436</v>
      </c>
      <c r="T101" s="245">
        <f t="shared" si="20"/>
        <v>9.166666666666666E-2</v>
      </c>
      <c r="U101" s="244">
        <f>G101/$E101/10000</f>
        <v>2.4083333333333332</v>
      </c>
      <c r="V101" s="246">
        <f t="shared" si="18"/>
        <v>5.55</v>
      </c>
      <c r="W101" s="246">
        <f t="shared" si="17"/>
        <v>1.6516516516516516E-2</v>
      </c>
      <c r="X101" s="244">
        <f>G101/H101</f>
        <v>0.43393393393393392</v>
      </c>
    </row>
    <row r="102" spans="1:24" ht="17" customHeight="1">
      <c r="A102" s="75" t="s">
        <v>301</v>
      </c>
      <c r="B102" s="75" t="s">
        <v>200</v>
      </c>
      <c r="C102" s="238" t="s">
        <v>326</v>
      </c>
      <c r="D102" s="233" t="s">
        <v>556</v>
      </c>
      <c r="E102" s="239">
        <v>3.1E-2</v>
      </c>
      <c r="F102" s="239">
        <v>11</v>
      </c>
      <c r="G102" s="239">
        <v>977</v>
      </c>
      <c r="H102" s="240">
        <v>469</v>
      </c>
      <c r="I102" s="239">
        <v>129</v>
      </c>
      <c r="J102" s="239">
        <v>1.07</v>
      </c>
      <c r="K102" s="239" t="s">
        <v>282</v>
      </c>
      <c r="L102" s="239" t="s">
        <v>268</v>
      </c>
      <c r="M102" s="239">
        <v>64.7</v>
      </c>
      <c r="N102" s="239">
        <v>1.27</v>
      </c>
      <c r="O102" s="241" t="s">
        <v>125</v>
      </c>
      <c r="P102" s="242" t="s">
        <v>125</v>
      </c>
      <c r="Q102" s="243" t="s">
        <v>125</v>
      </c>
      <c r="R102" s="244" t="s">
        <v>125</v>
      </c>
      <c r="S102" s="244" t="s">
        <v>125</v>
      </c>
      <c r="T102" s="245">
        <f t="shared" si="20"/>
        <v>3.5483870967741936E-2</v>
      </c>
      <c r="U102" s="244">
        <f>G102/$E102/10000</f>
        <v>3.1516129032258062</v>
      </c>
      <c r="V102" s="246">
        <f t="shared" si="18"/>
        <v>1.5129032258064516</v>
      </c>
      <c r="W102" s="246">
        <f t="shared" si="17"/>
        <v>2.3454157782515993E-2</v>
      </c>
      <c r="X102" s="244">
        <f>G102/H102</f>
        <v>2.0831556503198296</v>
      </c>
    </row>
    <row r="103" spans="1:24" ht="17" customHeight="1">
      <c r="A103" s="247" t="s">
        <v>301</v>
      </c>
      <c r="B103" s="247" t="s">
        <v>200</v>
      </c>
      <c r="C103" s="248" t="s">
        <v>327</v>
      </c>
      <c r="D103" s="249" t="s">
        <v>556</v>
      </c>
      <c r="E103" s="250">
        <v>0.37</v>
      </c>
      <c r="F103" s="250">
        <v>21</v>
      </c>
      <c r="G103" s="250">
        <v>5006</v>
      </c>
      <c r="H103" s="251">
        <v>1172</v>
      </c>
      <c r="I103" s="250">
        <v>1180</v>
      </c>
      <c r="J103" s="250">
        <v>0.88</v>
      </c>
      <c r="K103" s="250" t="s">
        <v>282</v>
      </c>
      <c r="L103" s="250">
        <v>4672</v>
      </c>
      <c r="M103" s="250">
        <v>15.8</v>
      </c>
      <c r="N103" s="250">
        <v>1.1399999999999999</v>
      </c>
      <c r="O103" s="252" t="s">
        <v>125</v>
      </c>
      <c r="P103" s="253" t="s">
        <v>125</v>
      </c>
      <c r="Q103" s="254" t="s">
        <v>125</v>
      </c>
      <c r="R103" s="255" t="s">
        <v>125</v>
      </c>
      <c r="S103" s="255" t="s">
        <v>125</v>
      </c>
      <c r="T103" s="256">
        <f t="shared" si="20"/>
        <v>5.6756756756756758E-3</v>
      </c>
      <c r="U103" s="255">
        <f>G103/$E103/10000</f>
        <v>1.3529729729729729</v>
      </c>
      <c r="V103" s="257">
        <f t="shared" si="18"/>
        <v>0.31675675675675674</v>
      </c>
      <c r="W103" s="257">
        <f t="shared" si="17"/>
        <v>1.7918088737201365E-2</v>
      </c>
      <c r="X103" s="255">
        <f>G103/H103</f>
        <v>4.2713310580204782</v>
      </c>
    </row>
    <row r="104" spans="1:24" ht="17" customHeight="1">
      <c r="A104" s="75" t="s">
        <v>301</v>
      </c>
      <c r="B104" s="75" t="s">
        <v>302</v>
      </c>
      <c r="C104" s="238" t="s">
        <v>303</v>
      </c>
      <c r="D104" s="233" t="s">
        <v>556</v>
      </c>
      <c r="E104" s="239">
        <v>1.0009999999999999</v>
      </c>
      <c r="F104" s="239">
        <v>30</v>
      </c>
      <c r="G104" s="239" t="s">
        <v>228</v>
      </c>
      <c r="H104" s="240">
        <v>1240</v>
      </c>
      <c r="I104" s="239" t="s">
        <v>294</v>
      </c>
      <c r="J104" s="239">
        <v>3.29</v>
      </c>
      <c r="K104" s="239" t="s">
        <v>282</v>
      </c>
      <c r="L104" s="239" t="s">
        <v>268</v>
      </c>
      <c r="M104" s="239">
        <v>20.399999999999999</v>
      </c>
      <c r="N104" s="239">
        <v>1.69</v>
      </c>
      <c r="O104" s="241" t="s">
        <v>125</v>
      </c>
      <c r="P104" s="242" t="s">
        <v>125</v>
      </c>
      <c r="Q104" s="243" t="s">
        <v>125</v>
      </c>
      <c r="R104" s="244" t="s">
        <v>125</v>
      </c>
      <c r="S104" s="244" t="s">
        <v>125</v>
      </c>
      <c r="T104" s="245">
        <f t="shared" si="20"/>
        <v>2.9970029970029974E-3</v>
      </c>
      <c r="U104" s="244" t="s">
        <v>125</v>
      </c>
      <c r="V104" s="246">
        <f t="shared" si="18"/>
        <v>0.12387612387612389</v>
      </c>
      <c r="W104" s="246">
        <f t="shared" si="17"/>
        <v>2.4193548387096774E-2</v>
      </c>
      <c r="X104" s="239" t="s">
        <v>125</v>
      </c>
    </row>
    <row r="105" spans="1:24" ht="17" customHeight="1">
      <c r="A105" s="75" t="s">
        <v>301</v>
      </c>
      <c r="B105" s="75" t="s">
        <v>302</v>
      </c>
      <c r="C105" s="238" t="s">
        <v>304</v>
      </c>
      <c r="D105" s="233" t="s">
        <v>556</v>
      </c>
      <c r="E105" s="239">
        <v>0.88500000000000001</v>
      </c>
      <c r="F105" s="239">
        <v>33</v>
      </c>
      <c r="G105" s="239" t="s">
        <v>228</v>
      </c>
      <c r="H105" s="240">
        <v>1528</v>
      </c>
      <c r="I105" s="239" t="s">
        <v>294</v>
      </c>
      <c r="J105" s="239">
        <v>5.13</v>
      </c>
      <c r="K105" s="239" t="s">
        <v>282</v>
      </c>
      <c r="L105" s="239" t="s">
        <v>268</v>
      </c>
      <c r="M105" s="239">
        <v>22.4</v>
      </c>
      <c r="N105" s="239">
        <v>1.68</v>
      </c>
      <c r="O105" s="241" t="s">
        <v>125</v>
      </c>
      <c r="P105" s="242" t="s">
        <v>125</v>
      </c>
      <c r="Q105" s="243" t="s">
        <v>125</v>
      </c>
      <c r="R105" s="244" t="s">
        <v>125</v>
      </c>
      <c r="S105" s="244" t="s">
        <v>125</v>
      </c>
      <c r="T105" s="245">
        <f t="shared" si="20"/>
        <v>3.7288135593220341E-3</v>
      </c>
      <c r="U105" s="244" t="s">
        <v>125</v>
      </c>
      <c r="V105" s="246">
        <f t="shared" si="18"/>
        <v>0.17265536723163841</v>
      </c>
      <c r="W105" s="246">
        <f t="shared" si="17"/>
        <v>2.1596858638743454E-2</v>
      </c>
      <c r="X105" s="239" t="s">
        <v>125</v>
      </c>
    </row>
    <row r="106" spans="1:24" ht="17" customHeight="1">
      <c r="A106" s="75" t="s">
        <v>301</v>
      </c>
      <c r="B106" s="75" t="s">
        <v>302</v>
      </c>
      <c r="C106" s="238" t="s">
        <v>305</v>
      </c>
      <c r="D106" s="233" t="s">
        <v>556</v>
      </c>
      <c r="E106" s="239">
        <v>0.46800000000000003</v>
      </c>
      <c r="F106" s="239">
        <v>33</v>
      </c>
      <c r="G106" s="239">
        <v>10448</v>
      </c>
      <c r="H106" s="240">
        <v>764</v>
      </c>
      <c r="I106" s="239">
        <v>1485</v>
      </c>
      <c r="J106" s="239">
        <v>2.0099999999999998</v>
      </c>
      <c r="K106" s="239" t="s">
        <v>282</v>
      </c>
      <c r="L106" s="239">
        <v>4006</v>
      </c>
      <c r="M106" s="239">
        <v>6.19</v>
      </c>
      <c r="N106" s="239">
        <v>1.69</v>
      </c>
      <c r="O106" s="241" t="s">
        <v>125</v>
      </c>
      <c r="P106" s="242">
        <v>5500.8899999999994</v>
      </c>
      <c r="Q106" s="243" t="s">
        <v>125</v>
      </c>
      <c r="R106" s="244" t="s">
        <v>125</v>
      </c>
      <c r="S106" s="244" t="s">
        <v>125</v>
      </c>
      <c r="T106" s="245">
        <f t="shared" si="20"/>
        <v>7.0512820512820514E-3</v>
      </c>
      <c r="U106" s="244">
        <f>G106/$E106/10000</f>
        <v>2.2324786324786325</v>
      </c>
      <c r="V106" s="246">
        <f t="shared" si="18"/>
        <v>0.16324786324786322</v>
      </c>
      <c r="W106" s="246">
        <f t="shared" si="17"/>
        <v>4.3193717277486908E-2</v>
      </c>
      <c r="X106" s="244">
        <f>G106/H106</f>
        <v>13.675392670157068</v>
      </c>
    </row>
    <row r="107" spans="1:24" ht="17" customHeight="1">
      <c r="A107" s="75" t="s">
        <v>301</v>
      </c>
      <c r="B107" s="75" t="s">
        <v>302</v>
      </c>
      <c r="C107" s="238" t="s">
        <v>306</v>
      </c>
      <c r="D107" s="233" t="s">
        <v>556</v>
      </c>
      <c r="E107" s="239">
        <v>2.8849999999999998</v>
      </c>
      <c r="F107" s="239">
        <v>36</v>
      </c>
      <c r="G107" s="239" t="s">
        <v>228</v>
      </c>
      <c r="H107" s="240">
        <v>2389</v>
      </c>
      <c r="I107" s="239" t="s">
        <v>294</v>
      </c>
      <c r="J107" s="239">
        <v>0.53</v>
      </c>
      <c r="K107" s="239" t="s">
        <v>282</v>
      </c>
      <c r="L107" s="239">
        <v>89.2</v>
      </c>
      <c r="M107" s="239">
        <v>73.5</v>
      </c>
      <c r="N107" s="239">
        <v>1.99</v>
      </c>
      <c r="O107" s="241" t="s">
        <v>125</v>
      </c>
      <c r="P107" s="242" t="s">
        <v>125</v>
      </c>
      <c r="Q107" s="243" t="s">
        <v>125</v>
      </c>
      <c r="R107" s="244" t="s">
        <v>125</v>
      </c>
      <c r="S107" s="244" t="s">
        <v>125</v>
      </c>
      <c r="T107" s="245">
        <f t="shared" si="20"/>
        <v>1.2478336221837089E-3</v>
      </c>
      <c r="U107" s="244" t="s">
        <v>125</v>
      </c>
      <c r="V107" s="246">
        <f t="shared" si="18"/>
        <v>8.2807625649913341E-2</v>
      </c>
      <c r="W107" s="246">
        <f t="shared" si="17"/>
        <v>1.5069066555043951E-2</v>
      </c>
      <c r="X107" s="239" t="s">
        <v>125</v>
      </c>
    </row>
    <row r="108" spans="1:24" ht="17" customHeight="1">
      <c r="A108" s="75" t="s">
        <v>301</v>
      </c>
      <c r="B108" s="75" t="s">
        <v>302</v>
      </c>
      <c r="C108" s="238" t="s">
        <v>307</v>
      </c>
      <c r="D108" s="233" t="s">
        <v>556</v>
      </c>
      <c r="E108" s="239">
        <v>7.9000000000000001E-2</v>
      </c>
      <c r="F108" s="239">
        <v>16</v>
      </c>
      <c r="G108" s="239">
        <v>1584</v>
      </c>
      <c r="H108" s="240">
        <v>1547</v>
      </c>
      <c r="I108" s="239">
        <v>2757</v>
      </c>
      <c r="J108" s="239">
        <v>7.0000000000000007E-2</v>
      </c>
      <c r="K108" s="239">
        <v>1573</v>
      </c>
      <c r="L108" s="239">
        <v>1202</v>
      </c>
      <c r="M108" s="239" t="s">
        <v>125</v>
      </c>
      <c r="N108" s="239" t="s">
        <v>308</v>
      </c>
      <c r="O108" s="241">
        <v>2775.0699999999997</v>
      </c>
      <c r="P108" s="242">
        <v>5532.07</v>
      </c>
      <c r="Q108" s="243">
        <f>K108/J108</f>
        <v>22471.428571428569</v>
      </c>
      <c r="R108" s="244">
        <f>I108/K108</f>
        <v>1.7527018436109345</v>
      </c>
      <c r="S108" s="244">
        <f>L108/K108</f>
        <v>0.76414494596312776</v>
      </c>
      <c r="T108" s="245">
        <f t="shared" si="20"/>
        <v>2.0253164556962026E-2</v>
      </c>
      <c r="U108" s="244">
        <f t="shared" si="20"/>
        <v>2.0050632911392405</v>
      </c>
      <c r="V108" s="246">
        <f t="shared" si="18"/>
        <v>1.9582278481012658</v>
      </c>
      <c r="W108" s="246">
        <f t="shared" si="17"/>
        <v>1.0342598577892695E-2</v>
      </c>
      <c r="X108" s="244">
        <f t="shared" ref="X108:X114" si="21">G108/H108</f>
        <v>1.0239172592113768</v>
      </c>
    </row>
    <row r="109" spans="1:24" ht="17" customHeight="1">
      <c r="A109" s="75" t="s">
        <v>301</v>
      </c>
      <c r="B109" s="75" t="s">
        <v>302</v>
      </c>
      <c r="C109" s="238" t="s">
        <v>309</v>
      </c>
      <c r="D109" s="233" t="s">
        <v>556</v>
      </c>
      <c r="E109" s="239">
        <v>0.06</v>
      </c>
      <c r="F109" s="239">
        <v>21</v>
      </c>
      <c r="G109" s="239">
        <v>963</v>
      </c>
      <c r="H109" s="240">
        <v>1436</v>
      </c>
      <c r="I109" s="239">
        <v>407</v>
      </c>
      <c r="J109" s="239">
        <v>0.05</v>
      </c>
      <c r="K109" s="239">
        <v>1134</v>
      </c>
      <c r="L109" s="239">
        <v>7.7</v>
      </c>
      <c r="M109" s="239">
        <v>0.18</v>
      </c>
      <c r="N109" s="239">
        <v>0.1</v>
      </c>
      <c r="O109" s="241">
        <v>1142.03</v>
      </c>
      <c r="P109" s="242">
        <v>1549.03</v>
      </c>
      <c r="Q109" s="243">
        <f>K109/J109</f>
        <v>22680</v>
      </c>
      <c r="R109" s="244">
        <f>I109/K109</f>
        <v>0.35890652557319225</v>
      </c>
      <c r="S109" s="244">
        <f>L109/K109</f>
        <v>6.7901234567901234E-3</v>
      </c>
      <c r="T109" s="245">
        <f t="shared" si="20"/>
        <v>3.5000000000000003E-2</v>
      </c>
      <c r="U109" s="244">
        <f t="shared" si="20"/>
        <v>1.605</v>
      </c>
      <c r="V109" s="246">
        <f t="shared" si="18"/>
        <v>2.3933333333333335</v>
      </c>
      <c r="W109" s="246">
        <f t="shared" si="17"/>
        <v>1.4623955431754874E-2</v>
      </c>
      <c r="X109" s="244">
        <f t="shared" si="21"/>
        <v>0.67061281337047352</v>
      </c>
    </row>
    <row r="110" spans="1:24" ht="17" customHeight="1">
      <c r="A110" s="75" t="s">
        <v>301</v>
      </c>
      <c r="B110" s="75" t="s">
        <v>302</v>
      </c>
      <c r="C110" s="238" t="s">
        <v>310</v>
      </c>
      <c r="D110" s="233" t="s">
        <v>556</v>
      </c>
      <c r="E110" s="239">
        <v>1.419</v>
      </c>
      <c r="F110" s="239">
        <v>58</v>
      </c>
      <c r="G110" s="239">
        <v>13080</v>
      </c>
      <c r="H110" s="240">
        <v>5069</v>
      </c>
      <c r="I110" s="239" t="s">
        <v>294</v>
      </c>
      <c r="J110" s="239">
        <v>12.4</v>
      </c>
      <c r="K110" s="239" t="s">
        <v>282</v>
      </c>
      <c r="L110" s="239" t="s">
        <v>268</v>
      </c>
      <c r="M110" s="239">
        <v>117</v>
      </c>
      <c r="N110" s="239">
        <v>2.0499999999999998</v>
      </c>
      <c r="O110" s="241" t="s">
        <v>125</v>
      </c>
      <c r="P110" s="242" t="s">
        <v>125</v>
      </c>
      <c r="Q110" s="243" t="s">
        <v>125</v>
      </c>
      <c r="R110" s="244" t="s">
        <v>125</v>
      </c>
      <c r="S110" s="244" t="s">
        <v>125</v>
      </c>
      <c r="T110" s="245">
        <f t="shared" si="20"/>
        <v>4.0873854827343202E-3</v>
      </c>
      <c r="U110" s="244">
        <f t="shared" si="20"/>
        <v>0.92177589852008457</v>
      </c>
      <c r="V110" s="246">
        <f t="shared" si="18"/>
        <v>0.35722339675828046</v>
      </c>
      <c r="W110" s="246">
        <f t="shared" si="17"/>
        <v>1.144209903333991E-2</v>
      </c>
      <c r="X110" s="244">
        <f t="shared" si="21"/>
        <v>2.5803906095876901</v>
      </c>
    </row>
    <row r="111" spans="1:24" ht="17" customHeight="1">
      <c r="A111" s="75" t="s">
        <v>301</v>
      </c>
      <c r="B111" s="75" t="s">
        <v>302</v>
      </c>
      <c r="C111" s="238" t="s">
        <v>311</v>
      </c>
      <c r="D111" s="233" t="s">
        <v>556</v>
      </c>
      <c r="E111" s="239">
        <v>1.5329999999999999</v>
      </c>
      <c r="F111" s="239">
        <v>53</v>
      </c>
      <c r="G111" s="239">
        <v>16852</v>
      </c>
      <c r="H111" s="240">
        <v>5048</v>
      </c>
      <c r="I111" s="239" t="s">
        <v>294</v>
      </c>
      <c r="J111" s="239">
        <v>10.3</v>
      </c>
      <c r="K111" s="239" t="s">
        <v>282</v>
      </c>
      <c r="L111" s="239" t="s">
        <v>268</v>
      </c>
      <c r="M111" s="239">
        <v>93.7</v>
      </c>
      <c r="N111" s="239">
        <v>1.5</v>
      </c>
      <c r="O111" s="241" t="s">
        <v>125</v>
      </c>
      <c r="P111" s="242" t="s">
        <v>125</v>
      </c>
      <c r="Q111" s="243" t="s">
        <v>125</v>
      </c>
      <c r="R111" s="244" t="s">
        <v>125</v>
      </c>
      <c r="S111" s="244" t="s">
        <v>125</v>
      </c>
      <c r="T111" s="245">
        <f t="shared" si="20"/>
        <v>3.457273320287019E-3</v>
      </c>
      <c r="U111" s="244">
        <f t="shared" si="20"/>
        <v>1.0992824527071103</v>
      </c>
      <c r="V111" s="246">
        <f t="shared" si="18"/>
        <v>0.32928897586431838</v>
      </c>
      <c r="W111" s="246">
        <f t="shared" si="17"/>
        <v>1.0499207606973059E-2</v>
      </c>
      <c r="X111" s="244">
        <f t="shared" si="21"/>
        <v>3.3383518225039621</v>
      </c>
    </row>
    <row r="112" spans="1:24" ht="17" customHeight="1">
      <c r="A112" s="247" t="s">
        <v>301</v>
      </c>
      <c r="B112" s="247" t="s">
        <v>302</v>
      </c>
      <c r="C112" s="248" t="s">
        <v>312</v>
      </c>
      <c r="D112" s="249" t="s">
        <v>556</v>
      </c>
      <c r="E112" s="250">
        <v>0.39300000000000002</v>
      </c>
      <c r="F112" s="250">
        <v>15</v>
      </c>
      <c r="G112" s="250">
        <v>4518</v>
      </c>
      <c r="H112" s="251">
        <v>1196</v>
      </c>
      <c r="I112" s="250">
        <v>1519</v>
      </c>
      <c r="J112" s="250">
        <v>3.59</v>
      </c>
      <c r="K112" s="250">
        <v>1764</v>
      </c>
      <c r="L112" s="250" t="s">
        <v>268</v>
      </c>
      <c r="M112" s="250">
        <v>39.700000000000003</v>
      </c>
      <c r="N112" s="250">
        <v>0.13</v>
      </c>
      <c r="O112" s="252" t="s">
        <v>125</v>
      </c>
      <c r="P112" s="253">
        <v>3326.42</v>
      </c>
      <c r="Q112" s="254">
        <f>K112/J112</f>
        <v>491.3649025069638</v>
      </c>
      <c r="R112" s="255">
        <f>I112/K112</f>
        <v>0.86111111111111116</v>
      </c>
      <c r="S112" s="255" t="s">
        <v>125</v>
      </c>
      <c r="T112" s="256">
        <f t="shared" si="20"/>
        <v>3.8167938931297704E-3</v>
      </c>
      <c r="U112" s="255">
        <f t="shared" si="20"/>
        <v>1.1496183206106869</v>
      </c>
      <c r="V112" s="257">
        <f t="shared" si="18"/>
        <v>0.30432569974554707</v>
      </c>
      <c r="W112" s="257">
        <f t="shared" si="17"/>
        <v>1.254180602006689E-2</v>
      </c>
      <c r="X112" s="255">
        <f t="shared" si="21"/>
        <v>3.7775919732441472</v>
      </c>
    </row>
    <row r="113" spans="1:24" ht="17" customHeight="1">
      <c r="A113" s="75" t="s">
        <v>301</v>
      </c>
      <c r="B113" s="75" t="s">
        <v>313</v>
      </c>
      <c r="C113" s="238" t="s">
        <v>314</v>
      </c>
      <c r="D113" s="233" t="s">
        <v>556</v>
      </c>
      <c r="E113" s="239">
        <v>0.14299999999999999</v>
      </c>
      <c r="F113" s="239">
        <v>35</v>
      </c>
      <c r="G113" s="239">
        <v>1433</v>
      </c>
      <c r="H113" s="240">
        <v>809</v>
      </c>
      <c r="I113" s="239">
        <v>831</v>
      </c>
      <c r="J113" s="239">
        <v>1.28</v>
      </c>
      <c r="K113" s="239">
        <v>2344</v>
      </c>
      <c r="L113" s="239">
        <v>2549</v>
      </c>
      <c r="M113" s="239">
        <v>11.1</v>
      </c>
      <c r="N113" s="239">
        <v>0.5</v>
      </c>
      <c r="O113" s="241">
        <v>4905.880000000001</v>
      </c>
      <c r="P113" s="242">
        <v>5736.88</v>
      </c>
      <c r="Q113" s="243">
        <f>K113/J113</f>
        <v>1831.25</v>
      </c>
      <c r="R113" s="244">
        <f>I113/K113</f>
        <v>0.35452218430034127</v>
      </c>
      <c r="S113" s="244">
        <f>L113/K113</f>
        <v>1.0874573378839592</v>
      </c>
      <c r="T113" s="245">
        <f t="shared" si="20"/>
        <v>2.4475524475524476E-2</v>
      </c>
      <c r="U113" s="244">
        <f t="shared" si="20"/>
        <v>1.0020979020979022</v>
      </c>
      <c r="V113" s="246">
        <f t="shared" si="18"/>
        <v>0.56573426573426577</v>
      </c>
      <c r="W113" s="246">
        <f t="shared" si="17"/>
        <v>4.3263288009888753E-2</v>
      </c>
      <c r="X113" s="244">
        <f t="shared" si="21"/>
        <v>1.7713226205191595</v>
      </c>
    </row>
    <row r="114" spans="1:24" ht="17" customHeight="1" thickBot="1">
      <c r="A114" s="258" t="s">
        <v>301</v>
      </c>
      <c r="B114" s="258" t="s">
        <v>313</v>
      </c>
      <c r="C114" s="259" t="s">
        <v>315</v>
      </c>
      <c r="D114" s="260" t="s">
        <v>557</v>
      </c>
      <c r="E114" s="261">
        <v>0.86899999999999999</v>
      </c>
      <c r="F114" s="261">
        <v>81</v>
      </c>
      <c r="G114" s="261">
        <v>10916</v>
      </c>
      <c r="H114" s="262">
        <v>6411</v>
      </c>
      <c r="I114" s="261">
        <v>9582.31</v>
      </c>
      <c r="J114" s="261">
        <v>3.2601499999999999</v>
      </c>
      <c r="K114" s="261">
        <v>69440.45</v>
      </c>
      <c r="L114" s="261">
        <v>12847.9</v>
      </c>
      <c r="M114" s="261">
        <v>32.301870000000001</v>
      </c>
      <c r="N114" s="261">
        <v>2.11625</v>
      </c>
      <c r="O114" s="263">
        <v>82326.028269999995</v>
      </c>
      <c r="P114" s="264">
        <v>91908.338269999993</v>
      </c>
      <c r="Q114" s="282">
        <f>K114/J114</f>
        <v>21299.771482907228</v>
      </c>
      <c r="R114" s="265">
        <f>I114/K114</f>
        <v>0.13799320136894275</v>
      </c>
      <c r="S114" s="265">
        <f>L114/K114</f>
        <v>0.18502040237354453</v>
      </c>
      <c r="T114" s="266">
        <f t="shared" si="20"/>
        <v>9.3210586881472962E-3</v>
      </c>
      <c r="U114" s="265">
        <f t="shared" si="20"/>
        <v>1.256156501726122</v>
      </c>
      <c r="V114" s="267">
        <f t="shared" si="18"/>
        <v>0.73774453394706563</v>
      </c>
      <c r="W114" s="267">
        <f t="shared" si="17"/>
        <v>1.2634534394010294E-2</v>
      </c>
      <c r="X114" s="265">
        <f t="shared" si="21"/>
        <v>1.7026984869755108</v>
      </c>
    </row>
    <row r="115" spans="1:24" ht="17" customHeight="1">
      <c r="A115" s="227" t="s">
        <v>558</v>
      </c>
      <c r="B115" s="268"/>
      <c r="C115" s="268"/>
      <c r="D115" s="269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1"/>
      <c r="P115" s="271"/>
      <c r="Q115" s="270"/>
      <c r="R115" s="272"/>
      <c r="S115" s="272"/>
      <c r="T115" s="273"/>
      <c r="U115" s="272"/>
      <c r="V115" s="274"/>
      <c r="W115" s="270"/>
      <c r="X115" s="270"/>
    </row>
    <row r="116" spans="1:24" ht="17" customHeight="1">
      <c r="A116" s="75" t="s">
        <v>559</v>
      </c>
      <c r="B116" s="268"/>
      <c r="C116" s="268"/>
      <c r="D116" s="269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1"/>
      <c r="P116" s="271"/>
      <c r="Q116" s="270"/>
      <c r="R116" s="272"/>
      <c r="S116" s="272"/>
      <c r="T116" s="273"/>
      <c r="U116" s="272"/>
      <c r="V116" s="274"/>
      <c r="W116" s="270"/>
      <c r="X116" s="270"/>
    </row>
    <row r="117" spans="1:24" ht="17" customHeight="1">
      <c r="A117" s="75" t="s">
        <v>562</v>
      </c>
      <c r="B117" s="75"/>
      <c r="C117" s="75"/>
      <c r="D117" s="233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</row>
    <row r="118" spans="1:24" ht="17" customHeight="1">
      <c r="A118" s="75" t="s">
        <v>370</v>
      </c>
      <c r="B118" s="75"/>
      <c r="C118" s="75"/>
      <c r="D118" s="233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</row>
    <row r="119" spans="1:24" ht="17" customHeight="1">
      <c r="A119" s="68"/>
      <c r="B119" s="68"/>
      <c r="C119" s="68"/>
      <c r="D119" s="275"/>
      <c r="E119" s="276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276"/>
    </row>
    <row r="120" spans="1:24" ht="17" customHeight="1">
      <c r="A120" s="277"/>
      <c r="B120" s="278"/>
      <c r="C120" s="278"/>
      <c r="D120" s="279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</row>
    <row r="121" spans="1:24" ht="17" customHeight="1">
      <c r="A121" s="278"/>
      <c r="B121" s="278"/>
      <c r="C121" s="278"/>
      <c r="D121" s="279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</row>
    <row r="123" spans="1:24" ht="17" customHeight="1">
      <c r="A123" s="281" t="s">
        <v>548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3862-E82A-7747-A05E-23DCC70B3015}">
  <dimension ref="A1:U64"/>
  <sheetViews>
    <sheetView showGridLines="0" showRowColHeader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" sqref="E1"/>
    </sheetView>
  </sheetViews>
  <sheetFormatPr baseColWidth="10" defaultColWidth="10.83203125" defaultRowHeight="17" customHeight="1"/>
  <cols>
    <col min="1" max="1" width="16.5" style="193" customWidth="1"/>
    <col min="2" max="2" width="28" style="193" bestFit="1" customWidth="1"/>
    <col min="3" max="3" width="13.5" style="193" bestFit="1" customWidth="1"/>
    <col min="4" max="4" width="12" style="193" bestFit="1" customWidth="1"/>
    <col min="5" max="21" width="11.5" style="193" customWidth="1"/>
    <col min="22" max="16384" width="10.83203125" style="193"/>
  </cols>
  <sheetData>
    <row r="1" spans="1:21" s="20" customFormat="1" ht="34" customHeight="1" thickBot="1">
      <c r="A1" s="26" t="s">
        <v>352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9"/>
      <c r="N1" s="19"/>
      <c r="O1" s="19"/>
      <c r="P1" s="19"/>
      <c r="Q1" s="19"/>
      <c r="R1" s="19"/>
      <c r="S1" s="19"/>
      <c r="T1" s="19"/>
      <c r="U1" s="19"/>
    </row>
    <row r="2" spans="1:21" ht="17" customHeight="1" thickBot="1">
      <c r="A2" s="27" t="s">
        <v>218</v>
      </c>
      <c r="B2" s="27" t="s">
        <v>393</v>
      </c>
      <c r="C2" s="27" t="s">
        <v>28</v>
      </c>
      <c r="D2" s="27" t="s">
        <v>130</v>
      </c>
      <c r="E2" s="171" t="s">
        <v>395</v>
      </c>
      <c r="F2" s="171" t="s">
        <v>396</v>
      </c>
      <c r="G2" s="191" t="s">
        <v>402</v>
      </c>
      <c r="H2" s="191" t="s">
        <v>397</v>
      </c>
      <c r="I2" s="191" t="s">
        <v>398</v>
      </c>
      <c r="J2" s="192" t="s">
        <v>399</v>
      </c>
      <c r="K2" s="56" t="s">
        <v>400</v>
      </c>
      <c r="L2" s="56" t="s">
        <v>401</v>
      </c>
      <c r="M2" s="56" t="s">
        <v>410</v>
      </c>
      <c r="N2" s="171" t="s">
        <v>407</v>
      </c>
      <c r="O2" s="56" t="s">
        <v>406</v>
      </c>
      <c r="P2" s="56" t="s">
        <v>403</v>
      </c>
      <c r="Q2" s="56" t="s">
        <v>404</v>
      </c>
      <c r="R2" s="56" t="s">
        <v>408</v>
      </c>
      <c r="S2" s="56" t="s">
        <v>405</v>
      </c>
      <c r="T2" s="56" t="s">
        <v>409</v>
      </c>
      <c r="U2" s="171" t="s">
        <v>411</v>
      </c>
    </row>
    <row r="3" spans="1:21" ht="17" customHeight="1">
      <c r="A3" s="194" t="s">
        <v>372</v>
      </c>
      <c r="B3" s="194" t="s">
        <v>255</v>
      </c>
      <c r="C3" s="194" t="s">
        <v>419</v>
      </c>
      <c r="D3" s="194" t="s">
        <v>468</v>
      </c>
      <c r="E3" s="195">
        <v>0.72310974210615409</v>
      </c>
      <c r="F3" s="195">
        <v>15.460491007231727</v>
      </c>
      <c r="G3" s="196">
        <v>44.729923914454929</v>
      </c>
      <c r="H3" s="196">
        <v>6.935924254689267</v>
      </c>
      <c r="I3" s="196">
        <v>13.388274058867344</v>
      </c>
      <c r="J3" s="197">
        <v>10.070327992886325</v>
      </c>
      <c r="K3" s="196"/>
      <c r="L3" s="196">
        <v>0.20856972130012316</v>
      </c>
      <c r="M3" s="196">
        <v>1.1414373758484881</v>
      </c>
      <c r="N3" s="195">
        <v>0.38343734949475589</v>
      </c>
      <c r="O3" s="196">
        <v>0.23491614984922884</v>
      </c>
      <c r="P3" s="196"/>
      <c r="Q3" s="196">
        <v>4.4975351335991212</v>
      </c>
      <c r="R3" s="196">
        <v>0.32394699676761685</v>
      </c>
      <c r="S3" s="196">
        <v>0.55727262090659457</v>
      </c>
      <c r="T3" s="196">
        <v>1.1853085329601194</v>
      </c>
      <c r="U3" s="195">
        <f t="shared" ref="U3:U34" si="0">SUM(E3:T3)</f>
        <v>99.840474850961769</v>
      </c>
    </row>
    <row r="4" spans="1:21" ht="17" customHeight="1">
      <c r="A4" s="36" t="s">
        <v>371</v>
      </c>
      <c r="B4" s="36" t="s">
        <v>266</v>
      </c>
      <c r="C4" s="36" t="s">
        <v>418</v>
      </c>
      <c r="D4" s="36" t="s">
        <v>469</v>
      </c>
      <c r="E4" s="37">
        <v>5.9663902094361463</v>
      </c>
      <c r="F4" s="37">
        <v>16.035325331357992</v>
      </c>
      <c r="G4" s="38">
        <v>42.325312351894731</v>
      </c>
      <c r="H4" s="38">
        <v>6.2225477216643048</v>
      </c>
      <c r="I4" s="38">
        <v>14.029886714621401</v>
      </c>
      <c r="J4" s="198">
        <v>12.242470972901287</v>
      </c>
      <c r="K4" s="38">
        <v>0.27226918568763447</v>
      </c>
      <c r="L4" s="38">
        <v>7.1998998826685826E-2</v>
      </c>
      <c r="M4" s="38">
        <v>0.78474392476611443</v>
      </c>
      <c r="N4" s="37">
        <v>0.42762658439565893</v>
      </c>
      <c r="O4" s="38">
        <v>0.10836526254901671</v>
      </c>
      <c r="P4" s="38"/>
      <c r="Q4" s="38"/>
      <c r="R4" s="38"/>
      <c r="S4" s="38">
        <v>0.14074674368055851</v>
      </c>
      <c r="T4" s="38">
        <v>1.2064630762294619</v>
      </c>
      <c r="U4" s="37">
        <f t="shared" si="0"/>
        <v>99.834147078010986</v>
      </c>
    </row>
    <row r="5" spans="1:21" ht="17" customHeight="1">
      <c r="A5" s="60" t="s">
        <v>371</v>
      </c>
      <c r="B5" s="60" t="s">
        <v>266</v>
      </c>
      <c r="C5" s="60" t="s">
        <v>418</v>
      </c>
      <c r="D5" s="60" t="s">
        <v>459</v>
      </c>
      <c r="E5" s="172">
        <v>2.078331295132481</v>
      </c>
      <c r="F5" s="172">
        <v>15.485897921354097</v>
      </c>
      <c r="G5" s="173">
        <v>46.85528348263334</v>
      </c>
      <c r="H5" s="173">
        <v>5.087543277609428</v>
      </c>
      <c r="I5" s="173">
        <v>11.01824457181233</v>
      </c>
      <c r="J5" s="199">
        <v>15.019972897171527</v>
      </c>
      <c r="K5" s="173">
        <v>0.68086084504592659</v>
      </c>
      <c r="L5" s="173"/>
      <c r="M5" s="173">
        <v>0.86480866065237194</v>
      </c>
      <c r="N5" s="172">
        <v>0.40587217667997594</v>
      </c>
      <c r="O5" s="173">
        <v>0.22851087833071554</v>
      </c>
      <c r="P5" s="173"/>
      <c r="Q5" s="173"/>
      <c r="R5" s="173">
        <v>0.43211954130627905</v>
      </c>
      <c r="S5" s="173">
        <v>0.42798302170295743</v>
      </c>
      <c r="T5" s="173">
        <v>1.2316185356644385</v>
      </c>
      <c r="U5" s="172">
        <f t="shared" si="0"/>
        <v>99.817047105095867</v>
      </c>
    </row>
    <row r="6" spans="1:21" ht="17" customHeight="1">
      <c r="A6" s="36" t="s">
        <v>371</v>
      </c>
      <c r="B6" s="36" t="s">
        <v>286</v>
      </c>
      <c r="C6" s="36" t="s">
        <v>413</v>
      </c>
      <c r="D6" s="36" t="s">
        <v>453</v>
      </c>
      <c r="E6" s="37">
        <v>1.6214885010592988</v>
      </c>
      <c r="F6" s="37">
        <v>15.422870936864069</v>
      </c>
      <c r="G6" s="38">
        <v>48.372482520187674</v>
      </c>
      <c r="H6" s="38">
        <v>5.2073733018021544</v>
      </c>
      <c r="I6" s="38">
        <v>7.1124630806039146</v>
      </c>
      <c r="J6" s="198">
        <v>19.130166152987041</v>
      </c>
      <c r="K6" s="38">
        <v>0.18696190632451382</v>
      </c>
      <c r="L6" s="38"/>
      <c r="M6" s="38">
        <v>0.94646819170968111</v>
      </c>
      <c r="N6" s="37">
        <v>0.30847030087712052</v>
      </c>
      <c r="O6" s="38">
        <v>0.16072613471812086</v>
      </c>
      <c r="P6" s="38"/>
      <c r="Q6" s="38"/>
      <c r="R6" s="38">
        <v>0.32402581072763825</v>
      </c>
      <c r="S6" s="38"/>
      <c r="T6" s="38">
        <v>1.0804731002781969</v>
      </c>
      <c r="U6" s="37">
        <f t="shared" si="0"/>
        <v>99.87396993813941</v>
      </c>
    </row>
    <row r="7" spans="1:21" ht="17" customHeight="1">
      <c r="A7" s="36" t="s">
        <v>371</v>
      </c>
      <c r="B7" s="36" t="s">
        <v>286</v>
      </c>
      <c r="C7" s="36" t="s">
        <v>413</v>
      </c>
      <c r="D7" s="36" t="s">
        <v>435</v>
      </c>
      <c r="E7" s="37">
        <v>3.0195515424646526</v>
      </c>
      <c r="F7" s="37">
        <v>14.677345574026518</v>
      </c>
      <c r="G7" s="38">
        <v>49.196153296261123</v>
      </c>
      <c r="H7" s="38">
        <v>7.460885797987153</v>
      </c>
      <c r="I7" s="38">
        <v>0.33016901919365821</v>
      </c>
      <c r="J7" s="198">
        <v>22.49425502709591</v>
      </c>
      <c r="K7" s="38"/>
      <c r="L7" s="38"/>
      <c r="M7" s="38">
        <v>0.89560947093987597</v>
      </c>
      <c r="N7" s="37">
        <v>0.28500543359009206</v>
      </c>
      <c r="O7" s="38">
        <v>0.18251058266794037</v>
      </c>
      <c r="P7" s="38"/>
      <c r="Q7" s="38"/>
      <c r="R7" s="38">
        <v>0.30686804398367268</v>
      </c>
      <c r="S7" s="38"/>
      <c r="T7" s="38">
        <v>1.0975445787624938</v>
      </c>
      <c r="U7" s="37">
        <f t="shared" si="0"/>
        <v>99.945898366973097</v>
      </c>
    </row>
    <row r="8" spans="1:21" ht="17" customHeight="1">
      <c r="A8" s="36" t="s">
        <v>371</v>
      </c>
      <c r="B8" s="36" t="s">
        <v>286</v>
      </c>
      <c r="C8" s="36" t="s">
        <v>413</v>
      </c>
      <c r="D8" s="36" t="s">
        <v>433</v>
      </c>
      <c r="E8" s="37">
        <v>2.121810655643066</v>
      </c>
      <c r="F8" s="37">
        <v>14.389459947243743</v>
      </c>
      <c r="G8" s="38">
        <v>48.609959284545297</v>
      </c>
      <c r="H8" s="38">
        <v>7.2454402834759897</v>
      </c>
      <c r="I8" s="38">
        <v>0.31733736926028128</v>
      </c>
      <c r="J8" s="198">
        <v>24.662817588929915</v>
      </c>
      <c r="K8" s="38">
        <v>2.8202990463302598E-2</v>
      </c>
      <c r="L8" s="38">
        <v>4.5565841040523525E-2</v>
      </c>
      <c r="M8" s="38">
        <v>0.78517917285024841</v>
      </c>
      <c r="N8" s="37">
        <v>0.4264094039545468</v>
      </c>
      <c r="O8" s="38">
        <v>0.11575923547493135</v>
      </c>
      <c r="P8" s="38"/>
      <c r="Q8" s="38"/>
      <c r="R8" s="38"/>
      <c r="S8" s="38"/>
      <c r="T8" s="38">
        <v>1.1334141588367062</v>
      </c>
      <c r="U8" s="37">
        <f t="shared" si="0"/>
        <v>99.881355931718545</v>
      </c>
    </row>
    <row r="9" spans="1:21" ht="17" customHeight="1">
      <c r="A9" s="36" t="s">
        <v>371</v>
      </c>
      <c r="B9" s="36" t="s">
        <v>286</v>
      </c>
      <c r="C9" s="36" t="s">
        <v>413</v>
      </c>
      <c r="D9" s="36" t="s">
        <v>448</v>
      </c>
      <c r="E9" s="37">
        <v>3.7155839009077511</v>
      </c>
      <c r="F9" s="37">
        <v>15.043562391410207</v>
      </c>
      <c r="G9" s="38">
        <v>47.668826366926965</v>
      </c>
      <c r="H9" s="38">
        <v>5.6386791192656318</v>
      </c>
      <c r="I9" s="38">
        <v>3.2869012187951712</v>
      </c>
      <c r="J9" s="198">
        <v>21.437502845333441</v>
      </c>
      <c r="K9" s="38">
        <v>0.11980201550180179</v>
      </c>
      <c r="L9" s="38">
        <v>4.4151133888164822E-2</v>
      </c>
      <c r="M9" s="38">
        <v>0.88248948794588611</v>
      </c>
      <c r="N9" s="37">
        <v>0.48712837678211474</v>
      </c>
      <c r="O9" s="38">
        <v>0.20240936967583331</v>
      </c>
      <c r="P9" s="38"/>
      <c r="Q9" s="38">
        <v>9.4950004300673758E-3</v>
      </c>
      <c r="R9" s="38"/>
      <c r="S9" s="38"/>
      <c r="T9" s="38">
        <v>1.2026406948002069</v>
      </c>
      <c r="U9" s="37">
        <f t="shared" si="0"/>
        <v>99.739171921663228</v>
      </c>
    </row>
    <row r="10" spans="1:21" ht="17" customHeight="1">
      <c r="A10" s="36" t="s">
        <v>371</v>
      </c>
      <c r="B10" s="36" t="s">
        <v>286</v>
      </c>
      <c r="C10" s="36" t="s">
        <v>413</v>
      </c>
      <c r="D10" s="36" t="s">
        <v>474</v>
      </c>
      <c r="E10" s="37">
        <v>1.1656721745153422</v>
      </c>
      <c r="F10" s="37">
        <v>17.069409762425654</v>
      </c>
      <c r="G10" s="38">
        <v>45.927900119176016</v>
      </c>
      <c r="H10" s="38">
        <v>4.1384967103469181</v>
      </c>
      <c r="I10" s="38">
        <v>20.488212028831036</v>
      </c>
      <c r="J10" s="198">
        <v>7.2015238634314542</v>
      </c>
      <c r="K10" s="38"/>
      <c r="L10" s="38"/>
      <c r="M10" s="38">
        <v>1.1122422147826601</v>
      </c>
      <c r="N10" s="37">
        <v>0.77834340448280337</v>
      </c>
      <c r="O10" s="38">
        <v>0.23887705336711196</v>
      </c>
      <c r="P10" s="38"/>
      <c r="Q10" s="38"/>
      <c r="R10" s="38"/>
      <c r="S10" s="38">
        <v>0.20168547842281007</v>
      </c>
      <c r="T10" s="38">
        <v>1.3988721373786925</v>
      </c>
      <c r="U10" s="37">
        <f t="shared" si="0"/>
        <v>99.721234947160468</v>
      </c>
    </row>
    <row r="11" spans="1:21" ht="17" customHeight="1">
      <c r="A11" s="36" t="s">
        <v>371</v>
      </c>
      <c r="B11" s="36" t="s">
        <v>286</v>
      </c>
      <c r="C11" s="36" t="s">
        <v>413</v>
      </c>
      <c r="D11" s="36" t="s">
        <v>472</v>
      </c>
      <c r="E11" s="37">
        <v>1.0875184484055938</v>
      </c>
      <c r="F11" s="37">
        <v>14.615997738961632</v>
      </c>
      <c r="G11" s="38">
        <v>49.278616138250158</v>
      </c>
      <c r="H11" s="38">
        <v>3.5697964516670955</v>
      </c>
      <c r="I11" s="38">
        <v>15.889993001982768</v>
      </c>
      <c r="J11" s="198">
        <v>11.204716548015341</v>
      </c>
      <c r="K11" s="38">
        <v>2.9556598586362632E-2</v>
      </c>
      <c r="L11" s="38"/>
      <c r="M11" s="38">
        <v>0.78867993057520902</v>
      </c>
      <c r="N11" s="37">
        <v>0.39806748026392702</v>
      </c>
      <c r="O11" s="38">
        <v>0.256988873361917</v>
      </c>
      <c r="P11" s="38"/>
      <c r="Q11" s="38">
        <v>9.3683710011786183E-3</v>
      </c>
      <c r="R11" s="38">
        <v>0.82209220554705731</v>
      </c>
      <c r="S11" s="38">
        <v>0.9306387882131083</v>
      </c>
      <c r="T11" s="38">
        <v>0.93104809223713436</v>
      </c>
      <c r="U11" s="37">
        <f t="shared" si="0"/>
        <v>99.813078667068496</v>
      </c>
    </row>
    <row r="12" spans="1:21" ht="17" customHeight="1">
      <c r="A12" s="36" t="s">
        <v>371</v>
      </c>
      <c r="B12" s="36" t="s">
        <v>286</v>
      </c>
      <c r="C12" s="36" t="s">
        <v>413</v>
      </c>
      <c r="D12" s="36" t="s">
        <v>473</v>
      </c>
      <c r="E12" s="37"/>
      <c r="F12" s="37">
        <v>15.596862040773187</v>
      </c>
      <c r="G12" s="38">
        <v>46.434826091628068</v>
      </c>
      <c r="H12" s="38">
        <v>4.5037580756302864</v>
      </c>
      <c r="I12" s="38">
        <v>17.741655932055057</v>
      </c>
      <c r="J12" s="198">
        <v>10.942561196702147</v>
      </c>
      <c r="K12" s="38">
        <v>0.2171682887621503</v>
      </c>
      <c r="L12" s="38">
        <v>0.61181474695052407</v>
      </c>
      <c r="M12" s="38">
        <v>0.89910859025709255</v>
      </c>
      <c r="N12" s="37">
        <v>0.36377658317915396</v>
      </c>
      <c r="O12" s="38">
        <v>0.18250271724616654</v>
      </c>
      <c r="P12" s="38"/>
      <c r="Q12" s="38"/>
      <c r="R12" s="38">
        <v>0.40317429774133867</v>
      </c>
      <c r="S12" s="38">
        <v>0.22355657527843126</v>
      </c>
      <c r="T12" s="38">
        <v>1.0939386041670012</v>
      </c>
      <c r="U12" s="37">
        <f t="shared" si="0"/>
        <v>99.214703740370624</v>
      </c>
    </row>
    <row r="13" spans="1:21" ht="17" customHeight="1">
      <c r="A13" s="36" t="s">
        <v>371</v>
      </c>
      <c r="B13" s="36" t="s">
        <v>286</v>
      </c>
      <c r="C13" s="36" t="s">
        <v>413</v>
      </c>
      <c r="D13" s="36" t="s">
        <v>460</v>
      </c>
      <c r="E13" s="37">
        <v>2.6623864851571826</v>
      </c>
      <c r="F13" s="37">
        <v>15.263425886619791</v>
      </c>
      <c r="G13" s="38">
        <v>45.270563341416704</v>
      </c>
      <c r="H13" s="38">
        <v>4.3559279647059297</v>
      </c>
      <c r="I13" s="38">
        <v>11.908063100391409</v>
      </c>
      <c r="J13" s="198">
        <v>17.683098877075633</v>
      </c>
      <c r="K13" s="38">
        <v>0.13599600806559767</v>
      </c>
      <c r="L13" s="38">
        <v>9.6007429735010905E-2</v>
      </c>
      <c r="M13" s="38">
        <v>0.77695363980514198</v>
      </c>
      <c r="N13" s="37">
        <v>0.45768582016878806</v>
      </c>
      <c r="O13" s="38">
        <v>0.13075386242285067</v>
      </c>
      <c r="P13" s="38"/>
      <c r="Q13" s="38"/>
      <c r="R13" s="38"/>
      <c r="S13" s="38">
        <v>0.15200544991756215</v>
      </c>
      <c r="T13" s="38">
        <v>1.0314234138582752</v>
      </c>
      <c r="U13" s="37">
        <f t="shared" si="0"/>
        <v>99.924291279339897</v>
      </c>
    </row>
    <row r="14" spans="1:21" ht="17" customHeight="1">
      <c r="A14" s="36" t="s">
        <v>371</v>
      </c>
      <c r="B14" s="36" t="s">
        <v>286</v>
      </c>
      <c r="C14" s="36" t="s">
        <v>413</v>
      </c>
      <c r="D14" s="36" t="s">
        <v>443</v>
      </c>
      <c r="E14" s="37">
        <v>1.4038556180041553</v>
      </c>
      <c r="F14" s="37">
        <v>15.297996145592238</v>
      </c>
      <c r="G14" s="38">
        <v>47.063448157999822</v>
      </c>
      <c r="H14" s="38">
        <v>4.1299753732434112</v>
      </c>
      <c r="I14" s="38">
        <v>9.2680166510216537</v>
      </c>
      <c r="J14" s="198">
        <v>19.685043275208059</v>
      </c>
      <c r="K14" s="38">
        <v>2.6687372264232082E-2</v>
      </c>
      <c r="L14" s="38">
        <v>0.19366647526187281</v>
      </c>
      <c r="M14" s="38">
        <v>0.84455577108747382</v>
      </c>
      <c r="N14" s="37">
        <v>0.48088848517628335</v>
      </c>
      <c r="O14" s="38">
        <v>0.10022465160177792</v>
      </c>
      <c r="P14" s="38"/>
      <c r="Q14" s="38"/>
      <c r="R14" s="38"/>
      <c r="S14" s="38">
        <v>0.18664608109153991</v>
      </c>
      <c r="T14" s="38">
        <v>1.1751007606805692</v>
      </c>
      <c r="U14" s="37">
        <f t="shared" si="0"/>
        <v>99.856104818233078</v>
      </c>
    </row>
    <row r="15" spans="1:21" ht="17" customHeight="1">
      <c r="A15" s="36" t="s">
        <v>371</v>
      </c>
      <c r="B15" s="36" t="s">
        <v>286</v>
      </c>
      <c r="C15" s="36" t="s">
        <v>413</v>
      </c>
      <c r="D15" s="36" t="s">
        <v>450</v>
      </c>
      <c r="E15" s="37">
        <v>1.177323442868522</v>
      </c>
      <c r="F15" s="37">
        <v>15.939251650977649</v>
      </c>
      <c r="G15" s="38">
        <v>47.469873632160933</v>
      </c>
      <c r="H15" s="38">
        <v>4.0795820895197314</v>
      </c>
      <c r="I15" s="38">
        <v>7.5195134837925588</v>
      </c>
      <c r="J15" s="198">
        <v>19.813694748384396</v>
      </c>
      <c r="K15" s="38">
        <v>8.8564132817936167E-2</v>
      </c>
      <c r="L15" s="38"/>
      <c r="M15" s="38">
        <v>1.0093122545509439</v>
      </c>
      <c r="N15" s="37">
        <v>0.40985812635816604</v>
      </c>
      <c r="O15" s="38">
        <v>0.21097316756657444</v>
      </c>
      <c r="P15" s="38"/>
      <c r="Q15" s="38"/>
      <c r="R15" s="38">
        <v>0.24703455818148229</v>
      </c>
      <c r="S15" s="38">
        <v>0.63781229507264614</v>
      </c>
      <c r="T15" s="38">
        <v>1.2263622872499109</v>
      </c>
      <c r="U15" s="37">
        <f t="shared" si="0"/>
        <v>99.829155869501463</v>
      </c>
    </row>
    <row r="16" spans="1:21" ht="17" customHeight="1">
      <c r="A16" s="36" t="s">
        <v>371</v>
      </c>
      <c r="B16" s="36" t="s">
        <v>286</v>
      </c>
      <c r="C16" s="36" t="s">
        <v>413</v>
      </c>
      <c r="D16" s="36" t="s">
        <v>454</v>
      </c>
      <c r="E16" s="37">
        <v>1.3592863363756524</v>
      </c>
      <c r="F16" s="37">
        <v>15.444141482486472</v>
      </c>
      <c r="G16" s="38">
        <v>47.88889106812811</v>
      </c>
      <c r="H16" s="38">
        <v>3.5495080873193454</v>
      </c>
      <c r="I16" s="38">
        <v>8.5661096422139771</v>
      </c>
      <c r="J16" s="198">
        <v>19.159721528143415</v>
      </c>
      <c r="K16" s="38">
        <v>7.4535524999372424E-2</v>
      </c>
      <c r="L16" s="38"/>
      <c r="M16" s="38">
        <v>1.1309562619824984</v>
      </c>
      <c r="N16" s="37">
        <v>0.43546286809540824</v>
      </c>
      <c r="O16" s="38">
        <v>0.26801520609693052</v>
      </c>
      <c r="P16" s="38"/>
      <c r="Q16" s="38">
        <v>1.1860708813189909E-2</v>
      </c>
      <c r="R16" s="38"/>
      <c r="S16" s="38">
        <v>0.45243785917395823</v>
      </c>
      <c r="T16" s="38">
        <v>1.3533976743045333</v>
      </c>
      <c r="U16" s="37">
        <f t="shared" si="0"/>
        <v>99.694324248132858</v>
      </c>
    </row>
    <row r="17" spans="1:21" ht="17" customHeight="1">
      <c r="A17" s="36" t="s">
        <v>371</v>
      </c>
      <c r="B17" s="36" t="s">
        <v>286</v>
      </c>
      <c r="C17" s="36" t="s">
        <v>413</v>
      </c>
      <c r="D17" s="36" t="s">
        <v>470</v>
      </c>
      <c r="E17" s="37">
        <v>1.1174125361099569</v>
      </c>
      <c r="F17" s="37">
        <v>16.722948295481306</v>
      </c>
      <c r="G17" s="38">
        <v>45.768952793369699</v>
      </c>
      <c r="H17" s="38">
        <v>4.7981348970948172</v>
      </c>
      <c r="I17" s="38">
        <v>14.916057438493732</v>
      </c>
      <c r="J17" s="198">
        <v>13.608477924765866</v>
      </c>
      <c r="K17" s="38">
        <v>8.0406663141839474E-2</v>
      </c>
      <c r="L17" s="38">
        <v>7.1039279545426562E-2</v>
      </c>
      <c r="M17" s="38">
        <v>0.98576151413875168</v>
      </c>
      <c r="N17" s="37">
        <v>0.57425658643584254</v>
      </c>
      <c r="O17" s="38">
        <v>0.10586234588071913</v>
      </c>
      <c r="P17" s="38"/>
      <c r="Q17" s="38"/>
      <c r="R17" s="38"/>
      <c r="S17" s="38"/>
      <c r="T17" s="38">
        <v>1.1686105663255575</v>
      </c>
      <c r="U17" s="37">
        <f t="shared" si="0"/>
        <v>99.917920840783523</v>
      </c>
    </row>
    <row r="18" spans="1:21" ht="17" customHeight="1">
      <c r="A18" s="36" t="s">
        <v>371</v>
      </c>
      <c r="B18" s="36" t="s">
        <v>286</v>
      </c>
      <c r="C18" s="36" t="s">
        <v>413</v>
      </c>
      <c r="D18" s="36" t="s">
        <v>458</v>
      </c>
      <c r="E18" s="37"/>
      <c r="F18" s="37">
        <v>16.217777958968561</v>
      </c>
      <c r="G18" s="38">
        <v>47.78812197612811</v>
      </c>
      <c r="H18" s="38">
        <v>5.5461044904014143</v>
      </c>
      <c r="I18" s="38">
        <v>10.871956057727141</v>
      </c>
      <c r="J18" s="198">
        <v>15.864504715010511</v>
      </c>
      <c r="K18" s="38">
        <v>4.8618809439815037E-2</v>
      </c>
      <c r="L18" s="38">
        <v>0.16895636711080911</v>
      </c>
      <c r="M18" s="38">
        <v>1.169989110669281</v>
      </c>
      <c r="N18" s="37">
        <v>0.38471154848982714</v>
      </c>
      <c r="O18" s="38">
        <v>0.3828915534371915</v>
      </c>
      <c r="P18" s="38"/>
      <c r="Q18" s="38"/>
      <c r="R18" s="38"/>
      <c r="S18" s="38"/>
      <c r="T18" s="38">
        <v>1.3493177528765603</v>
      </c>
      <c r="U18" s="37">
        <f t="shared" si="0"/>
        <v>99.792950340259225</v>
      </c>
    </row>
    <row r="19" spans="1:21" ht="17" customHeight="1">
      <c r="A19" s="36" t="s">
        <v>371</v>
      </c>
      <c r="B19" s="36" t="s">
        <v>286</v>
      </c>
      <c r="C19" s="36" t="s">
        <v>413</v>
      </c>
      <c r="D19" s="36" t="s">
        <v>436</v>
      </c>
      <c r="E19" s="37"/>
      <c r="F19" s="37">
        <v>16.88079277885253</v>
      </c>
      <c r="G19" s="38">
        <v>47.444922601698067</v>
      </c>
      <c r="H19" s="38">
        <v>5.1389064516134129</v>
      </c>
      <c r="I19" s="38">
        <v>15.674400575124201</v>
      </c>
      <c r="J19" s="198">
        <v>11.671486372440064</v>
      </c>
      <c r="K19" s="38"/>
      <c r="L19" s="38"/>
      <c r="M19" s="38">
        <v>1.0803615603645975</v>
      </c>
      <c r="N19" s="37">
        <v>0.52259517757194329</v>
      </c>
      <c r="O19" s="38">
        <v>0.20482138289717847</v>
      </c>
      <c r="P19" s="38"/>
      <c r="Q19" s="38"/>
      <c r="R19" s="38"/>
      <c r="S19" s="38"/>
      <c r="T19" s="38">
        <v>1.325006925600255</v>
      </c>
      <c r="U19" s="37">
        <f t="shared" si="0"/>
        <v>99.943293826162247</v>
      </c>
    </row>
    <row r="20" spans="1:21" ht="17" customHeight="1">
      <c r="A20" s="36" t="s">
        <v>371</v>
      </c>
      <c r="B20" s="36" t="s">
        <v>286</v>
      </c>
      <c r="C20" s="36" t="s">
        <v>413</v>
      </c>
      <c r="D20" s="36" t="s">
        <v>455</v>
      </c>
      <c r="E20" s="37"/>
      <c r="F20" s="37">
        <v>16.108445506130735</v>
      </c>
      <c r="G20" s="38">
        <v>48.276482109198113</v>
      </c>
      <c r="H20" s="38">
        <v>4.3105025154812777</v>
      </c>
      <c r="I20" s="38">
        <v>9.6285616636786706</v>
      </c>
      <c r="J20" s="198">
        <v>18.028377211616366</v>
      </c>
      <c r="K20" s="38">
        <v>8.5800724566456169E-2</v>
      </c>
      <c r="L20" s="38"/>
      <c r="M20" s="38">
        <v>0.97166732825011737</v>
      </c>
      <c r="N20" s="37">
        <v>0.50123846686234397</v>
      </c>
      <c r="O20" s="38">
        <v>0.32628554488259792</v>
      </c>
      <c r="P20" s="38"/>
      <c r="Q20" s="38"/>
      <c r="R20" s="38"/>
      <c r="S20" s="38"/>
      <c r="T20" s="38">
        <v>1.6211643125356228</v>
      </c>
      <c r="U20" s="37">
        <f t="shared" si="0"/>
        <v>99.858525383202306</v>
      </c>
    </row>
    <row r="21" spans="1:21" ht="17" customHeight="1">
      <c r="A21" s="36" t="s">
        <v>371</v>
      </c>
      <c r="B21" s="36" t="s">
        <v>286</v>
      </c>
      <c r="C21" s="36" t="s">
        <v>413</v>
      </c>
      <c r="D21" s="36" t="s">
        <v>463</v>
      </c>
      <c r="E21" s="37"/>
      <c r="F21" s="37">
        <v>16.742676490859903</v>
      </c>
      <c r="G21" s="38">
        <v>46.937353324237044</v>
      </c>
      <c r="H21" s="38">
        <v>4.8177164804307262</v>
      </c>
      <c r="I21" s="38">
        <v>12.900411248482543</v>
      </c>
      <c r="J21" s="198">
        <v>15.732368310337803</v>
      </c>
      <c r="K21" s="38"/>
      <c r="L21" s="38"/>
      <c r="M21" s="38">
        <v>0.85804485691663035</v>
      </c>
      <c r="N21" s="37">
        <v>0.52501460739223815</v>
      </c>
      <c r="O21" s="38">
        <v>0.1690278942799586</v>
      </c>
      <c r="P21" s="38"/>
      <c r="Q21" s="38"/>
      <c r="R21" s="38"/>
      <c r="S21" s="38"/>
      <c r="T21" s="38">
        <v>1.1711020026423506</v>
      </c>
      <c r="U21" s="37">
        <f t="shared" si="0"/>
        <v>99.853715215579214</v>
      </c>
    </row>
    <row r="22" spans="1:21" ht="17" customHeight="1">
      <c r="A22" s="36" t="s">
        <v>371</v>
      </c>
      <c r="B22" s="36" t="s">
        <v>286</v>
      </c>
      <c r="C22" s="36" t="s">
        <v>413</v>
      </c>
      <c r="D22" s="36" t="s">
        <v>457</v>
      </c>
      <c r="E22" s="37"/>
      <c r="F22" s="37">
        <v>16.247386455771288</v>
      </c>
      <c r="G22" s="38">
        <v>47.68254745604856</v>
      </c>
      <c r="H22" s="38">
        <v>4.2495078031258737</v>
      </c>
      <c r="I22" s="38">
        <v>10.410200313732233</v>
      </c>
      <c r="J22" s="198">
        <v>18.566124037382171</v>
      </c>
      <c r="K22" s="38"/>
      <c r="L22" s="38"/>
      <c r="M22" s="38">
        <v>0.85520102886592286</v>
      </c>
      <c r="N22" s="37">
        <v>0.54296564594797558</v>
      </c>
      <c r="O22" s="38">
        <v>0.18812645755213203</v>
      </c>
      <c r="P22" s="38"/>
      <c r="Q22" s="38"/>
      <c r="R22" s="38"/>
      <c r="S22" s="38"/>
      <c r="T22" s="38">
        <v>1.1750626021378485</v>
      </c>
      <c r="U22" s="37">
        <f t="shared" si="0"/>
        <v>99.91712180056399</v>
      </c>
    </row>
    <row r="23" spans="1:21" ht="17" customHeight="1">
      <c r="A23" s="36" t="s">
        <v>371</v>
      </c>
      <c r="B23" s="36" t="s">
        <v>286</v>
      </c>
      <c r="C23" s="36" t="s">
        <v>415</v>
      </c>
      <c r="D23" s="36" t="s">
        <v>451</v>
      </c>
      <c r="E23" s="37">
        <v>1.2395795726038199</v>
      </c>
      <c r="F23" s="37">
        <v>15.187260645778847</v>
      </c>
      <c r="G23" s="38">
        <v>49.625154556915831</v>
      </c>
      <c r="H23" s="38">
        <v>4.7055210270662862</v>
      </c>
      <c r="I23" s="38">
        <v>4.7044944646031235</v>
      </c>
      <c r="J23" s="198">
        <v>19.305202291301455</v>
      </c>
      <c r="K23" s="38">
        <v>9.8945348509375183E-2</v>
      </c>
      <c r="L23" s="38"/>
      <c r="M23" s="38">
        <v>1.3373128151887979</v>
      </c>
      <c r="N23" s="37">
        <v>0.37662746671815073</v>
      </c>
      <c r="O23" s="38">
        <v>0.309668597569907</v>
      </c>
      <c r="P23" s="38"/>
      <c r="Q23" s="38">
        <v>5.5257740114401301E-2</v>
      </c>
      <c r="R23" s="38">
        <v>0.78155670296833279</v>
      </c>
      <c r="S23" s="38">
        <v>0.8057076057406054</v>
      </c>
      <c r="T23" s="38">
        <v>1.1532355947396009</v>
      </c>
      <c r="U23" s="37">
        <f t="shared" si="0"/>
        <v>99.685524429818528</v>
      </c>
    </row>
    <row r="24" spans="1:21" ht="17" customHeight="1">
      <c r="A24" s="36" t="s">
        <v>371</v>
      </c>
      <c r="B24" s="36" t="s">
        <v>286</v>
      </c>
      <c r="C24" s="36" t="s">
        <v>415</v>
      </c>
      <c r="D24" s="36" t="s">
        <v>443</v>
      </c>
      <c r="E24" s="37">
        <v>2.1387763971922391</v>
      </c>
      <c r="F24" s="37">
        <v>16.152980989756045</v>
      </c>
      <c r="G24" s="38">
        <v>46.60927841938409</v>
      </c>
      <c r="H24" s="38">
        <v>4.7197496295167101</v>
      </c>
      <c r="I24" s="38">
        <v>10.706911323987264</v>
      </c>
      <c r="J24" s="198">
        <v>14.945554811752739</v>
      </c>
      <c r="K24" s="38">
        <v>3.0918770339553404E-2</v>
      </c>
      <c r="L24" s="38"/>
      <c r="M24" s="38">
        <v>1.1010948528501734</v>
      </c>
      <c r="N24" s="37">
        <v>0.39835270637832787</v>
      </c>
      <c r="O24" s="38">
        <v>0.14987062953976524</v>
      </c>
      <c r="P24" s="38"/>
      <c r="Q24" s="38"/>
      <c r="R24" s="38">
        <v>0.64737101043550271</v>
      </c>
      <c r="S24" s="38">
        <v>0.55773186549225462</v>
      </c>
      <c r="T24" s="38">
        <v>1.3393093188866989</v>
      </c>
      <c r="U24" s="37">
        <f t="shared" si="0"/>
        <v>99.497900725511386</v>
      </c>
    </row>
    <row r="25" spans="1:21" ht="17" customHeight="1">
      <c r="A25" s="60" t="s">
        <v>371</v>
      </c>
      <c r="B25" s="60" t="s">
        <v>286</v>
      </c>
      <c r="C25" s="60" t="s">
        <v>415</v>
      </c>
      <c r="D25" s="60" t="s">
        <v>456</v>
      </c>
      <c r="E25" s="172">
        <v>2.0935067324049208</v>
      </c>
      <c r="F25" s="172">
        <v>15.45077886732987</v>
      </c>
      <c r="G25" s="173">
        <v>45.443024124600022</v>
      </c>
      <c r="H25" s="173">
        <v>4.8525099963886502</v>
      </c>
      <c r="I25" s="173">
        <v>10.075187342733763</v>
      </c>
      <c r="J25" s="199">
        <v>18.964497196486217</v>
      </c>
      <c r="K25" s="173"/>
      <c r="L25" s="173">
        <v>5.8567741672982974E-2</v>
      </c>
      <c r="M25" s="173">
        <v>0.70731592990083836</v>
      </c>
      <c r="N25" s="172">
        <v>0.48598546063720455</v>
      </c>
      <c r="O25" s="173">
        <v>8.3318581882181039E-2</v>
      </c>
      <c r="P25" s="173"/>
      <c r="Q25" s="173"/>
      <c r="R25" s="173">
        <v>0</v>
      </c>
      <c r="S25" s="173">
        <v>0.20215219716370023</v>
      </c>
      <c r="T25" s="173">
        <v>1.0589738286558867</v>
      </c>
      <c r="U25" s="172">
        <f t="shared" si="0"/>
        <v>99.475817999856261</v>
      </c>
    </row>
    <row r="26" spans="1:21" ht="17" customHeight="1">
      <c r="A26" s="36" t="s">
        <v>301</v>
      </c>
      <c r="B26" s="36" t="s">
        <v>530</v>
      </c>
      <c r="C26" s="36" t="s">
        <v>416</v>
      </c>
      <c r="D26" s="36" t="s">
        <v>452</v>
      </c>
      <c r="E26" s="37">
        <v>6.6030011115686644</v>
      </c>
      <c r="F26" s="37">
        <v>14.88936422041715</v>
      </c>
      <c r="G26" s="38">
        <v>41.927768065101475</v>
      </c>
      <c r="H26" s="38">
        <v>3.3869356231560377</v>
      </c>
      <c r="I26" s="38">
        <v>6.9860533041310653</v>
      </c>
      <c r="J26" s="198">
        <v>22.302736974215158</v>
      </c>
      <c r="K26" s="38">
        <v>0.57729210807395548</v>
      </c>
      <c r="L26" s="38"/>
      <c r="M26" s="38">
        <v>1.085918449553305</v>
      </c>
      <c r="N26" s="37">
        <v>0.32828981361141413</v>
      </c>
      <c r="O26" s="38">
        <v>0.14582065126640159</v>
      </c>
      <c r="P26" s="38"/>
      <c r="Q26" s="38"/>
      <c r="R26" s="38">
        <v>0.24982177569064595</v>
      </c>
      <c r="S26" s="38">
        <v>6.3898329483173685E-2</v>
      </c>
      <c r="T26" s="38">
        <v>1.0263931860596147</v>
      </c>
      <c r="U26" s="37">
        <f t="shared" si="0"/>
        <v>99.573293612328087</v>
      </c>
    </row>
    <row r="27" spans="1:21" ht="17" customHeight="1">
      <c r="A27" s="36" t="s">
        <v>301</v>
      </c>
      <c r="B27" s="36" t="s">
        <v>530</v>
      </c>
      <c r="C27" s="36" t="s">
        <v>416</v>
      </c>
      <c r="D27" s="36" t="s">
        <v>432</v>
      </c>
      <c r="E27" s="37">
        <v>2.6296301115287699</v>
      </c>
      <c r="F27" s="37">
        <v>16.284231793857241</v>
      </c>
      <c r="G27" s="38">
        <v>44.691507749690942</v>
      </c>
      <c r="H27" s="38">
        <v>3.4096106010294212</v>
      </c>
      <c r="I27" s="38">
        <v>7.3882921351332742</v>
      </c>
      <c r="J27" s="198">
        <v>22.027872646902569</v>
      </c>
      <c r="K27" s="38">
        <v>0.40070882161538368</v>
      </c>
      <c r="L27" s="38"/>
      <c r="M27" s="38">
        <v>1.00996205959786</v>
      </c>
      <c r="N27" s="37">
        <v>0.49609378670414961</v>
      </c>
      <c r="O27" s="38">
        <v>0.18879069340099106</v>
      </c>
      <c r="P27" s="38"/>
      <c r="Q27" s="38"/>
      <c r="R27" s="38"/>
      <c r="S27" s="38"/>
      <c r="T27" s="38">
        <v>1.2957790621196867</v>
      </c>
      <c r="U27" s="37">
        <f t="shared" si="0"/>
        <v>99.822479461580286</v>
      </c>
    </row>
    <row r="28" spans="1:21" ht="17" customHeight="1">
      <c r="A28" s="36" t="s">
        <v>301</v>
      </c>
      <c r="B28" s="36" t="s">
        <v>530</v>
      </c>
      <c r="C28" s="36" t="s">
        <v>414</v>
      </c>
      <c r="D28" s="36" t="s">
        <v>437</v>
      </c>
      <c r="E28" s="37"/>
      <c r="F28" s="37">
        <v>16.458213686191954</v>
      </c>
      <c r="G28" s="38">
        <v>46.356915893445503</v>
      </c>
      <c r="H28" s="38">
        <v>0.82624647753239899</v>
      </c>
      <c r="I28" s="38">
        <v>0.4788440306770822</v>
      </c>
      <c r="J28" s="198">
        <v>32.153191047004356</v>
      </c>
      <c r="K28" s="38">
        <v>0.10756942979507719</v>
      </c>
      <c r="L28" s="38"/>
      <c r="M28" s="38">
        <v>1.1758921382120506</v>
      </c>
      <c r="N28" s="37">
        <v>0.60438904499721147</v>
      </c>
      <c r="O28" s="38">
        <v>0.19741780671516676</v>
      </c>
      <c r="P28" s="38"/>
      <c r="Q28" s="38"/>
      <c r="R28" s="38"/>
      <c r="S28" s="38"/>
      <c r="T28" s="38">
        <v>1.3968549501000367</v>
      </c>
      <c r="U28" s="37">
        <f t="shared" si="0"/>
        <v>99.755534504670834</v>
      </c>
    </row>
    <row r="29" spans="1:21" ht="17" customHeight="1">
      <c r="A29" s="36" t="s">
        <v>301</v>
      </c>
      <c r="B29" s="36" t="s">
        <v>530</v>
      </c>
      <c r="C29" s="36" t="s">
        <v>414</v>
      </c>
      <c r="D29" s="36" t="s">
        <v>445</v>
      </c>
      <c r="E29" s="37"/>
      <c r="F29" s="37">
        <v>16.996818164175561</v>
      </c>
      <c r="G29" s="38">
        <v>46.355535117541564</v>
      </c>
      <c r="H29" s="38">
        <v>0.9918089067643705</v>
      </c>
      <c r="I29" s="38">
        <v>2.2616316999415154</v>
      </c>
      <c r="J29" s="198">
        <v>29.433345977446251</v>
      </c>
      <c r="K29" s="38">
        <v>0.29520704309149248</v>
      </c>
      <c r="L29" s="38">
        <v>0.15025123965291626</v>
      </c>
      <c r="M29" s="38">
        <v>1.1532249043642928</v>
      </c>
      <c r="N29" s="37">
        <v>0.58372573548509488</v>
      </c>
      <c r="O29" s="38">
        <v>0.14375868415230406</v>
      </c>
      <c r="P29" s="38"/>
      <c r="Q29" s="38"/>
      <c r="R29" s="38"/>
      <c r="S29" s="38"/>
      <c r="T29" s="38">
        <v>1.4185480963408805</v>
      </c>
      <c r="U29" s="37">
        <f t="shared" si="0"/>
        <v>99.783855568956255</v>
      </c>
    </row>
    <row r="30" spans="1:21" ht="17" customHeight="1">
      <c r="A30" s="36" t="s">
        <v>301</v>
      </c>
      <c r="B30" s="36" t="s">
        <v>530</v>
      </c>
      <c r="C30" s="36" t="s">
        <v>414</v>
      </c>
      <c r="D30" s="36" t="s">
        <v>449</v>
      </c>
      <c r="E30" s="37"/>
      <c r="F30" s="37">
        <v>17.250497273860102</v>
      </c>
      <c r="G30" s="38">
        <v>46.485878518318223</v>
      </c>
      <c r="H30" s="38">
        <v>1.4004483527918783</v>
      </c>
      <c r="I30" s="38">
        <v>3.8466713097732703</v>
      </c>
      <c r="J30" s="198">
        <v>26.736230890002037</v>
      </c>
      <c r="K30" s="38">
        <v>0.66714982383125998</v>
      </c>
      <c r="L30" s="38"/>
      <c r="M30" s="38">
        <v>1.2269585244722117</v>
      </c>
      <c r="N30" s="37">
        <v>0.59983719517856593</v>
      </c>
      <c r="O30" s="38">
        <v>0.12692631997014617</v>
      </c>
      <c r="P30" s="38"/>
      <c r="Q30" s="38">
        <v>2.8939122439638781E-2</v>
      </c>
      <c r="R30" s="38"/>
      <c r="S30" s="38"/>
      <c r="T30" s="38">
        <v>1.4794576698852151</v>
      </c>
      <c r="U30" s="37">
        <f t="shared" si="0"/>
        <v>99.848995000522564</v>
      </c>
    </row>
    <row r="31" spans="1:21" ht="17" customHeight="1">
      <c r="A31" s="36" t="s">
        <v>301</v>
      </c>
      <c r="B31" s="36" t="s">
        <v>530</v>
      </c>
      <c r="C31" s="36" t="s">
        <v>414</v>
      </c>
      <c r="D31" s="36" t="s">
        <v>444</v>
      </c>
      <c r="E31" s="37">
        <v>2.7127963163333266</v>
      </c>
      <c r="F31" s="37">
        <v>16.608527371550309</v>
      </c>
      <c r="G31" s="38">
        <v>45.183248576730151</v>
      </c>
      <c r="H31" s="38">
        <v>1.3323933509508767</v>
      </c>
      <c r="I31" s="38">
        <v>2.0072380857978334</v>
      </c>
      <c r="J31" s="198">
        <v>28.114277337324626</v>
      </c>
      <c r="K31" s="38">
        <v>0.73620243044205147</v>
      </c>
      <c r="L31" s="38"/>
      <c r="M31" s="38">
        <v>1.0696589028667227</v>
      </c>
      <c r="N31" s="37">
        <v>0.58627648378761699</v>
      </c>
      <c r="O31" s="38">
        <v>0.12728966131748953</v>
      </c>
      <c r="P31" s="38"/>
      <c r="Q31" s="38"/>
      <c r="R31" s="38"/>
      <c r="S31" s="38"/>
      <c r="T31" s="38">
        <v>1.3456104943312552</v>
      </c>
      <c r="U31" s="37">
        <f t="shared" si="0"/>
        <v>99.823519011432253</v>
      </c>
    </row>
    <row r="32" spans="1:21" ht="17" customHeight="1">
      <c r="A32" s="60" t="s">
        <v>301</v>
      </c>
      <c r="B32" s="60" t="s">
        <v>530</v>
      </c>
      <c r="C32" s="60" t="s">
        <v>414</v>
      </c>
      <c r="D32" s="60" t="s">
        <v>436</v>
      </c>
      <c r="E32" s="172">
        <v>5.0124658743452661</v>
      </c>
      <c r="F32" s="172">
        <v>15.521270952761663</v>
      </c>
      <c r="G32" s="173">
        <v>42.890270742149809</v>
      </c>
      <c r="H32" s="173">
        <v>1.1966641265877285</v>
      </c>
      <c r="I32" s="173">
        <v>0.39109026195973629</v>
      </c>
      <c r="J32" s="199">
        <v>31.102658363990198</v>
      </c>
      <c r="K32" s="173">
        <v>1.0325529680521726</v>
      </c>
      <c r="L32" s="173"/>
      <c r="M32" s="173">
        <v>1.0043720915258105</v>
      </c>
      <c r="N32" s="172">
        <v>0.53098960555311658</v>
      </c>
      <c r="O32" s="173">
        <v>0</v>
      </c>
      <c r="P32" s="173"/>
      <c r="Q32" s="173"/>
      <c r="R32" s="173"/>
      <c r="S32" s="173"/>
      <c r="T32" s="173">
        <v>1.2527213595205442</v>
      </c>
      <c r="U32" s="172">
        <f t="shared" si="0"/>
        <v>99.935056346446046</v>
      </c>
    </row>
    <row r="33" spans="1:21" ht="17" customHeight="1">
      <c r="A33" s="36" t="s">
        <v>301</v>
      </c>
      <c r="B33" s="36" t="s">
        <v>335</v>
      </c>
      <c r="C33" s="36" t="s">
        <v>345</v>
      </c>
      <c r="D33" s="36" t="s">
        <v>471</v>
      </c>
      <c r="E33" s="37">
        <v>1.9545052707968449</v>
      </c>
      <c r="F33" s="37">
        <v>16.892490092587835</v>
      </c>
      <c r="G33" s="38">
        <v>46.310515977373143</v>
      </c>
      <c r="H33" s="38">
        <v>4.508949275473217</v>
      </c>
      <c r="I33" s="38">
        <v>15.114297941874829</v>
      </c>
      <c r="J33" s="198">
        <v>11.698912904406821</v>
      </c>
      <c r="K33" s="38">
        <v>0.34962065469724168</v>
      </c>
      <c r="L33" s="38"/>
      <c r="M33" s="38">
        <v>0.95047367983348541</v>
      </c>
      <c r="N33" s="37">
        <v>0.67998490883582874</v>
      </c>
      <c r="O33" s="38">
        <v>5.2333194867836497E-2</v>
      </c>
      <c r="P33" s="38"/>
      <c r="Q33" s="38"/>
      <c r="R33" s="38"/>
      <c r="S33" s="38"/>
      <c r="T33" s="38">
        <v>1.3838902485637901</v>
      </c>
      <c r="U33" s="37">
        <f t="shared" si="0"/>
        <v>99.895974149310874</v>
      </c>
    </row>
    <row r="34" spans="1:21" ht="17" customHeight="1">
      <c r="A34" s="36" t="s">
        <v>301</v>
      </c>
      <c r="B34" s="36" t="s">
        <v>335</v>
      </c>
      <c r="C34" s="36" t="s">
        <v>345</v>
      </c>
      <c r="D34" s="36" t="s">
        <v>462</v>
      </c>
      <c r="E34" s="37">
        <v>1.0797279375192292</v>
      </c>
      <c r="F34" s="37">
        <v>16.842367493868334</v>
      </c>
      <c r="G34" s="38">
        <v>46.466824849350999</v>
      </c>
      <c r="H34" s="38">
        <v>4.2498425283093262</v>
      </c>
      <c r="I34" s="38">
        <v>12.72817255620245</v>
      </c>
      <c r="J34" s="198">
        <v>15.357191589499877</v>
      </c>
      <c r="K34" s="38">
        <v>0.19476220855576412</v>
      </c>
      <c r="L34" s="38">
        <v>2.8954980910049853E-2</v>
      </c>
      <c r="M34" s="38">
        <v>0.97620880157342338</v>
      </c>
      <c r="N34" s="37">
        <v>0.45236021068727239</v>
      </c>
      <c r="O34" s="38">
        <v>0.11606726880042138</v>
      </c>
      <c r="P34" s="38"/>
      <c r="Q34" s="38"/>
      <c r="R34" s="38"/>
      <c r="S34" s="38"/>
      <c r="T34" s="38">
        <v>1.4092328308190163</v>
      </c>
      <c r="U34" s="37">
        <f t="shared" si="0"/>
        <v>99.901713256096158</v>
      </c>
    </row>
    <row r="35" spans="1:21" ht="17" customHeight="1">
      <c r="A35" s="36" t="s">
        <v>301</v>
      </c>
      <c r="B35" s="36" t="s">
        <v>335</v>
      </c>
      <c r="C35" s="36" t="s">
        <v>345</v>
      </c>
      <c r="D35" s="36" t="s">
        <v>438</v>
      </c>
      <c r="E35" s="37">
        <v>3.1659526934824744</v>
      </c>
      <c r="F35" s="37">
        <v>15.646219053402028</v>
      </c>
      <c r="G35" s="38">
        <v>42.942744488791462</v>
      </c>
      <c r="H35" s="38">
        <v>4.8706836439812768</v>
      </c>
      <c r="I35" s="38">
        <v>1.216045293415001</v>
      </c>
      <c r="J35" s="198">
        <v>28.543349023160484</v>
      </c>
      <c r="K35" s="38">
        <v>0.37953868163061616</v>
      </c>
      <c r="L35" s="38">
        <v>0.38367651385854334</v>
      </c>
      <c r="M35" s="38">
        <v>0.7986982044027594</v>
      </c>
      <c r="N35" s="37">
        <v>0.43779609026921312</v>
      </c>
      <c r="O35" s="38">
        <v>0</v>
      </c>
      <c r="P35" s="38"/>
      <c r="Q35" s="38"/>
      <c r="R35" s="38"/>
      <c r="S35" s="38"/>
      <c r="T35" s="38">
        <v>1.0493078924547516</v>
      </c>
      <c r="U35" s="37">
        <f t="shared" ref="U35:U63" si="1">SUM(E35:T35)</f>
        <v>99.434011578848626</v>
      </c>
    </row>
    <row r="36" spans="1:21" ht="17" customHeight="1">
      <c r="A36" s="36" t="s">
        <v>301</v>
      </c>
      <c r="B36" s="36" t="s">
        <v>335</v>
      </c>
      <c r="C36" s="36" t="s">
        <v>345</v>
      </c>
      <c r="D36" s="36" t="s">
        <v>446</v>
      </c>
      <c r="E36" s="37">
        <v>1.1455541270799086</v>
      </c>
      <c r="F36" s="37">
        <v>16.961087061946401</v>
      </c>
      <c r="G36" s="38">
        <v>45.882272554297096</v>
      </c>
      <c r="H36" s="38">
        <v>5.7864808392018139</v>
      </c>
      <c r="I36" s="38">
        <v>2.6082786696946179</v>
      </c>
      <c r="J36" s="198">
        <v>23.936363372749781</v>
      </c>
      <c r="K36" s="38">
        <v>0.33079963876003549</v>
      </c>
      <c r="L36" s="38">
        <v>0.19946112035806643</v>
      </c>
      <c r="M36" s="38">
        <v>1.0376583532281154</v>
      </c>
      <c r="N36" s="37">
        <v>0.50594078423126676</v>
      </c>
      <c r="O36" s="38">
        <v>9.6902759544304065E-2</v>
      </c>
      <c r="P36" s="38"/>
      <c r="Q36" s="38"/>
      <c r="R36" s="38"/>
      <c r="S36" s="38"/>
      <c r="T36" s="38">
        <v>1.3515471630310159</v>
      </c>
      <c r="U36" s="37">
        <f t="shared" si="1"/>
        <v>99.842346444122427</v>
      </c>
    </row>
    <row r="37" spans="1:21" ht="17" customHeight="1">
      <c r="A37" s="36" t="s">
        <v>301</v>
      </c>
      <c r="B37" s="36" t="s">
        <v>335</v>
      </c>
      <c r="C37" s="36" t="s">
        <v>345</v>
      </c>
      <c r="D37" s="36" t="s">
        <v>439</v>
      </c>
      <c r="E37" s="37">
        <v>2.0430264240670239</v>
      </c>
      <c r="F37" s="37">
        <v>17.079950310596647</v>
      </c>
      <c r="G37" s="38">
        <v>44.794763566727291</v>
      </c>
      <c r="H37" s="38">
        <v>6.5975569442364392</v>
      </c>
      <c r="I37" s="38">
        <v>1.3491740695283008</v>
      </c>
      <c r="J37" s="198">
        <v>25.247341055879126</v>
      </c>
      <c r="K37" s="38">
        <v>8.8377679255429581E-2</v>
      </c>
      <c r="L37" s="38"/>
      <c r="M37" s="38">
        <v>0.9455873765530981</v>
      </c>
      <c r="N37" s="37">
        <v>0.4139379019484003</v>
      </c>
      <c r="O37" s="38">
        <v>6.4693473177770994E-2</v>
      </c>
      <c r="P37" s="38"/>
      <c r="Q37" s="38"/>
      <c r="R37" s="38"/>
      <c r="S37" s="38">
        <v>2.1460424281278475E-2</v>
      </c>
      <c r="T37" s="38">
        <v>1.1795253350210306</v>
      </c>
      <c r="U37" s="37">
        <f t="shared" si="1"/>
        <v>99.825394561271821</v>
      </c>
    </row>
    <row r="38" spans="1:21" ht="17" customHeight="1">
      <c r="A38" s="36" t="s">
        <v>301</v>
      </c>
      <c r="B38" s="36" t="s">
        <v>335</v>
      </c>
      <c r="C38" s="36" t="s">
        <v>345</v>
      </c>
      <c r="D38" s="36" t="s">
        <v>447</v>
      </c>
      <c r="E38" s="37">
        <v>1.1692508797402772</v>
      </c>
      <c r="F38" s="37">
        <v>16.843953421180288</v>
      </c>
      <c r="G38" s="38">
        <v>46.203571752391689</v>
      </c>
      <c r="H38" s="38">
        <v>7.7917953099615964</v>
      </c>
      <c r="I38" s="38">
        <v>2.6472945673821204</v>
      </c>
      <c r="J38" s="198">
        <v>22.185825102201665</v>
      </c>
      <c r="K38" s="38">
        <v>8.8656695923673076E-2</v>
      </c>
      <c r="L38" s="38"/>
      <c r="M38" s="38">
        <v>0.9274279925084401</v>
      </c>
      <c r="N38" s="37">
        <v>0.51598086477867411</v>
      </c>
      <c r="O38" s="38">
        <v>3.7557019392713387E-2</v>
      </c>
      <c r="P38" s="38"/>
      <c r="Q38" s="38"/>
      <c r="R38" s="38"/>
      <c r="S38" s="38">
        <v>6.7100411118158051E-2</v>
      </c>
      <c r="T38" s="38">
        <v>1.3613714535940129</v>
      </c>
      <c r="U38" s="37">
        <f t="shared" si="1"/>
        <v>99.839785470173311</v>
      </c>
    </row>
    <row r="39" spans="1:21" ht="17" customHeight="1">
      <c r="A39" s="36" t="s">
        <v>301</v>
      </c>
      <c r="B39" s="36" t="s">
        <v>335</v>
      </c>
      <c r="C39" s="36" t="s">
        <v>345</v>
      </c>
      <c r="D39" s="36" t="s">
        <v>431</v>
      </c>
      <c r="E39" s="37">
        <v>1.9226966783217447</v>
      </c>
      <c r="F39" s="37">
        <v>17.28383909569035</v>
      </c>
      <c r="G39" s="38">
        <v>46.075009501805894</v>
      </c>
      <c r="H39" s="38">
        <v>9.7902292281912811</v>
      </c>
      <c r="I39" s="38">
        <v>0.18589125745918023</v>
      </c>
      <c r="J39" s="198">
        <v>21.381292254664924</v>
      </c>
      <c r="K39" s="38">
        <v>5.6045690871264167E-2</v>
      </c>
      <c r="L39" s="38"/>
      <c r="M39" s="38">
        <v>1.0448772594202758</v>
      </c>
      <c r="N39" s="37">
        <v>0.57696076564322929</v>
      </c>
      <c r="O39" s="38">
        <v>7.4781095553100863E-2</v>
      </c>
      <c r="P39" s="38"/>
      <c r="Q39" s="38"/>
      <c r="R39" s="38"/>
      <c r="S39" s="38"/>
      <c r="T39" s="38">
        <v>1.5082169752177843</v>
      </c>
      <c r="U39" s="37">
        <f t="shared" si="1"/>
        <v>99.899839802839026</v>
      </c>
    </row>
    <row r="40" spans="1:21" ht="17" customHeight="1">
      <c r="A40" s="36" t="s">
        <v>301</v>
      </c>
      <c r="B40" s="36" t="s">
        <v>335</v>
      </c>
      <c r="C40" s="36" t="s">
        <v>345</v>
      </c>
      <c r="D40" s="36" t="s">
        <v>442</v>
      </c>
      <c r="E40" s="37">
        <v>4.4464464700159789</v>
      </c>
      <c r="F40" s="37">
        <v>16.928896189732754</v>
      </c>
      <c r="G40" s="38">
        <v>43.75066937262131</v>
      </c>
      <c r="H40" s="38">
        <v>2.6749809812364904</v>
      </c>
      <c r="I40" s="38">
        <v>1.9167230421546773</v>
      </c>
      <c r="J40" s="198">
        <v>26.728585554684919</v>
      </c>
      <c r="K40" s="38">
        <v>7.2018712852733466E-2</v>
      </c>
      <c r="L40" s="38"/>
      <c r="M40" s="38">
        <v>0.97130851576822541</v>
      </c>
      <c r="N40" s="37">
        <v>0.53071188038209871</v>
      </c>
      <c r="O40" s="38">
        <v>0.17114400411650266</v>
      </c>
      <c r="P40" s="38"/>
      <c r="Q40" s="38"/>
      <c r="R40" s="38"/>
      <c r="S40" s="38">
        <v>5.3849330484353745E-2</v>
      </c>
      <c r="T40" s="38">
        <v>1.4048232785602424</v>
      </c>
      <c r="U40" s="37">
        <f t="shared" si="1"/>
        <v>99.650157332610277</v>
      </c>
    </row>
    <row r="41" spans="1:21" ht="17" customHeight="1">
      <c r="A41" s="36" t="s">
        <v>301</v>
      </c>
      <c r="B41" s="36" t="s">
        <v>335</v>
      </c>
      <c r="C41" s="36" t="s">
        <v>345</v>
      </c>
      <c r="D41" s="36" t="s">
        <v>441</v>
      </c>
      <c r="E41" s="37">
        <v>1.5162680809056759</v>
      </c>
      <c r="F41" s="37">
        <v>16.689552529088054</v>
      </c>
      <c r="G41" s="38">
        <v>45.581523026015311</v>
      </c>
      <c r="H41" s="38">
        <v>8.7051429996747149</v>
      </c>
      <c r="I41" s="38">
        <v>1.8021543880763529</v>
      </c>
      <c r="J41" s="198">
        <v>22.674873790195452</v>
      </c>
      <c r="K41" s="38">
        <v>0.3260530569671129</v>
      </c>
      <c r="L41" s="38"/>
      <c r="M41" s="38">
        <v>0.89318567184866227</v>
      </c>
      <c r="N41" s="37">
        <v>0.32330888388205586</v>
      </c>
      <c r="O41" s="38">
        <v>9.2124371004229724E-2</v>
      </c>
      <c r="P41" s="38"/>
      <c r="Q41" s="38"/>
      <c r="R41" s="38"/>
      <c r="S41" s="38"/>
      <c r="T41" s="38">
        <v>1.2286596609915605</v>
      </c>
      <c r="U41" s="37">
        <f t="shared" si="1"/>
        <v>99.832846458649158</v>
      </c>
    </row>
    <row r="42" spans="1:21" ht="17" customHeight="1">
      <c r="A42" s="36" t="s">
        <v>301</v>
      </c>
      <c r="B42" s="36" t="s">
        <v>335</v>
      </c>
      <c r="C42" s="36" t="s">
        <v>345</v>
      </c>
      <c r="D42" s="36" t="s">
        <v>440</v>
      </c>
      <c r="E42" s="37">
        <v>5.9047522111823962</v>
      </c>
      <c r="F42" s="37">
        <v>16.059898916141513</v>
      </c>
      <c r="G42" s="38">
        <v>42.158434555445908</v>
      </c>
      <c r="H42" s="38">
        <v>3.8101935623614165</v>
      </c>
      <c r="I42" s="38">
        <v>1.4023158799875604</v>
      </c>
      <c r="J42" s="198">
        <v>27.769300771426174</v>
      </c>
      <c r="K42" s="38">
        <v>0.20092144740332363</v>
      </c>
      <c r="L42" s="38">
        <v>2.2814527367282841E-2</v>
      </c>
      <c r="M42" s="38">
        <v>0.73935244929647814</v>
      </c>
      <c r="N42" s="37">
        <v>0.42237550405563251</v>
      </c>
      <c r="O42" s="38">
        <v>6.2309699620974608E-2</v>
      </c>
      <c r="P42" s="38"/>
      <c r="Q42" s="38"/>
      <c r="R42" s="38"/>
      <c r="S42" s="38"/>
      <c r="T42" s="38">
        <v>1.260603855596188</v>
      </c>
      <c r="U42" s="37">
        <f t="shared" si="1"/>
        <v>99.813273379884834</v>
      </c>
    </row>
    <row r="43" spans="1:21" ht="17" customHeight="1">
      <c r="A43" s="36" t="s">
        <v>301</v>
      </c>
      <c r="B43" s="36" t="s">
        <v>335</v>
      </c>
      <c r="C43" s="36" t="s">
        <v>345</v>
      </c>
      <c r="D43" s="36" t="s">
        <v>443</v>
      </c>
      <c r="E43" s="37">
        <v>1.819727935958853</v>
      </c>
      <c r="F43" s="37">
        <v>16.623146402960355</v>
      </c>
      <c r="G43" s="38">
        <v>45.424577071728791</v>
      </c>
      <c r="H43" s="38">
        <v>7.2990945082138454</v>
      </c>
      <c r="I43" s="38">
        <v>1.9597813264354165</v>
      </c>
      <c r="J43" s="198">
        <v>23.714108381522351</v>
      </c>
      <c r="K43" s="38">
        <v>0.1677000700289403</v>
      </c>
      <c r="L43" s="38">
        <v>0</v>
      </c>
      <c r="M43" s="38">
        <v>0.97181088899658696</v>
      </c>
      <c r="N43" s="37">
        <v>0.4942217665174915</v>
      </c>
      <c r="O43" s="38">
        <v>3.6952819111490773E-2</v>
      </c>
      <c r="P43" s="38"/>
      <c r="Q43" s="38"/>
      <c r="R43" s="38"/>
      <c r="S43" s="38">
        <v>0.23412801055912608</v>
      </c>
      <c r="T43" s="38">
        <v>1.1688966434355088</v>
      </c>
      <c r="U43" s="37">
        <f t="shared" si="1"/>
        <v>99.914145825468765</v>
      </c>
    </row>
    <row r="44" spans="1:21" ht="17" customHeight="1">
      <c r="A44" s="36" t="s">
        <v>301</v>
      </c>
      <c r="B44" s="36" t="s">
        <v>335</v>
      </c>
      <c r="C44" s="36" t="s">
        <v>345</v>
      </c>
      <c r="D44" s="36" t="s">
        <v>450</v>
      </c>
      <c r="E44" s="37">
        <v>1.1549441167745413</v>
      </c>
      <c r="F44" s="37">
        <v>16.41574426053441</v>
      </c>
      <c r="G44" s="38">
        <v>45.881920363194347</v>
      </c>
      <c r="H44" s="38">
        <v>5.9350536109163503</v>
      </c>
      <c r="I44" s="38">
        <v>4.1201853927045384</v>
      </c>
      <c r="J44" s="198">
        <v>23.095071148653375</v>
      </c>
      <c r="K44" s="38">
        <v>0.18712803775932801</v>
      </c>
      <c r="L44" s="38">
        <v>2.5159485608609884E-2</v>
      </c>
      <c r="M44" s="38">
        <v>0.86256891707105643</v>
      </c>
      <c r="N44" s="37">
        <v>0.57112975001797162</v>
      </c>
      <c r="O44" s="38">
        <v>0</v>
      </c>
      <c r="P44" s="38"/>
      <c r="Q44" s="38"/>
      <c r="R44" s="38"/>
      <c r="S44" s="38">
        <v>4.8238349904467841E-2</v>
      </c>
      <c r="T44" s="38">
        <v>1.3261871530883564</v>
      </c>
      <c r="U44" s="37">
        <f t="shared" si="1"/>
        <v>99.623330586227354</v>
      </c>
    </row>
    <row r="45" spans="1:21" ht="17" customHeight="1">
      <c r="A45" s="36" t="s">
        <v>301</v>
      </c>
      <c r="B45" s="36" t="s">
        <v>335</v>
      </c>
      <c r="C45" s="36" t="s">
        <v>345</v>
      </c>
      <c r="D45" s="36" t="s">
        <v>423</v>
      </c>
      <c r="E45" s="37">
        <v>4.4959778720410997</v>
      </c>
      <c r="F45" s="37">
        <v>16.521594868333477</v>
      </c>
      <c r="G45" s="38">
        <v>43.047634861797036</v>
      </c>
      <c r="H45" s="38">
        <v>5.5009188022224018</v>
      </c>
      <c r="I45" s="38">
        <v>6.3621624231821827E-2</v>
      </c>
      <c r="J45" s="198">
        <v>27.052644168587815</v>
      </c>
      <c r="K45" s="38">
        <v>0.17043731768300086</v>
      </c>
      <c r="L45" s="38">
        <v>0.10340599443362966</v>
      </c>
      <c r="M45" s="38">
        <v>1.0320671436915123</v>
      </c>
      <c r="N45" s="37">
        <v>0.36164362803291128</v>
      </c>
      <c r="O45" s="38">
        <v>8.6365140312215802E-2</v>
      </c>
      <c r="P45" s="38"/>
      <c r="Q45" s="38"/>
      <c r="R45" s="38"/>
      <c r="S45" s="38"/>
      <c r="T45" s="38">
        <v>1.3511471220952775</v>
      </c>
      <c r="U45" s="37">
        <f t="shared" si="1"/>
        <v>99.787458543462193</v>
      </c>
    </row>
    <row r="46" spans="1:21" ht="17" customHeight="1">
      <c r="A46" s="36" t="s">
        <v>301</v>
      </c>
      <c r="B46" s="36" t="s">
        <v>335</v>
      </c>
      <c r="C46" s="36" t="s">
        <v>345</v>
      </c>
      <c r="D46" s="36" t="s">
        <v>422</v>
      </c>
      <c r="E46" s="37">
        <v>2.6069290428865641</v>
      </c>
      <c r="F46" s="37">
        <v>15.808065827274422</v>
      </c>
      <c r="G46" s="38">
        <v>45.310818063810004</v>
      </c>
      <c r="H46" s="38">
        <v>8.2394340065618508</v>
      </c>
      <c r="I46" s="38">
        <v>5.95395828255606E-2</v>
      </c>
      <c r="J46" s="198">
        <v>23.798370047046806</v>
      </c>
      <c r="K46" s="38">
        <v>0.40115619288335269</v>
      </c>
      <c r="L46" s="38">
        <v>0.41070934633501394</v>
      </c>
      <c r="M46" s="38">
        <v>1.1094782453912999</v>
      </c>
      <c r="N46" s="37">
        <v>0.58232330839862279</v>
      </c>
      <c r="O46" s="38">
        <v>6.4972062958300852E-2</v>
      </c>
      <c r="P46" s="38"/>
      <c r="Q46" s="38"/>
      <c r="R46" s="38"/>
      <c r="S46" s="38"/>
      <c r="T46" s="38">
        <v>1.4233832378698876</v>
      </c>
      <c r="U46" s="37">
        <f t="shared" si="1"/>
        <v>99.815178964241682</v>
      </c>
    </row>
    <row r="47" spans="1:21" ht="17" customHeight="1">
      <c r="A47" s="36" t="s">
        <v>301</v>
      </c>
      <c r="B47" s="36" t="s">
        <v>335</v>
      </c>
      <c r="C47" s="36" t="s">
        <v>345</v>
      </c>
      <c r="D47" s="36" t="s">
        <v>432</v>
      </c>
      <c r="E47" s="37">
        <v>1.6207249042550018</v>
      </c>
      <c r="F47" s="37">
        <v>16.55324338618005</v>
      </c>
      <c r="G47" s="38">
        <v>45.740712740117843</v>
      </c>
      <c r="H47" s="38">
        <v>9.4075323845106382</v>
      </c>
      <c r="I47" s="38">
        <v>0.26213930234282895</v>
      </c>
      <c r="J47" s="198">
        <v>23.203238730292728</v>
      </c>
      <c r="K47" s="38">
        <v>0.17610206202364179</v>
      </c>
      <c r="L47" s="38"/>
      <c r="M47" s="38">
        <v>1.0505982635333855</v>
      </c>
      <c r="N47" s="37">
        <v>0.53463316550353146</v>
      </c>
      <c r="O47" s="38">
        <v>0</v>
      </c>
      <c r="P47" s="38"/>
      <c r="Q47" s="38"/>
      <c r="R47" s="38"/>
      <c r="S47" s="38">
        <v>4.4508911095584559E-2</v>
      </c>
      <c r="T47" s="38">
        <v>1.3514209789833762</v>
      </c>
      <c r="U47" s="37">
        <f t="shared" si="1"/>
        <v>99.944854828838629</v>
      </c>
    </row>
    <row r="48" spans="1:21" ht="17" customHeight="1">
      <c r="A48" s="36" t="s">
        <v>301</v>
      </c>
      <c r="B48" s="36" t="s">
        <v>335</v>
      </c>
      <c r="C48" s="36" t="s">
        <v>417</v>
      </c>
      <c r="D48" s="36" t="s">
        <v>467</v>
      </c>
      <c r="E48" s="37"/>
      <c r="F48" s="37">
        <v>17.287748259533899</v>
      </c>
      <c r="G48" s="38">
        <v>47.296210725901439</v>
      </c>
      <c r="H48" s="38">
        <v>2.7391139959794168</v>
      </c>
      <c r="I48" s="38">
        <v>13.155334179583612</v>
      </c>
      <c r="J48" s="198">
        <v>15.40185116739328</v>
      </c>
      <c r="K48" s="38">
        <v>0.2140960198341342</v>
      </c>
      <c r="L48" s="38">
        <v>0.12894105561106411</v>
      </c>
      <c r="M48" s="38">
        <v>1.2193442295357597</v>
      </c>
      <c r="N48" s="37">
        <v>0.53608256511450092</v>
      </c>
      <c r="O48" s="38">
        <v>0.33222961600418588</v>
      </c>
      <c r="P48" s="38"/>
      <c r="Q48" s="38"/>
      <c r="R48" s="38">
        <v>0.22758147595745115</v>
      </c>
      <c r="S48" s="38"/>
      <c r="T48" s="38">
        <v>1.3919383505508109</v>
      </c>
      <c r="U48" s="37">
        <f t="shared" si="1"/>
        <v>99.930471640999571</v>
      </c>
    </row>
    <row r="49" spans="1:21" ht="17" customHeight="1">
      <c r="A49" s="36" t="s">
        <v>301</v>
      </c>
      <c r="B49" s="36" t="s">
        <v>335</v>
      </c>
      <c r="C49" s="36" t="s">
        <v>417</v>
      </c>
      <c r="D49" s="36" t="s">
        <v>466</v>
      </c>
      <c r="E49" s="37"/>
      <c r="F49" s="37">
        <v>16.574609782403247</v>
      </c>
      <c r="G49" s="38">
        <v>46.73461096676958</v>
      </c>
      <c r="H49" s="38">
        <v>3.4147276636593298</v>
      </c>
      <c r="I49" s="38">
        <v>13.118879818474053</v>
      </c>
      <c r="J49" s="198">
        <v>16.88105608054153</v>
      </c>
      <c r="K49" s="38">
        <v>0.27084040247930602</v>
      </c>
      <c r="L49" s="38"/>
      <c r="M49" s="38">
        <v>0.65701357244912728</v>
      </c>
      <c r="N49" s="37">
        <v>0.34062193484551884</v>
      </c>
      <c r="O49" s="38">
        <v>0.29912844588334436</v>
      </c>
      <c r="P49" s="38"/>
      <c r="Q49" s="38"/>
      <c r="R49" s="38">
        <v>0.30662909657072762</v>
      </c>
      <c r="S49" s="38"/>
      <c r="T49" s="38">
        <v>1.156118442599795</v>
      </c>
      <c r="U49" s="37">
        <f t="shared" si="1"/>
        <v>99.754236206675557</v>
      </c>
    </row>
    <row r="50" spans="1:21" ht="17" customHeight="1">
      <c r="A50" s="36" t="s">
        <v>301</v>
      </c>
      <c r="B50" s="36" t="s">
        <v>335</v>
      </c>
      <c r="C50" s="36" t="s">
        <v>417</v>
      </c>
      <c r="D50" s="36" t="s">
        <v>461</v>
      </c>
      <c r="E50" s="37"/>
      <c r="F50" s="37">
        <v>16.374956556128364</v>
      </c>
      <c r="G50" s="38">
        <v>46.390059514853533</v>
      </c>
      <c r="H50" s="38">
        <v>4.0917279445125718</v>
      </c>
      <c r="I50" s="38">
        <v>12.461653164519836</v>
      </c>
      <c r="J50" s="198">
        <v>17.204809782327583</v>
      </c>
      <c r="K50" s="38">
        <v>0.5644649570046113</v>
      </c>
      <c r="L50" s="38"/>
      <c r="M50" s="38">
        <v>0.80204243657604479</v>
      </c>
      <c r="N50" s="37">
        <v>0.37395061014262676</v>
      </c>
      <c r="O50" s="38">
        <v>0.17810890862769105</v>
      </c>
      <c r="P50" s="38"/>
      <c r="Q50" s="38"/>
      <c r="R50" s="38">
        <v>0.30913164441895102</v>
      </c>
      <c r="S50" s="38"/>
      <c r="T50" s="38">
        <v>1.13124364865969</v>
      </c>
      <c r="U50" s="37">
        <f t="shared" si="1"/>
        <v>99.882149167771516</v>
      </c>
    </row>
    <row r="51" spans="1:21" ht="17" customHeight="1">
      <c r="A51" s="36" t="s">
        <v>301</v>
      </c>
      <c r="B51" s="36" t="s">
        <v>335</v>
      </c>
      <c r="C51" s="36" t="s">
        <v>417</v>
      </c>
      <c r="D51" s="36" t="s">
        <v>431</v>
      </c>
      <c r="E51" s="37">
        <v>1.2989759353320198</v>
      </c>
      <c r="F51" s="37">
        <v>16.804015862538179</v>
      </c>
      <c r="G51" s="38">
        <v>46.63931964489894</v>
      </c>
      <c r="H51" s="38">
        <v>2.8911029750519686</v>
      </c>
      <c r="I51" s="38">
        <v>10.997392661237296</v>
      </c>
      <c r="J51" s="198">
        <v>17.303444800633013</v>
      </c>
      <c r="K51" s="38">
        <v>4.9189007912016802E-2</v>
      </c>
      <c r="L51" s="38">
        <v>0.1711580555640223</v>
      </c>
      <c r="M51" s="38">
        <v>1.2516364323595117</v>
      </c>
      <c r="N51" s="37">
        <v>0.74184526079553936</v>
      </c>
      <c r="O51" s="38">
        <v>0.25603120260882961</v>
      </c>
      <c r="P51" s="38"/>
      <c r="Q51" s="38">
        <v>6.3461752571934829E-2</v>
      </c>
      <c r="R51" s="38"/>
      <c r="S51" s="38"/>
      <c r="T51" s="38">
        <v>1.4367666908047927</v>
      </c>
      <c r="U51" s="37">
        <f t="shared" si="1"/>
        <v>99.90434028230807</v>
      </c>
    </row>
    <row r="52" spans="1:21" ht="17" customHeight="1">
      <c r="A52" s="36" t="s">
        <v>301</v>
      </c>
      <c r="B52" s="36" t="s">
        <v>335</v>
      </c>
      <c r="C52" s="36" t="s">
        <v>417</v>
      </c>
      <c r="D52" s="36" t="s">
        <v>464</v>
      </c>
      <c r="E52" s="37"/>
      <c r="F52" s="37">
        <v>16.826920979186688</v>
      </c>
      <c r="G52" s="38">
        <v>47.134330407665956</v>
      </c>
      <c r="H52" s="38">
        <v>3.0902255558417018</v>
      </c>
      <c r="I52" s="38">
        <v>12.996488657462821</v>
      </c>
      <c r="J52" s="198">
        <v>16.475956878441728</v>
      </c>
      <c r="K52" s="38">
        <v>0.13626447291015517</v>
      </c>
      <c r="L52" s="38">
        <v>2.7917795316943734E-2</v>
      </c>
      <c r="M52" s="38">
        <v>1.0376005093521823</v>
      </c>
      <c r="N52" s="37">
        <v>0.52231356397574347</v>
      </c>
      <c r="O52" s="38">
        <v>0.18993093136883293</v>
      </c>
      <c r="P52" s="38"/>
      <c r="Q52" s="38"/>
      <c r="R52" s="38">
        <v>0.21154665820216387</v>
      </c>
      <c r="S52" s="38"/>
      <c r="T52" s="38">
        <v>1.2388404790660938</v>
      </c>
      <c r="U52" s="37">
        <f t="shared" si="1"/>
        <v>99.888336888791031</v>
      </c>
    </row>
    <row r="53" spans="1:21" ht="17" customHeight="1">
      <c r="A53" s="60" t="s">
        <v>301</v>
      </c>
      <c r="B53" s="60" t="s">
        <v>335</v>
      </c>
      <c r="C53" s="60" t="s">
        <v>417</v>
      </c>
      <c r="D53" s="60" t="s">
        <v>465</v>
      </c>
      <c r="E53" s="172">
        <v>1.0057234356743761</v>
      </c>
      <c r="F53" s="172">
        <v>16.484789497569967</v>
      </c>
      <c r="G53" s="173">
        <v>46.672375456698859</v>
      </c>
      <c r="H53" s="173">
        <v>3.6060800591070037</v>
      </c>
      <c r="I53" s="173">
        <v>13.023275571624222</v>
      </c>
      <c r="J53" s="199">
        <v>15.233850335406334</v>
      </c>
      <c r="K53" s="173">
        <v>0.67884425084063471</v>
      </c>
      <c r="L53" s="173"/>
      <c r="M53" s="173">
        <v>0.98294127336993087</v>
      </c>
      <c r="N53" s="172">
        <v>0.39564525743937107</v>
      </c>
      <c r="O53" s="173">
        <v>0.32432980895521063</v>
      </c>
      <c r="P53" s="173"/>
      <c r="Q53" s="173"/>
      <c r="R53" s="173">
        <v>0.25591479207959611</v>
      </c>
      <c r="S53" s="173"/>
      <c r="T53" s="173">
        <v>1.286119513434649</v>
      </c>
      <c r="U53" s="172">
        <f t="shared" si="1"/>
        <v>99.949889252200165</v>
      </c>
    </row>
    <row r="54" spans="1:21" ht="17" customHeight="1">
      <c r="A54" s="36" t="s">
        <v>301</v>
      </c>
      <c r="B54" s="36" t="s">
        <v>302</v>
      </c>
      <c r="C54" s="36" t="s">
        <v>412</v>
      </c>
      <c r="D54" s="36" t="s">
        <v>430</v>
      </c>
      <c r="E54" s="37">
        <v>3.8028249449869023</v>
      </c>
      <c r="F54" s="37">
        <v>16.637696712287308</v>
      </c>
      <c r="G54" s="38">
        <v>44.128951247824219</v>
      </c>
      <c r="H54" s="38">
        <v>0.79462090973870037</v>
      </c>
      <c r="I54" s="38">
        <v>0.18142590189213287</v>
      </c>
      <c r="J54" s="198">
        <v>30.441561468747096</v>
      </c>
      <c r="K54" s="38">
        <v>0.49096268049516628</v>
      </c>
      <c r="L54" s="38"/>
      <c r="M54" s="38">
        <v>1.0608755698488963</v>
      </c>
      <c r="N54" s="37">
        <v>0.50048140928446316</v>
      </c>
      <c r="O54" s="38">
        <v>0</v>
      </c>
      <c r="P54" s="38"/>
      <c r="Q54" s="38"/>
      <c r="R54" s="38">
        <v>0</v>
      </c>
      <c r="S54" s="38"/>
      <c r="T54" s="38">
        <v>1.5425520613854726</v>
      </c>
      <c r="U54" s="37">
        <f t="shared" si="1"/>
        <v>99.581952906490358</v>
      </c>
    </row>
    <row r="55" spans="1:21" ht="17" customHeight="1">
      <c r="A55" s="36" t="s">
        <v>301</v>
      </c>
      <c r="B55" s="36" t="s">
        <v>302</v>
      </c>
      <c r="C55" s="36" t="s">
        <v>412</v>
      </c>
      <c r="D55" s="36" t="s">
        <v>429</v>
      </c>
      <c r="E55" s="37">
        <v>0</v>
      </c>
      <c r="F55" s="37">
        <v>16.808887686412287</v>
      </c>
      <c r="G55" s="38">
        <v>46.311836020960939</v>
      </c>
      <c r="H55" s="38">
        <v>0.80693250383311899</v>
      </c>
      <c r="I55" s="38">
        <v>0.17873825101682572</v>
      </c>
      <c r="J55" s="198">
        <v>31.699365545798941</v>
      </c>
      <c r="K55" s="38">
        <v>0.6547694045734278</v>
      </c>
      <c r="L55" s="38"/>
      <c r="M55" s="38">
        <v>1.1518688005373163</v>
      </c>
      <c r="N55" s="37">
        <v>0.46879997436716764</v>
      </c>
      <c r="O55" s="38">
        <v>0.1493973999552044</v>
      </c>
      <c r="P55" s="38"/>
      <c r="Q55" s="38"/>
      <c r="R55" s="38">
        <v>0</v>
      </c>
      <c r="S55" s="38"/>
      <c r="T55" s="38">
        <v>1.5604197379248941</v>
      </c>
      <c r="U55" s="37">
        <f t="shared" si="1"/>
        <v>99.79101532538013</v>
      </c>
    </row>
    <row r="56" spans="1:21" ht="17" customHeight="1">
      <c r="A56" s="36" t="s">
        <v>301</v>
      </c>
      <c r="B56" s="36" t="s">
        <v>302</v>
      </c>
      <c r="C56" s="36" t="s">
        <v>412</v>
      </c>
      <c r="D56" s="36" t="s">
        <v>434</v>
      </c>
      <c r="E56" s="37">
        <v>3.4625898544501488</v>
      </c>
      <c r="F56" s="37">
        <v>15.757521191976528</v>
      </c>
      <c r="G56" s="38">
        <v>43.109705323951005</v>
      </c>
      <c r="H56" s="38">
        <v>0.74175584325636512</v>
      </c>
      <c r="I56" s="38">
        <v>0.32794650480275711</v>
      </c>
      <c r="J56" s="198">
        <v>31.946276670607855</v>
      </c>
      <c r="K56" s="38">
        <v>0.70300317411019031</v>
      </c>
      <c r="L56" s="38">
        <v>0.28325136823326968</v>
      </c>
      <c r="M56" s="38">
        <v>1.0743969265159108</v>
      </c>
      <c r="N56" s="37">
        <v>0.32497207782307747</v>
      </c>
      <c r="O56" s="38">
        <v>0.20064546961502971</v>
      </c>
      <c r="P56" s="38"/>
      <c r="Q56" s="38"/>
      <c r="R56" s="38">
        <v>0.23253898262610728</v>
      </c>
      <c r="S56" s="38"/>
      <c r="T56" s="38">
        <v>1.3085537215552137</v>
      </c>
      <c r="U56" s="37">
        <f t="shared" si="1"/>
        <v>99.47315710952347</v>
      </c>
    </row>
    <row r="57" spans="1:21" ht="17" customHeight="1">
      <c r="A57" s="36" t="s">
        <v>301</v>
      </c>
      <c r="B57" s="36" t="s">
        <v>302</v>
      </c>
      <c r="C57" s="36" t="s">
        <v>412</v>
      </c>
      <c r="D57" s="36" t="s">
        <v>425</v>
      </c>
      <c r="E57" s="37"/>
      <c r="F57" s="37">
        <v>17.479775270009103</v>
      </c>
      <c r="G57" s="38">
        <v>46.314643407059094</v>
      </c>
      <c r="H57" s="38">
        <v>2.3988074591328883</v>
      </c>
      <c r="I57" s="38">
        <v>0.13295207954241364</v>
      </c>
      <c r="J57" s="198">
        <v>28.136209734975061</v>
      </c>
      <c r="K57" s="38">
        <v>1.4302808417767157</v>
      </c>
      <c r="L57" s="38"/>
      <c r="M57" s="38">
        <v>1.3363126276721384</v>
      </c>
      <c r="N57" s="37">
        <v>0.74964920020061709</v>
      </c>
      <c r="O57" s="38">
        <v>0.13854126309123396</v>
      </c>
      <c r="P57" s="38"/>
      <c r="Q57" s="38"/>
      <c r="R57" s="38"/>
      <c r="S57" s="38">
        <v>0.14064047650500511</v>
      </c>
      <c r="T57" s="38">
        <v>1.681974174844824</v>
      </c>
      <c r="U57" s="37">
        <f t="shared" si="1"/>
        <v>99.939786534809087</v>
      </c>
    </row>
    <row r="58" spans="1:21" ht="17" customHeight="1">
      <c r="A58" s="36" t="s">
        <v>301</v>
      </c>
      <c r="B58" s="36" t="s">
        <v>302</v>
      </c>
      <c r="C58" s="36" t="s">
        <v>412</v>
      </c>
      <c r="D58" s="36" t="s">
        <v>427</v>
      </c>
      <c r="E58" s="37">
        <v>2.1162431789342082</v>
      </c>
      <c r="F58" s="37">
        <v>17.409201520782972</v>
      </c>
      <c r="G58" s="38">
        <v>44.007834969636598</v>
      </c>
      <c r="H58" s="38">
        <v>1.7000618218547272</v>
      </c>
      <c r="I58" s="38">
        <v>0.16159610791415321</v>
      </c>
      <c r="J58" s="198">
        <v>29.709712003179199</v>
      </c>
      <c r="K58" s="38">
        <v>1.2531595702003726</v>
      </c>
      <c r="L58" s="38"/>
      <c r="M58" s="38">
        <v>1.1545212912632856</v>
      </c>
      <c r="N58" s="37">
        <v>0.5481273302705425</v>
      </c>
      <c r="O58" s="38">
        <v>0.20730580003160445</v>
      </c>
      <c r="P58" s="38"/>
      <c r="Q58" s="38"/>
      <c r="R58" s="38"/>
      <c r="S58" s="38"/>
      <c r="T58" s="38">
        <v>1.5356123799040746</v>
      </c>
      <c r="U58" s="37">
        <f t="shared" si="1"/>
        <v>99.80337597397174</v>
      </c>
    </row>
    <row r="59" spans="1:21" ht="17" customHeight="1">
      <c r="A59" s="60" t="s">
        <v>301</v>
      </c>
      <c r="B59" s="60" t="s">
        <v>302</v>
      </c>
      <c r="C59" s="60" t="s">
        <v>412</v>
      </c>
      <c r="D59" s="60" t="s">
        <v>420</v>
      </c>
      <c r="E59" s="172">
        <v>3.4945535448968572</v>
      </c>
      <c r="F59" s="172">
        <v>16.391863258135814</v>
      </c>
      <c r="G59" s="173">
        <v>43.4602878271603</v>
      </c>
      <c r="H59" s="173">
        <v>1.2141731008168972</v>
      </c>
      <c r="I59" s="173">
        <v>4.0009244284281431E-2</v>
      </c>
      <c r="J59" s="199">
        <v>30.104346286991511</v>
      </c>
      <c r="K59" s="173">
        <v>1.7012426958395048</v>
      </c>
      <c r="L59" s="173"/>
      <c r="M59" s="173">
        <v>1.0447106374014952</v>
      </c>
      <c r="N59" s="172">
        <v>0.63589428365033818</v>
      </c>
      <c r="O59" s="173">
        <v>0.19355860018488871</v>
      </c>
      <c r="P59" s="173"/>
      <c r="Q59" s="173"/>
      <c r="R59" s="173"/>
      <c r="S59" s="173"/>
      <c r="T59" s="173">
        <v>1.440106077944538</v>
      </c>
      <c r="U59" s="172">
        <f t="shared" si="1"/>
        <v>99.720745557306429</v>
      </c>
    </row>
    <row r="60" spans="1:21" ht="17" customHeight="1">
      <c r="A60" s="36" t="s">
        <v>301</v>
      </c>
      <c r="B60" s="36" t="s">
        <v>313</v>
      </c>
      <c r="C60" s="36" t="s">
        <v>315</v>
      </c>
      <c r="D60" s="36" t="s">
        <v>424</v>
      </c>
      <c r="E60" s="37">
        <v>1.4833203645438466</v>
      </c>
      <c r="F60" s="37">
        <v>18.737395083192801</v>
      </c>
      <c r="G60" s="38">
        <v>31.588795348010457</v>
      </c>
      <c r="H60" s="38">
        <v>5.463137201905</v>
      </c>
      <c r="I60" s="38">
        <v>0.10633800977435899</v>
      </c>
      <c r="J60" s="198">
        <v>25.126991145890145</v>
      </c>
      <c r="K60" s="38">
        <v>5.9434632205173283</v>
      </c>
      <c r="L60" s="38">
        <v>0.37272175960537124</v>
      </c>
      <c r="M60" s="38">
        <v>7.4375027617758143</v>
      </c>
      <c r="N60" s="37">
        <v>0.83530930944431103</v>
      </c>
      <c r="O60" s="38">
        <v>0.19239765985376969</v>
      </c>
      <c r="P60" s="38"/>
      <c r="Q60" s="38">
        <v>3.5250811712244923E-2</v>
      </c>
      <c r="R60" s="38"/>
      <c r="S60" s="38">
        <v>7.2433554923728299E-2</v>
      </c>
      <c r="T60" s="38">
        <v>1.9046038192853771</v>
      </c>
      <c r="U60" s="37">
        <f t="shared" si="1"/>
        <v>99.299660050434568</v>
      </c>
    </row>
    <row r="61" spans="1:21" ht="17" customHeight="1">
      <c r="A61" s="36" t="s">
        <v>301</v>
      </c>
      <c r="B61" s="36" t="s">
        <v>313</v>
      </c>
      <c r="C61" s="36" t="s">
        <v>315</v>
      </c>
      <c r="D61" s="36" t="s">
        <v>426</v>
      </c>
      <c r="E61" s="37">
        <v>2.6644177163864526</v>
      </c>
      <c r="F61" s="37">
        <v>19.759491410891627</v>
      </c>
      <c r="G61" s="38">
        <v>31.661638986897938</v>
      </c>
      <c r="H61" s="38">
        <v>8.8254427979338494</v>
      </c>
      <c r="I61" s="38">
        <v>0.15716989593498121</v>
      </c>
      <c r="J61" s="198">
        <v>21.453837294204487</v>
      </c>
      <c r="K61" s="38">
        <v>7.4469453729809452</v>
      </c>
      <c r="L61" s="38"/>
      <c r="M61" s="38">
        <v>5.0127126883482687</v>
      </c>
      <c r="N61" s="37">
        <v>0.5879068879942827</v>
      </c>
      <c r="O61" s="38">
        <v>0.21398423530499519</v>
      </c>
      <c r="P61" s="38"/>
      <c r="Q61" s="38"/>
      <c r="R61" s="38">
        <v>0.25801129594583205</v>
      </c>
      <c r="S61" s="38"/>
      <c r="T61" s="38">
        <v>1.5584256459201493</v>
      </c>
      <c r="U61" s="37">
        <f t="shared" si="1"/>
        <v>99.599984228743821</v>
      </c>
    </row>
    <row r="62" spans="1:21" ht="17" customHeight="1">
      <c r="A62" s="36" t="s">
        <v>301</v>
      </c>
      <c r="B62" s="36" t="s">
        <v>313</v>
      </c>
      <c r="C62" s="36" t="s">
        <v>315</v>
      </c>
      <c r="D62" s="36" t="s">
        <v>421</v>
      </c>
      <c r="E62" s="37">
        <v>2.7300007135394342</v>
      </c>
      <c r="F62" s="37">
        <v>16.424376806444851</v>
      </c>
      <c r="G62" s="38">
        <v>42.909953220687498</v>
      </c>
      <c r="H62" s="38">
        <v>2.4088370992166577</v>
      </c>
      <c r="I62" s="38">
        <v>5.8337943756724596E-2</v>
      </c>
      <c r="J62" s="198">
        <v>28.841718380676127</v>
      </c>
      <c r="K62" s="38">
        <v>2.933067419742978</v>
      </c>
      <c r="L62" s="38"/>
      <c r="M62" s="38">
        <v>1.2445936223431464</v>
      </c>
      <c r="N62" s="37">
        <v>0.46956355074891742</v>
      </c>
      <c r="O62" s="38">
        <v>0.11356089233015561</v>
      </c>
      <c r="P62" s="38"/>
      <c r="Q62" s="38">
        <v>6.4451913439737551E-3</v>
      </c>
      <c r="R62" s="38">
        <v>0.21689391870624583</v>
      </c>
      <c r="S62" s="38"/>
      <c r="T62" s="38">
        <v>1.4033748469384006</v>
      </c>
      <c r="U62" s="37">
        <f t="shared" si="1"/>
        <v>99.760723606475125</v>
      </c>
    </row>
    <row r="63" spans="1:21" ht="17" customHeight="1" thickBot="1">
      <c r="A63" s="39" t="s">
        <v>301</v>
      </c>
      <c r="B63" s="39" t="s">
        <v>313</v>
      </c>
      <c r="C63" s="39" t="s">
        <v>315</v>
      </c>
      <c r="D63" s="39" t="s">
        <v>428</v>
      </c>
      <c r="E63" s="40">
        <v>4.5788030948162399</v>
      </c>
      <c r="F63" s="40">
        <v>15.570520167956529</v>
      </c>
      <c r="G63" s="41">
        <v>43.211625604623976</v>
      </c>
      <c r="H63" s="41">
        <v>0.53778178896490814</v>
      </c>
      <c r="I63" s="41">
        <v>0.16687401992196951</v>
      </c>
      <c r="J63" s="200">
        <v>30.055776208391123</v>
      </c>
      <c r="K63" s="41">
        <v>1.15767875224512</v>
      </c>
      <c r="L63" s="41"/>
      <c r="M63" s="41">
        <v>2.2068796701582922</v>
      </c>
      <c r="N63" s="40">
        <v>0.55267552869231129</v>
      </c>
      <c r="O63" s="41">
        <v>8.9079732254103344E-2</v>
      </c>
      <c r="P63" s="41"/>
      <c r="Q63" s="41"/>
      <c r="R63" s="41"/>
      <c r="S63" s="41">
        <v>3.8636990867595103E-2</v>
      </c>
      <c r="T63" s="41">
        <v>1.3474947326675091</v>
      </c>
      <c r="U63" s="40">
        <f t="shared" si="1"/>
        <v>99.513826291559667</v>
      </c>
    </row>
    <row r="64" spans="1:21" ht="17" customHeight="1">
      <c r="A64" s="36" t="s">
        <v>572</v>
      </c>
    </row>
  </sheetData>
  <sortState ref="A3:U53">
    <sortCondition ref="A3:A53"/>
    <sortCondition ref="B3:B53"/>
    <sortCondition ref="C3:C53"/>
    <sortCondition ref="D3:D5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D5AC-707F-1742-8AD7-0CB3C9BBCA33}">
  <dimension ref="A1:S37"/>
  <sheetViews>
    <sheetView showGridLines="0" showRowColHeader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1" sqref="E1"/>
    </sheetView>
  </sheetViews>
  <sheetFormatPr baseColWidth="10" defaultColWidth="10.83203125" defaultRowHeight="17" customHeight="1"/>
  <cols>
    <col min="1" max="1" width="17.1640625" style="36" customWidth="1"/>
    <col min="2" max="2" width="25.1640625" style="36" bestFit="1" customWidth="1"/>
    <col min="3" max="3" width="13.5" style="36" bestFit="1" customWidth="1"/>
    <col min="4" max="4" width="13.6640625" style="36" bestFit="1" customWidth="1"/>
    <col min="5" max="5" width="12" style="36" bestFit="1" customWidth="1"/>
    <col min="6" max="10" width="11.83203125" style="36" customWidth="1"/>
    <col min="11" max="16384" width="10.83203125" style="36"/>
  </cols>
  <sheetData>
    <row r="1" spans="1:19" ht="34" customHeight="1" thickBot="1">
      <c r="A1" s="26" t="s">
        <v>353</v>
      </c>
      <c r="B1" s="39"/>
      <c r="C1" s="39"/>
      <c r="D1" s="39"/>
      <c r="E1" s="39"/>
      <c r="F1" s="39"/>
      <c r="G1" s="27"/>
      <c r="H1" s="27"/>
      <c r="I1" s="27"/>
      <c r="J1" s="27"/>
      <c r="K1" s="39"/>
      <c r="L1" s="27"/>
      <c r="M1" s="27"/>
      <c r="N1" s="27"/>
      <c r="O1" s="27"/>
      <c r="P1" s="39"/>
      <c r="Q1" s="39"/>
      <c r="R1" s="39"/>
      <c r="S1" s="39"/>
    </row>
    <row r="2" spans="1:19" ht="17" customHeight="1" thickBot="1">
      <c r="A2" s="27" t="s">
        <v>218</v>
      </c>
      <c r="B2" s="27" t="s">
        <v>393</v>
      </c>
      <c r="C2" s="27" t="s">
        <v>28</v>
      </c>
      <c r="D2" s="27" t="s">
        <v>130</v>
      </c>
      <c r="E2" s="27" t="s">
        <v>394</v>
      </c>
      <c r="F2" s="171" t="s">
        <v>396</v>
      </c>
      <c r="G2" s="56" t="s">
        <v>397</v>
      </c>
      <c r="H2" s="56" t="s">
        <v>399</v>
      </c>
      <c r="I2" s="171" t="s">
        <v>400</v>
      </c>
      <c r="J2" s="56" t="s">
        <v>398</v>
      </c>
      <c r="K2" s="56" t="s">
        <v>410</v>
      </c>
      <c r="L2" s="171" t="s">
        <v>407</v>
      </c>
      <c r="M2" s="56" t="s">
        <v>406</v>
      </c>
      <c r="N2" s="56" t="s">
        <v>403</v>
      </c>
      <c r="O2" s="56" t="s">
        <v>404</v>
      </c>
      <c r="P2" s="56" t="s">
        <v>408</v>
      </c>
      <c r="Q2" s="56" t="s">
        <v>405</v>
      </c>
      <c r="R2" s="56" t="s">
        <v>409</v>
      </c>
      <c r="S2" s="171" t="s">
        <v>411</v>
      </c>
    </row>
    <row r="3" spans="1:19" ht="17" customHeight="1">
      <c r="A3" s="36" t="s">
        <v>372</v>
      </c>
      <c r="B3" s="36" t="s">
        <v>238</v>
      </c>
      <c r="C3" s="36" t="s">
        <v>239</v>
      </c>
      <c r="D3" s="36" t="s">
        <v>485</v>
      </c>
      <c r="E3" s="36" t="s">
        <v>476</v>
      </c>
      <c r="F3" s="37">
        <v>32.935831366718723</v>
      </c>
      <c r="G3" s="38">
        <v>61.182569005192718</v>
      </c>
      <c r="H3" s="38">
        <v>0.61494863532296329</v>
      </c>
      <c r="I3" s="37"/>
      <c r="J3" s="38">
        <v>0.20556581554120856</v>
      </c>
      <c r="K3" s="38">
        <v>1.773347294683026</v>
      </c>
      <c r="L3" s="37">
        <v>0.50745061865979024</v>
      </c>
      <c r="M3" s="38">
        <v>0.28852897268322125</v>
      </c>
      <c r="N3" s="38"/>
      <c r="O3" s="38"/>
      <c r="P3" s="38">
        <v>0.43632375311221833</v>
      </c>
      <c r="Q3" s="38"/>
      <c r="R3" s="38">
        <v>1.9930330441629693</v>
      </c>
      <c r="S3" s="37">
        <f t="shared" ref="S3:S36" si="0">SUM(F3:R3)</f>
        <v>99.937598506076824</v>
      </c>
    </row>
    <row r="4" spans="1:19" ht="17" customHeight="1">
      <c r="A4" s="36" t="s">
        <v>372</v>
      </c>
      <c r="B4" s="36" t="s">
        <v>238</v>
      </c>
      <c r="C4" s="36" t="s">
        <v>239</v>
      </c>
      <c r="D4" s="36" t="s">
        <v>486</v>
      </c>
      <c r="E4" s="36" t="s">
        <v>476</v>
      </c>
      <c r="F4" s="37">
        <v>33.217949136552541</v>
      </c>
      <c r="G4" s="38">
        <v>60.965901652891439</v>
      </c>
      <c r="H4" s="38">
        <v>0.24870817939093184</v>
      </c>
      <c r="I4" s="37"/>
      <c r="J4" s="38">
        <v>0.15004884032947241</v>
      </c>
      <c r="K4" s="38">
        <v>1.7578863100668942</v>
      </c>
      <c r="L4" s="37">
        <v>0.70467965163493018</v>
      </c>
      <c r="M4" s="38">
        <v>0.36629197373601052</v>
      </c>
      <c r="N4" s="38"/>
      <c r="O4" s="38"/>
      <c r="P4" s="38"/>
      <c r="Q4" s="38"/>
      <c r="R4" s="38">
        <v>2.282785548740816</v>
      </c>
      <c r="S4" s="37">
        <f t="shared" si="0"/>
        <v>99.694251293343044</v>
      </c>
    </row>
    <row r="5" spans="1:19" ht="17" customHeight="1">
      <c r="A5" s="36" t="s">
        <v>372</v>
      </c>
      <c r="B5" s="36" t="s">
        <v>238</v>
      </c>
      <c r="C5" s="36" t="s">
        <v>239</v>
      </c>
      <c r="D5" s="36" t="s">
        <v>487</v>
      </c>
      <c r="E5" s="36" t="s">
        <v>476</v>
      </c>
      <c r="F5" s="37">
        <v>34.105309549877596</v>
      </c>
      <c r="G5" s="38">
        <v>58.579911573202828</v>
      </c>
      <c r="H5" s="38">
        <v>0.33550755200208621</v>
      </c>
      <c r="I5" s="37">
        <v>1.59957251854831E-2</v>
      </c>
      <c r="J5" s="38">
        <v>1.6817240204231906E-2</v>
      </c>
      <c r="K5" s="38">
        <v>2.1545933220499411</v>
      </c>
      <c r="L5" s="37">
        <v>0.94245063680601115</v>
      </c>
      <c r="M5" s="38">
        <v>0.30010707972743333</v>
      </c>
      <c r="N5" s="38"/>
      <c r="O5" s="38"/>
      <c r="P5" s="38"/>
      <c r="Q5" s="38"/>
      <c r="R5" s="38">
        <v>2.3795742865345115</v>
      </c>
      <c r="S5" s="37">
        <f t="shared" si="0"/>
        <v>98.830266965590127</v>
      </c>
    </row>
    <row r="6" spans="1:19" ht="17" customHeight="1">
      <c r="A6" s="36" t="s">
        <v>372</v>
      </c>
      <c r="B6" s="36" t="s">
        <v>238</v>
      </c>
      <c r="C6" s="36" t="s">
        <v>239</v>
      </c>
      <c r="D6" s="36" t="s">
        <v>488</v>
      </c>
      <c r="E6" s="36" t="s">
        <v>476</v>
      </c>
      <c r="F6" s="37">
        <v>34.132506546133676</v>
      </c>
      <c r="G6" s="38">
        <v>59.024618056210208</v>
      </c>
      <c r="H6" s="38">
        <v>0.53741191408322064</v>
      </c>
      <c r="I6" s="37"/>
      <c r="J6" s="38">
        <v>0.25191506394741869</v>
      </c>
      <c r="K6" s="38">
        <v>1.8988841902766</v>
      </c>
      <c r="L6" s="37">
        <v>0.69022956202895891</v>
      </c>
      <c r="M6" s="38">
        <v>0.33372070699199707</v>
      </c>
      <c r="N6" s="38"/>
      <c r="O6" s="38"/>
      <c r="P6" s="38"/>
      <c r="Q6" s="38"/>
      <c r="R6" s="38">
        <v>2.3508117201997005</v>
      </c>
      <c r="S6" s="37">
        <f t="shared" si="0"/>
        <v>99.220097759871791</v>
      </c>
    </row>
    <row r="7" spans="1:19" ht="17" customHeight="1">
      <c r="A7" s="36" t="s">
        <v>372</v>
      </c>
      <c r="B7" s="36" t="s">
        <v>238</v>
      </c>
      <c r="C7" s="36" t="s">
        <v>239</v>
      </c>
      <c r="D7" s="36" t="s">
        <v>489</v>
      </c>
      <c r="E7" s="36" t="s">
        <v>478</v>
      </c>
      <c r="F7" s="37">
        <v>26.692349848304953</v>
      </c>
      <c r="G7" s="38">
        <v>30.205156008465924</v>
      </c>
      <c r="H7" s="38">
        <v>35.342463562001932</v>
      </c>
      <c r="I7" s="37">
        <v>0.21025178965024294</v>
      </c>
      <c r="J7" s="38">
        <v>2.538835163706425</v>
      </c>
      <c r="K7" s="38">
        <v>1.6351291982003648</v>
      </c>
      <c r="L7" s="37">
        <v>0.64075786183235905</v>
      </c>
      <c r="M7" s="38">
        <v>0.21968540070194617</v>
      </c>
      <c r="N7" s="38"/>
      <c r="O7" s="38"/>
      <c r="P7" s="38"/>
      <c r="Q7" s="38"/>
      <c r="R7" s="38">
        <v>1.694765101306108</v>
      </c>
      <c r="S7" s="37">
        <f t="shared" si="0"/>
        <v>99.179393934170236</v>
      </c>
    </row>
    <row r="8" spans="1:19" ht="17" customHeight="1">
      <c r="A8" s="36" t="s">
        <v>372</v>
      </c>
      <c r="B8" s="36" t="s">
        <v>238</v>
      </c>
      <c r="C8" s="36" t="s">
        <v>239</v>
      </c>
      <c r="D8" s="36" t="s">
        <v>490</v>
      </c>
      <c r="E8" s="36" t="s">
        <v>476</v>
      </c>
      <c r="F8" s="37">
        <v>33.380539740600277</v>
      </c>
      <c r="G8" s="38">
        <v>60.133991423675269</v>
      </c>
      <c r="H8" s="38">
        <v>0.34261902672921907</v>
      </c>
      <c r="I8" s="37"/>
      <c r="J8" s="38">
        <v>0.22278742832605858</v>
      </c>
      <c r="K8" s="38">
        <v>1.5886440883429906</v>
      </c>
      <c r="L8" s="37">
        <v>0.79736372608751049</v>
      </c>
      <c r="M8" s="38">
        <v>0.4253639525421925</v>
      </c>
      <c r="N8" s="38"/>
      <c r="O8" s="38"/>
      <c r="P8" s="38"/>
      <c r="Q8" s="38"/>
      <c r="R8" s="38">
        <v>2.2542911252236255</v>
      </c>
      <c r="S8" s="37">
        <f t="shared" si="0"/>
        <v>99.145600511527164</v>
      </c>
    </row>
    <row r="9" spans="1:19" ht="17" customHeight="1">
      <c r="A9" s="36" t="s">
        <v>372</v>
      </c>
      <c r="B9" s="36" t="s">
        <v>238</v>
      </c>
      <c r="C9" s="36" t="s">
        <v>239</v>
      </c>
      <c r="D9" s="36" t="s">
        <v>491</v>
      </c>
      <c r="E9" s="36" t="s">
        <v>476</v>
      </c>
      <c r="F9" s="37">
        <v>33.898771548715409</v>
      </c>
      <c r="G9" s="38">
        <v>59.326175897056658</v>
      </c>
      <c r="H9" s="38">
        <v>0</v>
      </c>
      <c r="I9" s="37">
        <v>0.58094517252697842</v>
      </c>
      <c r="J9" s="38">
        <v>0.23329271400715099</v>
      </c>
      <c r="K9" s="38">
        <v>1.882216234391471</v>
      </c>
      <c r="L9" s="37">
        <v>0.73132998516762071</v>
      </c>
      <c r="M9" s="38">
        <v>0.38414672000558553</v>
      </c>
      <c r="N9" s="38"/>
      <c r="O9" s="38"/>
      <c r="P9" s="38"/>
      <c r="Q9" s="38"/>
      <c r="R9" s="38">
        <v>2.2448921307948773</v>
      </c>
      <c r="S9" s="37">
        <f t="shared" si="0"/>
        <v>99.281770402665757</v>
      </c>
    </row>
    <row r="10" spans="1:19" ht="17" customHeight="1">
      <c r="A10" s="36" t="s">
        <v>372</v>
      </c>
      <c r="B10" s="36" t="s">
        <v>238</v>
      </c>
      <c r="C10" s="36" t="s">
        <v>239</v>
      </c>
      <c r="D10" s="36" t="s">
        <v>492</v>
      </c>
      <c r="E10" s="36" t="s">
        <v>476</v>
      </c>
      <c r="F10" s="37">
        <v>33.839799302521911</v>
      </c>
      <c r="G10" s="38">
        <v>60.340109243310636</v>
      </c>
      <c r="H10" s="38">
        <v>0.28848873653974633</v>
      </c>
      <c r="I10" s="37">
        <v>2.705436104144256E-2</v>
      </c>
      <c r="J10" s="38">
        <v>0.12517914893173521</v>
      </c>
      <c r="K10" s="38">
        <v>1.7104648361593273</v>
      </c>
      <c r="L10" s="37">
        <v>0.47973149645430707</v>
      </c>
      <c r="M10" s="38">
        <v>0.45631874294331798</v>
      </c>
      <c r="N10" s="38"/>
      <c r="O10" s="38"/>
      <c r="P10" s="38">
        <v>0.51092710310283962</v>
      </c>
      <c r="Q10" s="38"/>
      <c r="R10" s="38">
        <v>1.9770107663959708</v>
      </c>
      <c r="S10" s="37">
        <f t="shared" si="0"/>
        <v>99.75508373740125</v>
      </c>
    </row>
    <row r="11" spans="1:19" ht="17" customHeight="1">
      <c r="A11" s="36" t="s">
        <v>372</v>
      </c>
      <c r="B11" s="36" t="s">
        <v>238</v>
      </c>
      <c r="C11" s="36" t="s">
        <v>239</v>
      </c>
      <c r="D11" s="36" t="s">
        <v>493</v>
      </c>
      <c r="E11" s="36" t="s">
        <v>478</v>
      </c>
      <c r="F11" s="37">
        <v>28.2741717360894</v>
      </c>
      <c r="G11" s="38">
        <v>30.683321005475932</v>
      </c>
      <c r="H11" s="38">
        <v>33.546450315064675</v>
      </c>
      <c r="I11" s="37">
        <v>0.50040996177060015</v>
      </c>
      <c r="J11" s="38">
        <v>2.3244368090113356</v>
      </c>
      <c r="K11" s="38">
        <v>1.6320295876610498</v>
      </c>
      <c r="L11" s="37">
        <v>0.72088294309284806</v>
      </c>
      <c r="M11" s="38">
        <v>0.22727653310747087</v>
      </c>
      <c r="N11" s="38"/>
      <c r="O11" s="38"/>
      <c r="P11" s="38"/>
      <c r="Q11" s="38"/>
      <c r="R11" s="38">
        <v>1.7791043258589405</v>
      </c>
      <c r="S11" s="37">
        <f t="shared" si="0"/>
        <v>99.688083217132245</v>
      </c>
    </row>
    <row r="12" spans="1:19" ht="17" customHeight="1">
      <c r="A12" s="36" t="s">
        <v>372</v>
      </c>
      <c r="B12" s="36" t="s">
        <v>238</v>
      </c>
      <c r="C12" s="36" t="s">
        <v>239</v>
      </c>
      <c r="D12" s="36" t="s">
        <v>494</v>
      </c>
      <c r="E12" s="36" t="s">
        <v>478</v>
      </c>
      <c r="F12" s="37">
        <v>28.980114909954292</v>
      </c>
      <c r="G12" s="38">
        <v>30.590983175836701</v>
      </c>
      <c r="H12" s="38">
        <v>33.146717595600641</v>
      </c>
      <c r="I12" s="37"/>
      <c r="J12" s="38">
        <v>2.1288062838457753</v>
      </c>
      <c r="K12" s="38">
        <v>1.6803659128353527</v>
      </c>
      <c r="L12" s="37">
        <v>0.83396935840874364</v>
      </c>
      <c r="M12" s="38">
        <v>0.15150937870348669</v>
      </c>
      <c r="N12" s="38"/>
      <c r="O12" s="38"/>
      <c r="P12" s="38"/>
      <c r="Q12" s="38"/>
      <c r="R12" s="38">
        <v>2.1527503554425733</v>
      </c>
      <c r="S12" s="37">
        <f t="shared" si="0"/>
        <v>99.665216970627569</v>
      </c>
    </row>
    <row r="13" spans="1:19" ht="17" customHeight="1">
      <c r="A13" s="36" t="s">
        <v>372</v>
      </c>
      <c r="B13" s="36" t="s">
        <v>238</v>
      </c>
      <c r="C13" s="36" t="s">
        <v>239</v>
      </c>
      <c r="D13" s="36" t="s">
        <v>495</v>
      </c>
      <c r="E13" s="36" t="s">
        <v>478</v>
      </c>
      <c r="F13" s="37">
        <v>28.171325616420479</v>
      </c>
      <c r="G13" s="38">
        <v>31.169901851589842</v>
      </c>
      <c r="H13" s="38">
        <v>33.570943560956188</v>
      </c>
      <c r="I13" s="37">
        <v>9.4393115657292859E-2</v>
      </c>
      <c r="J13" s="38">
        <v>2.3381391489993937</v>
      </c>
      <c r="K13" s="38">
        <v>1.606525025670652</v>
      </c>
      <c r="L13" s="37">
        <v>0.62196444683099172</v>
      </c>
      <c r="M13" s="38">
        <v>0.29130130878159599</v>
      </c>
      <c r="N13" s="38"/>
      <c r="O13" s="38"/>
      <c r="P13" s="38"/>
      <c r="Q13" s="38"/>
      <c r="R13" s="38">
        <v>1.9016354627948762</v>
      </c>
      <c r="S13" s="37">
        <f t="shared" si="0"/>
        <v>99.766129537701289</v>
      </c>
    </row>
    <row r="14" spans="1:19" ht="17" customHeight="1">
      <c r="A14" s="36" t="s">
        <v>372</v>
      </c>
      <c r="B14" s="36" t="s">
        <v>238</v>
      </c>
      <c r="C14" s="36" t="s">
        <v>239</v>
      </c>
      <c r="D14" s="36" t="s">
        <v>496</v>
      </c>
      <c r="E14" s="36" t="s">
        <v>476</v>
      </c>
      <c r="F14" s="37">
        <v>33.699492347263757</v>
      </c>
      <c r="G14" s="38">
        <v>59.679345478565558</v>
      </c>
      <c r="H14" s="38">
        <v>0.2753927450956658</v>
      </c>
      <c r="I14" s="37">
        <v>2.5583635335292659E-2</v>
      </c>
      <c r="J14" s="38">
        <v>6.3098365093633396E-2</v>
      </c>
      <c r="K14" s="38">
        <v>1.9521960621685825</v>
      </c>
      <c r="L14" s="37">
        <v>0.58467313546233435</v>
      </c>
      <c r="M14" s="38">
        <v>0.52636877523818859</v>
      </c>
      <c r="N14" s="38"/>
      <c r="O14" s="38"/>
      <c r="P14" s="38">
        <v>0.46357856403411912</v>
      </c>
      <c r="Q14" s="38"/>
      <c r="R14" s="38">
        <v>2.1107977870172538</v>
      </c>
      <c r="S14" s="37">
        <f t="shared" si="0"/>
        <v>99.3805268952744</v>
      </c>
    </row>
    <row r="15" spans="1:19" ht="17" customHeight="1">
      <c r="A15" s="36" t="s">
        <v>372</v>
      </c>
      <c r="B15" s="36" t="s">
        <v>238</v>
      </c>
      <c r="C15" s="36" t="s">
        <v>239</v>
      </c>
      <c r="D15" s="36" t="s">
        <v>497</v>
      </c>
      <c r="E15" s="36" t="s">
        <v>476</v>
      </c>
      <c r="F15" s="37">
        <v>34.200425989469053</v>
      </c>
      <c r="G15" s="38">
        <v>58.932336793962925</v>
      </c>
      <c r="H15" s="38">
        <v>0.17022252250349595</v>
      </c>
      <c r="I15" s="37">
        <v>0.11852137379440586</v>
      </c>
      <c r="J15" s="38">
        <v>0.25931165378388255</v>
      </c>
      <c r="K15" s="38">
        <v>1.7892604760374895</v>
      </c>
      <c r="L15" s="37">
        <v>0.47025890069193227</v>
      </c>
      <c r="M15" s="38">
        <v>0.60898740102166582</v>
      </c>
      <c r="N15" s="38"/>
      <c r="O15" s="38"/>
      <c r="P15" s="38">
        <v>0.63472907298565129</v>
      </c>
      <c r="Q15" s="38"/>
      <c r="R15" s="38">
        <v>1.997263753897597</v>
      </c>
      <c r="S15" s="37">
        <f t="shared" si="0"/>
        <v>99.181317938148098</v>
      </c>
    </row>
    <row r="16" spans="1:19" ht="17" customHeight="1">
      <c r="A16" s="36" t="s">
        <v>372</v>
      </c>
      <c r="B16" s="36" t="s">
        <v>238</v>
      </c>
      <c r="C16" s="36" t="s">
        <v>239</v>
      </c>
      <c r="D16" s="36" t="s">
        <v>498</v>
      </c>
      <c r="E16" s="36" t="s">
        <v>476</v>
      </c>
      <c r="F16" s="37">
        <v>33.348004812835363</v>
      </c>
      <c r="G16" s="38">
        <v>60.715910576454768</v>
      </c>
      <c r="H16" s="38">
        <v>0.45033732396703885</v>
      </c>
      <c r="I16" s="37">
        <v>2.5929581732991435E-2</v>
      </c>
      <c r="J16" s="38">
        <v>8.182788011974404E-2</v>
      </c>
      <c r="K16" s="38">
        <v>1.691339906032963</v>
      </c>
      <c r="L16" s="37">
        <v>0.54225632500747345</v>
      </c>
      <c r="M16" s="38">
        <v>0.3496154237152338</v>
      </c>
      <c r="N16" s="38"/>
      <c r="O16" s="38"/>
      <c r="P16" s="38">
        <v>0.44287854431222518</v>
      </c>
      <c r="Q16" s="38"/>
      <c r="R16" s="38">
        <v>2.0354436319501907</v>
      </c>
      <c r="S16" s="37">
        <f t="shared" si="0"/>
        <v>99.683544006127988</v>
      </c>
    </row>
    <row r="17" spans="1:19" ht="17" customHeight="1">
      <c r="A17" s="36" t="s">
        <v>372</v>
      </c>
      <c r="B17" s="36" t="s">
        <v>238</v>
      </c>
      <c r="C17" s="36" t="s">
        <v>239</v>
      </c>
      <c r="D17" s="36" t="s">
        <v>499</v>
      </c>
      <c r="E17" s="36" t="s">
        <v>476</v>
      </c>
      <c r="F17" s="37">
        <v>34.716799611826495</v>
      </c>
      <c r="G17" s="38">
        <v>58.454205785144119</v>
      </c>
      <c r="H17" s="38">
        <v>4.0699587730293606E-2</v>
      </c>
      <c r="I17" s="37">
        <v>0.53033413411246566</v>
      </c>
      <c r="J17" s="38">
        <v>0.11543587529946392</v>
      </c>
      <c r="K17" s="38">
        <v>1.9263931192804822</v>
      </c>
      <c r="L17" s="37">
        <v>0.57048842705778202</v>
      </c>
      <c r="M17" s="38">
        <v>0.57789382844699788</v>
      </c>
      <c r="N17" s="38"/>
      <c r="O17" s="38"/>
      <c r="P17" s="38">
        <v>0.5150852631113344</v>
      </c>
      <c r="Q17" s="38"/>
      <c r="R17" s="38">
        <v>2.1222605811770401</v>
      </c>
      <c r="S17" s="37">
        <f t="shared" si="0"/>
        <v>99.569596213186472</v>
      </c>
    </row>
    <row r="18" spans="1:19" ht="17" customHeight="1">
      <c r="A18" s="36" t="s">
        <v>372</v>
      </c>
      <c r="B18" s="36" t="s">
        <v>238</v>
      </c>
      <c r="C18" s="36" t="s">
        <v>239</v>
      </c>
      <c r="D18" s="36" t="s">
        <v>500</v>
      </c>
      <c r="E18" s="36" t="s">
        <v>476</v>
      </c>
      <c r="F18" s="37">
        <v>32.582829487019545</v>
      </c>
      <c r="G18" s="38">
        <v>61.62835691308269</v>
      </c>
      <c r="H18" s="38">
        <v>0.33106916692665078</v>
      </c>
      <c r="I18" s="37">
        <v>6.0588242761676153E-2</v>
      </c>
      <c r="J18" s="38">
        <v>0.21425698519283834</v>
      </c>
      <c r="K18" s="38">
        <v>1.7024288302474271</v>
      </c>
      <c r="L18" s="37">
        <v>0.69049855842013164</v>
      </c>
      <c r="M18" s="38">
        <v>0.28157515733379851</v>
      </c>
      <c r="N18" s="38"/>
      <c r="O18" s="38"/>
      <c r="P18" s="38"/>
      <c r="Q18" s="38"/>
      <c r="R18" s="38">
        <v>2.1615664577624858</v>
      </c>
      <c r="S18" s="37">
        <f t="shared" si="0"/>
        <v>99.653169798747257</v>
      </c>
    </row>
    <row r="19" spans="1:19" ht="17" customHeight="1">
      <c r="A19" s="36" t="s">
        <v>372</v>
      </c>
      <c r="B19" s="36" t="s">
        <v>238</v>
      </c>
      <c r="C19" s="36" t="s">
        <v>239</v>
      </c>
      <c r="D19" s="36" t="s">
        <v>501</v>
      </c>
      <c r="E19" s="36" t="s">
        <v>476</v>
      </c>
      <c r="F19" s="37">
        <v>33.969467672782194</v>
      </c>
      <c r="G19" s="38">
        <v>60.157565402366146</v>
      </c>
      <c r="H19" s="38">
        <v>0.28016812923090634</v>
      </c>
      <c r="I19" s="37"/>
      <c r="J19" s="38">
        <v>0.10655979105567275</v>
      </c>
      <c r="K19" s="38">
        <v>1.7227962998020108</v>
      </c>
      <c r="L19" s="37">
        <v>0.69630046644899179</v>
      </c>
      <c r="M19" s="38">
        <v>0.51580346406440269</v>
      </c>
      <c r="N19" s="38"/>
      <c r="O19" s="38"/>
      <c r="P19" s="38"/>
      <c r="Q19" s="38"/>
      <c r="R19" s="38">
        <v>2.393554403569643</v>
      </c>
      <c r="S19" s="37">
        <f t="shared" si="0"/>
        <v>99.842215629319966</v>
      </c>
    </row>
    <row r="20" spans="1:19" ht="17" customHeight="1">
      <c r="A20" s="36" t="s">
        <v>372</v>
      </c>
      <c r="B20" s="36" t="s">
        <v>238</v>
      </c>
      <c r="C20" s="36" t="s">
        <v>239</v>
      </c>
      <c r="D20" s="36" t="s">
        <v>502</v>
      </c>
      <c r="E20" s="36" t="s">
        <v>476</v>
      </c>
      <c r="F20" s="37">
        <v>34.29679587313165</v>
      </c>
      <c r="G20" s="38">
        <v>58.627217335398527</v>
      </c>
      <c r="H20" s="38">
        <v>0.37024975740046634</v>
      </c>
      <c r="I20" s="37"/>
      <c r="J20" s="38">
        <v>0.32935868688469472</v>
      </c>
      <c r="K20" s="38">
        <v>1.8469259005645084</v>
      </c>
      <c r="L20" s="37">
        <v>0.57332488032220819</v>
      </c>
      <c r="M20" s="38">
        <v>0.77624425537311947</v>
      </c>
      <c r="N20" s="38"/>
      <c r="O20" s="38"/>
      <c r="P20" s="38">
        <v>0.69169600663928132</v>
      </c>
      <c r="Q20" s="38"/>
      <c r="R20" s="38">
        <v>2.2680472317615803</v>
      </c>
      <c r="S20" s="37">
        <f t="shared" si="0"/>
        <v>99.779859927476025</v>
      </c>
    </row>
    <row r="21" spans="1:19" ht="17" customHeight="1">
      <c r="A21" s="60" t="s">
        <v>372</v>
      </c>
      <c r="B21" s="60" t="s">
        <v>238</v>
      </c>
      <c r="C21" s="60" t="s">
        <v>239</v>
      </c>
      <c r="D21" s="60" t="s">
        <v>503</v>
      </c>
      <c r="E21" s="60" t="s">
        <v>476</v>
      </c>
      <c r="F21" s="172">
        <v>33.482543732885439</v>
      </c>
      <c r="G21" s="173">
        <v>59.915369470121725</v>
      </c>
      <c r="H21" s="173">
        <v>0.22780403032036439</v>
      </c>
      <c r="I21" s="172">
        <v>4.156447119972434E-2</v>
      </c>
      <c r="J21" s="173">
        <v>0.31375166221599643</v>
      </c>
      <c r="K21" s="173">
        <v>2.0213153108023203</v>
      </c>
      <c r="L21" s="172">
        <v>0.4974277450270706</v>
      </c>
      <c r="M21" s="173">
        <v>0.40752401162996016</v>
      </c>
      <c r="N21" s="173"/>
      <c r="O21" s="173"/>
      <c r="P21" s="173">
        <v>0.62346313489389338</v>
      </c>
      <c r="Q21" s="173"/>
      <c r="R21" s="173">
        <v>2.0398245581148928</v>
      </c>
      <c r="S21" s="172">
        <f t="shared" si="0"/>
        <v>99.57058812721138</v>
      </c>
    </row>
    <row r="22" spans="1:19" ht="17" customHeight="1">
      <c r="A22" s="36" t="s">
        <v>372</v>
      </c>
      <c r="B22" s="36" t="s">
        <v>226</v>
      </c>
      <c r="C22" s="36" t="s">
        <v>479</v>
      </c>
      <c r="D22" s="36" t="s">
        <v>504</v>
      </c>
      <c r="E22" s="36" t="s">
        <v>476</v>
      </c>
      <c r="F22" s="37">
        <v>33.932188223829037</v>
      </c>
      <c r="G22" s="38">
        <v>59.305175606531705</v>
      </c>
      <c r="H22" s="38">
        <v>0.36529581149473261</v>
      </c>
      <c r="I22" s="37">
        <v>0.19942614514616491</v>
      </c>
      <c r="J22" s="38">
        <v>0.11294235247517287</v>
      </c>
      <c r="K22" s="38">
        <v>2.2320536387376917</v>
      </c>
      <c r="L22" s="37">
        <v>0.52825626612793664</v>
      </c>
      <c r="M22" s="38">
        <v>0.55483363950841569</v>
      </c>
      <c r="N22" s="38"/>
      <c r="O22" s="38"/>
      <c r="P22" s="38">
        <v>0.49928620020856862</v>
      </c>
      <c r="Q22" s="38"/>
      <c r="R22" s="38">
        <v>2.0799507889306872</v>
      </c>
      <c r="S22" s="37">
        <f t="shared" si="0"/>
        <v>99.809408672990131</v>
      </c>
    </row>
    <row r="23" spans="1:19" ht="17" customHeight="1">
      <c r="A23" s="36" t="s">
        <v>372</v>
      </c>
      <c r="B23" s="36" t="s">
        <v>226</v>
      </c>
      <c r="C23" s="36" t="s">
        <v>479</v>
      </c>
      <c r="D23" s="36" t="s">
        <v>505</v>
      </c>
      <c r="E23" s="36" t="s">
        <v>476</v>
      </c>
      <c r="F23" s="37">
        <v>33.674521908310986</v>
      </c>
      <c r="G23" s="38">
        <v>60.121828296942972</v>
      </c>
      <c r="H23" s="38">
        <v>0.57877390532502515</v>
      </c>
      <c r="I23" s="37"/>
      <c r="J23" s="38">
        <v>0.23611031308018712</v>
      </c>
      <c r="K23" s="38">
        <v>1.858253643782259</v>
      </c>
      <c r="L23" s="37">
        <v>0.86744033827039835</v>
      </c>
      <c r="M23" s="38">
        <v>0.35512212576625996</v>
      </c>
      <c r="N23" s="38"/>
      <c r="O23" s="38"/>
      <c r="P23" s="38"/>
      <c r="Q23" s="38"/>
      <c r="R23" s="38">
        <v>2.1575560797485815</v>
      </c>
      <c r="S23" s="37">
        <f t="shared" si="0"/>
        <v>99.849606611226676</v>
      </c>
    </row>
    <row r="24" spans="1:19" ht="17" customHeight="1">
      <c r="A24" s="36" t="s">
        <v>372</v>
      </c>
      <c r="B24" s="36" t="s">
        <v>226</v>
      </c>
      <c r="C24" s="36" t="s">
        <v>479</v>
      </c>
      <c r="D24" s="36" t="s">
        <v>506</v>
      </c>
      <c r="E24" s="36" t="s">
        <v>478</v>
      </c>
      <c r="F24" s="37">
        <v>27.701153851795429</v>
      </c>
      <c r="G24" s="38">
        <v>28.616903326572324</v>
      </c>
      <c r="H24" s="38">
        <v>37.140382210176739</v>
      </c>
      <c r="I24" s="37">
        <v>1.2017952019706155</v>
      </c>
      <c r="J24" s="38">
        <v>0.3978834260320005</v>
      </c>
      <c r="K24" s="38">
        <v>1.6263885204016042</v>
      </c>
      <c r="L24" s="37">
        <v>0.56075312664450494</v>
      </c>
      <c r="M24" s="38">
        <v>0.2678250128955777</v>
      </c>
      <c r="N24" s="38"/>
      <c r="O24" s="38"/>
      <c r="P24" s="38"/>
      <c r="Q24" s="38"/>
      <c r="R24" s="38">
        <v>1.8889405553538703</v>
      </c>
      <c r="S24" s="37">
        <f t="shared" si="0"/>
        <v>99.402025231842643</v>
      </c>
    </row>
    <row r="25" spans="1:19" ht="17" customHeight="1">
      <c r="A25" s="60" t="s">
        <v>372</v>
      </c>
      <c r="B25" s="60" t="s">
        <v>226</v>
      </c>
      <c r="C25" s="60" t="s">
        <v>479</v>
      </c>
      <c r="D25" s="60" t="s">
        <v>507</v>
      </c>
      <c r="E25" s="60" t="s">
        <v>478</v>
      </c>
      <c r="F25" s="172">
        <v>28.398300579995698</v>
      </c>
      <c r="G25" s="173">
        <v>29.373970259815685</v>
      </c>
      <c r="H25" s="173">
        <v>36.300572551259741</v>
      </c>
      <c r="I25" s="172">
        <v>1.0287976032307602</v>
      </c>
      <c r="J25" s="173">
        <v>0.33690392964300875</v>
      </c>
      <c r="K25" s="173">
        <v>1.4941024888580596</v>
      </c>
      <c r="L25" s="172">
        <v>0.851110373773453</v>
      </c>
      <c r="M25" s="173">
        <v>0.34235997773185789</v>
      </c>
      <c r="N25" s="173"/>
      <c r="O25" s="173"/>
      <c r="P25" s="173"/>
      <c r="Q25" s="173"/>
      <c r="R25" s="173">
        <v>1.7821909280377504</v>
      </c>
      <c r="S25" s="172">
        <f t="shared" si="0"/>
        <v>99.908308692346026</v>
      </c>
    </row>
    <row r="26" spans="1:19" ht="17" customHeight="1">
      <c r="A26" s="36" t="s">
        <v>371</v>
      </c>
      <c r="B26" s="36" t="s">
        <v>266</v>
      </c>
      <c r="C26" s="36" t="s">
        <v>475</v>
      </c>
      <c r="D26" s="36" t="s">
        <v>482</v>
      </c>
      <c r="E26" s="36" t="s">
        <v>476</v>
      </c>
      <c r="F26" s="37">
        <v>33.489227531485817</v>
      </c>
      <c r="G26" s="38">
        <v>59.402357982319899</v>
      </c>
      <c r="H26" s="38">
        <v>0.75261829724825491</v>
      </c>
      <c r="I26" s="37">
        <v>5.9098342944729293E-2</v>
      </c>
      <c r="J26" s="38">
        <v>0.22735152287629382</v>
      </c>
      <c r="K26" s="38">
        <v>1.7719276801197774</v>
      </c>
      <c r="L26" s="37">
        <v>0.81791469156582264</v>
      </c>
      <c r="M26" s="38">
        <v>0.36616448941589003</v>
      </c>
      <c r="N26" s="38"/>
      <c r="O26" s="38"/>
      <c r="P26" s="38"/>
      <c r="Q26" s="38"/>
      <c r="R26" s="38">
        <v>2.3247317330334893</v>
      </c>
      <c r="S26" s="37">
        <f t="shared" si="0"/>
        <v>99.211392271009984</v>
      </c>
    </row>
    <row r="27" spans="1:19" ht="17" customHeight="1">
      <c r="A27" s="60" t="s">
        <v>371</v>
      </c>
      <c r="B27" s="60" t="s">
        <v>266</v>
      </c>
      <c r="C27" s="60" t="s">
        <v>475</v>
      </c>
      <c r="D27" s="60" t="s">
        <v>483</v>
      </c>
      <c r="E27" s="60" t="s">
        <v>476</v>
      </c>
      <c r="F27" s="172">
        <v>33.364572577963621</v>
      </c>
      <c r="G27" s="173">
        <v>59.708926645969186</v>
      </c>
      <c r="H27" s="173">
        <v>0.84089352502012338</v>
      </c>
      <c r="I27" s="172">
        <v>0.11094684630646434</v>
      </c>
      <c r="J27" s="173">
        <v>0.26894087062234406</v>
      </c>
      <c r="K27" s="173">
        <v>1.5964584370314994</v>
      </c>
      <c r="L27" s="172">
        <v>0.81192941284832409</v>
      </c>
      <c r="M27" s="173">
        <v>0.35389020849623487</v>
      </c>
      <c r="N27" s="173"/>
      <c r="O27" s="173"/>
      <c r="P27" s="173"/>
      <c r="Q27" s="173"/>
      <c r="R27" s="173">
        <v>2.2594095800894229</v>
      </c>
      <c r="S27" s="172">
        <f t="shared" si="0"/>
        <v>99.31596810434722</v>
      </c>
    </row>
    <row r="28" spans="1:19" ht="17" customHeight="1">
      <c r="A28" s="36" t="s">
        <v>371</v>
      </c>
      <c r="B28" s="36" t="s">
        <v>286</v>
      </c>
      <c r="C28" s="36" t="s">
        <v>413</v>
      </c>
      <c r="D28" s="36" t="s">
        <v>480</v>
      </c>
      <c r="E28" s="36" t="s">
        <v>512</v>
      </c>
      <c r="F28" s="37">
        <v>45.911841316580052</v>
      </c>
      <c r="G28" s="38">
        <v>42.87149007697095</v>
      </c>
      <c r="H28" s="38">
        <v>3.1145466271774209</v>
      </c>
      <c r="I28" s="37"/>
      <c r="J28" s="38">
        <v>0.19576417673404148</v>
      </c>
      <c r="K28" s="38">
        <v>2.4351564797290557</v>
      </c>
      <c r="L28" s="37">
        <v>0.67425762724718308</v>
      </c>
      <c r="M28" s="38">
        <v>0.82192654619992389</v>
      </c>
      <c r="N28" s="38"/>
      <c r="O28" s="38"/>
      <c r="P28" s="38">
        <v>1.0088094951711779</v>
      </c>
      <c r="Q28" s="38"/>
      <c r="R28" s="38">
        <v>2.6841117368336187</v>
      </c>
      <c r="S28" s="37">
        <f t="shared" si="0"/>
        <v>99.717904082643429</v>
      </c>
    </row>
    <row r="29" spans="1:19" ht="17" customHeight="1">
      <c r="A29" s="36" t="s">
        <v>371</v>
      </c>
      <c r="B29" s="36" t="s">
        <v>286</v>
      </c>
      <c r="C29" s="36" t="s">
        <v>413</v>
      </c>
      <c r="D29" s="36" t="s">
        <v>481</v>
      </c>
      <c r="E29" s="36" t="s">
        <v>512</v>
      </c>
      <c r="F29" s="37">
        <v>44.421439067695232</v>
      </c>
      <c r="G29" s="38">
        <v>43.915733793093821</v>
      </c>
      <c r="H29" s="38">
        <v>4.3497178363691162</v>
      </c>
      <c r="I29" s="37"/>
      <c r="J29" s="38">
        <v>0.22836396687974803</v>
      </c>
      <c r="K29" s="38">
        <v>2.3451455284892413</v>
      </c>
      <c r="L29" s="37">
        <v>0.60309729596893535</v>
      </c>
      <c r="M29" s="38">
        <v>0.7554873057918976</v>
      </c>
      <c r="N29" s="38"/>
      <c r="O29" s="38"/>
      <c r="P29" s="38">
        <v>0.66443340401906714</v>
      </c>
      <c r="Q29" s="38"/>
      <c r="R29" s="38">
        <v>2.5243472083313119</v>
      </c>
      <c r="S29" s="37">
        <f t="shared" si="0"/>
        <v>99.807765406638367</v>
      </c>
    </row>
    <row r="30" spans="1:19" ht="17" customHeight="1">
      <c r="A30" s="36" t="s">
        <v>371</v>
      </c>
      <c r="B30" s="36" t="s">
        <v>286</v>
      </c>
      <c r="C30" s="36" t="s">
        <v>413</v>
      </c>
      <c r="D30" s="36" t="s">
        <v>469</v>
      </c>
      <c r="E30" s="36" t="s">
        <v>512</v>
      </c>
      <c r="F30" s="37">
        <v>45.314070701396197</v>
      </c>
      <c r="G30" s="38">
        <v>42.776668278518159</v>
      </c>
      <c r="H30" s="38">
        <v>4.1419885559452405</v>
      </c>
      <c r="I30" s="37"/>
      <c r="J30" s="38">
        <v>0.18430954996574875</v>
      </c>
      <c r="K30" s="38">
        <v>2.558213226319844</v>
      </c>
      <c r="L30" s="37">
        <v>1.086068470744443</v>
      </c>
      <c r="M30" s="38">
        <v>0.54423972193130687</v>
      </c>
      <c r="N30" s="38"/>
      <c r="O30" s="38"/>
      <c r="P30" s="38"/>
      <c r="Q30" s="38"/>
      <c r="R30" s="38">
        <v>3.0666293485338065</v>
      </c>
      <c r="S30" s="37">
        <f t="shared" si="0"/>
        <v>99.672187853354757</v>
      </c>
    </row>
    <row r="31" spans="1:19" ht="17" customHeight="1">
      <c r="A31" s="60" t="s">
        <v>372</v>
      </c>
      <c r="B31" s="60" t="s">
        <v>286</v>
      </c>
      <c r="C31" s="60" t="s">
        <v>477</v>
      </c>
      <c r="D31" s="60" t="s">
        <v>484</v>
      </c>
      <c r="E31" s="60" t="s">
        <v>476</v>
      </c>
      <c r="F31" s="172">
        <v>34.098112269081383</v>
      </c>
      <c r="G31" s="173">
        <v>58.521223291020021</v>
      </c>
      <c r="H31" s="173">
        <v>0.62621845366300644</v>
      </c>
      <c r="I31" s="172">
        <v>0.13053871165071981</v>
      </c>
      <c r="J31" s="173">
        <v>0.18697601358056465</v>
      </c>
      <c r="K31" s="173">
        <v>2.2411140053852394</v>
      </c>
      <c r="L31" s="172">
        <v>0.79566047894280967</v>
      </c>
      <c r="M31" s="173">
        <v>0.49152495070438884</v>
      </c>
      <c r="N31" s="173"/>
      <c r="O31" s="173"/>
      <c r="P31" s="173">
        <v>0.46882762555994684</v>
      </c>
      <c r="Q31" s="173"/>
      <c r="R31" s="173">
        <v>2.3329150996480954</v>
      </c>
      <c r="S31" s="172">
        <f t="shared" si="0"/>
        <v>99.893110899236163</v>
      </c>
    </row>
    <row r="32" spans="1:19" ht="17" customHeight="1">
      <c r="A32" s="36" t="s">
        <v>301</v>
      </c>
      <c r="B32" s="28" t="s">
        <v>335</v>
      </c>
      <c r="C32" s="36" t="s">
        <v>417</v>
      </c>
      <c r="D32" s="36" t="s">
        <v>441</v>
      </c>
      <c r="E32" s="36" t="s">
        <v>512</v>
      </c>
      <c r="F32" s="37">
        <v>43.727504563892118</v>
      </c>
      <c r="G32" s="38">
        <v>47.873750558710611</v>
      </c>
      <c r="H32" s="38">
        <v>1.5595957389707493</v>
      </c>
      <c r="I32" s="37">
        <v>8.6638540945227119E-2</v>
      </c>
      <c r="J32" s="38">
        <v>0.21983533539953576</v>
      </c>
      <c r="K32" s="38">
        <v>2.0866977316617485</v>
      </c>
      <c r="L32" s="37">
        <v>0.94616524032514659</v>
      </c>
      <c r="M32" s="38">
        <v>0.32364278778261985</v>
      </c>
      <c r="N32" s="38"/>
      <c r="O32" s="38"/>
      <c r="P32" s="38"/>
      <c r="Q32" s="38"/>
      <c r="R32" s="38">
        <v>2.7097770580220431</v>
      </c>
      <c r="S32" s="37">
        <f t="shared" si="0"/>
        <v>99.533607555709807</v>
      </c>
    </row>
    <row r="33" spans="1:19" ht="17" customHeight="1">
      <c r="A33" s="36" t="s">
        <v>301</v>
      </c>
      <c r="B33" s="28" t="s">
        <v>335</v>
      </c>
      <c r="C33" s="36" t="s">
        <v>417</v>
      </c>
      <c r="D33" s="36" t="s">
        <v>510</v>
      </c>
      <c r="E33" s="36" t="s">
        <v>512</v>
      </c>
      <c r="F33" s="37">
        <v>45.567372042238382</v>
      </c>
      <c r="G33" s="38">
        <v>45.536824000792706</v>
      </c>
      <c r="H33" s="38">
        <v>1.9321288330536406</v>
      </c>
      <c r="I33" s="37">
        <v>6.1345357888869648E-2</v>
      </c>
      <c r="J33" s="38">
        <v>7.0134157662770327E-2</v>
      </c>
      <c r="K33" s="38">
        <v>2.2507697712535628</v>
      </c>
      <c r="L33" s="37">
        <v>1.1376431694172719</v>
      </c>
      <c r="M33" s="38">
        <v>0.46781855808250933</v>
      </c>
      <c r="N33" s="38"/>
      <c r="O33" s="38"/>
      <c r="P33" s="38"/>
      <c r="Q33" s="38"/>
      <c r="R33" s="38">
        <v>2.9759641096102243</v>
      </c>
      <c r="S33" s="37">
        <f t="shared" si="0"/>
        <v>99.999999999999943</v>
      </c>
    </row>
    <row r="34" spans="1:19" ht="17" customHeight="1">
      <c r="A34" s="60" t="s">
        <v>301</v>
      </c>
      <c r="B34" s="45" t="s">
        <v>335</v>
      </c>
      <c r="C34" s="60" t="s">
        <v>417</v>
      </c>
      <c r="D34" s="60" t="s">
        <v>511</v>
      </c>
      <c r="E34" s="60" t="s">
        <v>512</v>
      </c>
      <c r="F34" s="172">
        <v>45.180883137179649</v>
      </c>
      <c r="G34" s="173">
        <v>46.06366682922615</v>
      </c>
      <c r="H34" s="173">
        <v>0.63111947090270526</v>
      </c>
      <c r="I34" s="172">
        <v>0.15266200243025421</v>
      </c>
      <c r="J34" s="173">
        <v>0.27657415360340831</v>
      </c>
      <c r="K34" s="173">
        <v>2.3776651464474527</v>
      </c>
      <c r="L34" s="172">
        <v>0.6966786288582596</v>
      </c>
      <c r="M34" s="173">
        <v>0.61875150291303038</v>
      </c>
      <c r="N34" s="173"/>
      <c r="O34" s="173"/>
      <c r="P34" s="173">
        <v>0.72861038779142906</v>
      </c>
      <c r="Q34" s="173"/>
      <c r="R34" s="173">
        <v>2.5963935893378034</v>
      </c>
      <c r="S34" s="172">
        <f t="shared" si="0"/>
        <v>99.323004848690147</v>
      </c>
    </row>
    <row r="35" spans="1:19" ht="17" customHeight="1">
      <c r="A35" s="36" t="s">
        <v>301</v>
      </c>
      <c r="B35" s="36" t="s">
        <v>302</v>
      </c>
      <c r="C35" s="36" t="s">
        <v>412</v>
      </c>
      <c r="D35" s="36" t="s">
        <v>508</v>
      </c>
      <c r="E35" s="36" t="s">
        <v>513</v>
      </c>
      <c r="F35" s="37">
        <v>28.89171747595659</v>
      </c>
      <c r="G35" s="38">
        <v>2.37125062706304</v>
      </c>
      <c r="H35" s="38">
        <v>63.019344167881542</v>
      </c>
      <c r="I35" s="37">
        <v>1.1738003725047303</v>
      </c>
      <c r="J35" s="38">
        <v>0.13899532582536023</v>
      </c>
      <c r="K35" s="38">
        <v>1.1917061005969789</v>
      </c>
      <c r="L35" s="37">
        <v>0.6635555416822867</v>
      </c>
      <c r="M35" s="38">
        <v>0.15308424948879079</v>
      </c>
      <c r="N35" s="38"/>
      <c r="O35" s="38"/>
      <c r="P35" s="38"/>
      <c r="Q35" s="38"/>
      <c r="R35" s="38">
        <v>2.0692036740988589</v>
      </c>
      <c r="S35" s="37">
        <f t="shared" si="0"/>
        <v>99.672657535098168</v>
      </c>
    </row>
    <row r="36" spans="1:19" ht="17" customHeight="1" thickBot="1">
      <c r="A36" s="39" t="s">
        <v>301</v>
      </c>
      <c r="B36" s="39" t="s">
        <v>302</v>
      </c>
      <c r="C36" s="39" t="s">
        <v>412</v>
      </c>
      <c r="D36" s="39" t="s">
        <v>509</v>
      </c>
      <c r="E36" s="39" t="s">
        <v>513</v>
      </c>
      <c r="F36" s="40">
        <v>30.599627883260482</v>
      </c>
      <c r="G36" s="41">
        <v>2.1510084287484341</v>
      </c>
      <c r="H36" s="41">
        <v>60.875637428890769</v>
      </c>
      <c r="I36" s="40">
        <v>1.2049413892429213</v>
      </c>
      <c r="J36" s="41"/>
      <c r="K36" s="41">
        <v>2.0055363686425647</v>
      </c>
      <c r="L36" s="40">
        <v>0.65862883531796701</v>
      </c>
      <c r="M36" s="41">
        <v>0.2602585847412085</v>
      </c>
      <c r="N36" s="41"/>
      <c r="O36" s="41"/>
      <c r="P36" s="41"/>
      <c r="Q36" s="41"/>
      <c r="R36" s="41">
        <v>2.1248124981194629</v>
      </c>
      <c r="S36" s="40">
        <f t="shared" si="0"/>
        <v>99.880451416963808</v>
      </c>
    </row>
    <row r="37" spans="1:19" ht="17" customHeight="1">
      <c r="A37" s="28" t="s">
        <v>531</v>
      </c>
    </row>
  </sheetData>
  <sortState ref="A3:S34">
    <sortCondition ref="A3:A34"/>
    <sortCondition ref="B3:B34"/>
    <sortCondition ref="C3:C34"/>
    <sortCondition ref="D3:D3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A657-506F-5245-B44D-42B6E4274C1D}">
  <dimension ref="A1:R183"/>
  <sheetViews>
    <sheetView showGridLines="0" showRowColHeaders="0" workbookViewId="0">
      <pane ySplit="2" topLeftCell="A3" activePane="bottomLeft" state="frozen"/>
      <selection pane="bottomLeft" activeCell="C1" sqref="C1"/>
    </sheetView>
  </sheetViews>
  <sheetFormatPr baseColWidth="10" defaultColWidth="10.83203125" defaultRowHeight="17" customHeight="1"/>
  <cols>
    <col min="1" max="1" width="15.33203125" style="36" customWidth="1"/>
    <col min="2" max="2" width="18.5" style="36" bestFit="1" customWidth="1"/>
    <col min="3" max="5" width="12.1640625" style="36" customWidth="1"/>
    <col min="6" max="6" width="13" style="42" customWidth="1"/>
    <col min="7" max="7" width="13" style="36" customWidth="1"/>
    <col min="8" max="9" width="16.6640625" style="36" customWidth="1"/>
    <col min="10" max="16384" width="10.83203125" style="36"/>
  </cols>
  <sheetData>
    <row r="1" spans="1:18" s="18" customFormat="1" ht="34" customHeight="1" thickBot="1">
      <c r="A1" s="26" t="s">
        <v>549</v>
      </c>
      <c r="B1" s="10"/>
      <c r="C1" s="26"/>
      <c r="D1" s="26"/>
      <c r="E1" s="26"/>
      <c r="F1" s="30"/>
      <c r="G1" s="26"/>
      <c r="H1" s="26"/>
      <c r="I1" s="26"/>
    </row>
    <row r="2" spans="1:18" ht="17" customHeight="1" thickBot="1">
      <c r="A2" s="27" t="s">
        <v>218</v>
      </c>
      <c r="B2" s="27" t="s">
        <v>28</v>
      </c>
      <c r="C2" s="27" t="s">
        <v>535</v>
      </c>
      <c r="D2" s="55" t="s">
        <v>536</v>
      </c>
      <c r="E2" s="55" t="s">
        <v>537</v>
      </c>
      <c r="F2" s="174" t="s">
        <v>378</v>
      </c>
      <c r="G2" s="56" t="s">
        <v>379</v>
      </c>
      <c r="H2" s="56" t="s">
        <v>380</v>
      </c>
      <c r="I2" s="56" t="s">
        <v>515</v>
      </c>
    </row>
    <row r="3" spans="1:18" ht="17" customHeight="1">
      <c r="A3" s="36" t="s">
        <v>533</v>
      </c>
      <c r="B3" s="36" t="s">
        <v>227</v>
      </c>
      <c r="C3" s="36" t="s">
        <v>385</v>
      </c>
      <c r="D3" s="187">
        <v>473026.13870000001</v>
      </c>
      <c r="E3" s="187">
        <v>5141642.2850000001</v>
      </c>
      <c r="F3" s="175" t="s">
        <v>516</v>
      </c>
      <c r="G3" s="43">
        <v>-50.9</v>
      </c>
      <c r="H3" s="38">
        <v>323.17944</v>
      </c>
      <c r="I3" s="38">
        <v>0.82296000000002323</v>
      </c>
    </row>
    <row r="4" spans="1:18" ht="17" customHeight="1">
      <c r="A4" s="36" t="s">
        <v>533</v>
      </c>
      <c r="B4" s="36" t="s">
        <v>229</v>
      </c>
      <c r="C4" s="36" t="s">
        <v>385</v>
      </c>
      <c r="D4" s="187">
        <v>473026.13870000001</v>
      </c>
      <c r="E4" s="187">
        <v>5141642.2850000001</v>
      </c>
      <c r="F4" s="175" t="s">
        <v>516</v>
      </c>
      <c r="G4" s="43">
        <v>-50.9</v>
      </c>
      <c r="H4" s="38">
        <v>326.74560000000002</v>
      </c>
      <c r="I4" s="38">
        <v>0.70103999999997768</v>
      </c>
    </row>
    <row r="5" spans="1:18" ht="17" customHeight="1">
      <c r="A5" s="36" t="s">
        <v>533</v>
      </c>
      <c r="B5" s="36" t="s">
        <v>230</v>
      </c>
      <c r="C5" s="36" t="s">
        <v>385</v>
      </c>
      <c r="D5" s="187">
        <v>473026.13870000001</v>
      </c>
      <c r="E5" s="187">
        <v>5141642.2850000001</v>
      </c>
      <c r="F5" s="175" t="s">
        <v>516</v>
      </c>
      <c r="G5" s="43">
        <v>-50.9</v>
      </c>
      <c r="H5" s="38">
        <v>328.33056000000005</v>
      </c>
      <c r="I5" s="38">
        <v>0.88391999999993232</v>
      </c>
    </row>
    <row r="6" spans="1:18" ht="17" customHeight="1">
      <c r="A6" s="36" t="s">
        <v>533</v>
      </c>
      <c r="B6" s="36" t="s">
        <v>231</v>
      </c>
      <c r="C6" s="36" t="s">
        <v>385</v>
      </c>
      <c r="D6" s="187">
        <v>473026.13870000001</v>
      </c>
      <c r="E6" s="187">
        <v>5141642.2850000001</v>
      </c>
      <c r="F6" s="175" t="s">
        <v>516</v>
      </c>
      <c r="G6" s="43">
        <v>-50.9</v>
      </c>
      <c r="H6" s="38">
        <v>327.44664</v>
      </c>
      <c r="I6" s="38">
        <v>0.883920000000046</v>
      </c>
    </row>
    <row r="7" spans="1:18" ht="17" customHeight="1">
      <c r="A7" s="36" t="s">
        <v>533</v>
      </c>
      <c r="B7" s="36" t="s">
        <v>232</v>
      </c>
      <c r="C7" s="36" t="s">
        <v>385</v>
      </c>
      <c r="D7" s="187">
        <v>473026.13870000001</v>
      </c>
      <c r="E7" s="187">
        <v>5141642.2850000001</v>
      </c>
      <c r="F7" s="175" t="s">
        <v>516</v>
      </c>
      <c r="G7" s="43">
        <v>-50.9</v>
      </c>
      <c r="H7" s="38">
        <v>329.21447999999998</v>
      </c>
      <c r="I7" s="38">
        <v>0.883920000000046</v>
      </c>
    </row>
    <row r="8" spans="1:18" ht="17" customHeight="1">
      <c r="A8" s="36" t="s">
        <v>533</v>
      </c>
      <c r="B8" s="36" t="s">
        <v>285</v>
      </c>
      <c r="C8" s="36" t="s">
        <v>385</v>
      </c>
      <c r="D8" s="187">
        <v>473026.13870000001</v>
      </c>
      <c r="E8" s="187">
        <v>5141642.2850000001</v>
      </c>
      <c r="F8" s="175" t="s">
        <v>516</v>
      </c>
      <c r="G8" s="43">
        <v>-50.9</v>
      </c>
      <c r="H8" s="38">
        <v>331.10424</v>
      </c>
      <c r="I8" s="38">
        <v>1.0058399999999779</v>
      </c>
      <c r="K8"/>
      <c r="L8"/>
      <c r="M8"/>
      <c r="N8"/>
      <c r="O8"/>
      <c r="P8"/>
      <c r="Q8"/>
      <c r="R8"/>
    </row>
    <row r="9" spans="1:18" ht="17" customHeight="1">
      <c r="A9" s="36" t="s">
        <v>533</v>
      </c>
      <c r="B9" s="36" t="s">
        <v>234</v>
      </c>
      <c r="C9" s="36" t="s">
        <v>385</v>
      </c>
      <c r="D9" s="187">
        <v>473026.13870000001</v>
      </c>
      <c r="E9" s="187">
        <v>5141642.2850000001</v>
      </c>
      <c r="F9" s="175" t="s">
        <v>516</v>
      </c>
      <c r="G9" s="43">
        <v>-50.9</v>
      </c>
      <c r="H9" s="38">
        <v>348.50832000000003</v>
      </c>
      <c r="I9" s="38">
        <v>0.73151999999998907</v>
      </c>
      <c r="K9"/>
      <c r="L9"/>
      <c r="M9"/>
      <c r="N9"/>
      <c r="O9"/>
      <c r="P9"/>
      <c r="Q9"/>
      <c r="R9"/>
    </row>
    <row r="10" spans="1:18" ht="17" customHeight="1">
      <c r="A10" s="36" t="s">
        <v>533</v>
      </c>
      <c r="B10" s="36" t="s">
        <v>235</v>
      </c>
      <c r="C10" s="36" t="s">
        <v>385</v>
      </c>
      <c r="D10" s="187">
        <v>473026.13870000001</v>
      </c>
      <c r="E10" s="187">
        <v>5141642.2850000001</v>
      </c>
      <c r="F10" s="175" t="s">
        <v>516</v>
      </c>
      <c r="G10" s="43">
        <v>-50.9</v>
      </c>
      <c r="H10" s="38">
        <v>349.23984000000002</v>
      </c>
      <c r="I10" s="38">
        <v>0.82296000000002323</v>
      </c>
      <c r="K10"/>
      <c r="L10"/>
      <c r="M10"/>
      <c r="N10"/>
      <c r="O10"/>
      <c r="P10"/>
      <c r="Q10"/>
      <c r="R10"/>
    </row>
    <row r="11" spans="1:18" ht="17" customHeight="1">
      <c r="A11" s="36" t="s">
        <v>533</v>
      </c>
      <c r="B11" s="36" t="s">
        <v>236</v>
      </c>
      <c r="C11" s="36" t="s">
        <v>385</v>
      </c>
      <c r="D11" s="187">
        <v>473026.13870000001</v>
      </c>
      <c r="E11" s="187">
        <v>5141642.2850000001</v>
      </c>
      <c r="F11" s="175" t="s">
        <v>516</v>
      </c>
      <c r="G11" s="43">
        <v>-50.9</v>
      </c>
      <c r="H11" s="38">
        <v>350.06280000000004</v>
      </c>
      <c r="I11" s="38">
        <v>0.91440000000000055</v>
      </c>
    </row>
    <row r="12" spans="1:18" ht="17" customHeight="1">
      <c r="A12" s="36" t="s">
        <v>533</v>
      </c>
      <c r="B12" s="36" t="s">
        <v>237</v>
      </c>
      <c r="C12" s="36" t="s">
        <v>385</v>
      </c>
      <c r="D12" s="187">
        <v>473026.13870000001</v>
      </c>
      <c r="E12" s="187">
        <v>5141642.2850000001</v>
      </c>
      <c r="F12" s="175" t="s">
        <v>516</v>
      </c>
      <c r="G12" s="43">
        <v>-50.9</v>
      </c>
      <c r="H12" s="38">
        <v>354.69576000000001</v>
      </c>
      <c r="I12" s="38">
        <v>0.70104000000003452</v>
      </c>
    </row>
    <row r="13" spans="1:18" ht="17" customHeight="1">
      <c r="A13" s="36" t="s">
        <v>533</v>
      </c>
      <c r="B13" s="36" t="s">
        <v>287</v>
      </c>
      <c r="C13" s="36" t="s">
        <v>385</v>
      </c>
      <c r="D13" s="188">
        <v>473269.53970000002</v>
      </c>
      <c r="E13" s="188">
        <v>5141611.6229999997</v>
      </c>
      <c r="F13" s="222">
        <v>337.2</v>
      </c>
      <c r="G13" s="223">
        <v>-59.9</v>
      </c>
      <c r="H13" s="38">
        <v>401.05</v>
      </c>
      <c r="I13" s="38">
        <v>0.62</v>
      </c>
    </row>
    <row r="14" spans="1:18" ht="17" customHeight="1">
      <c r="A14" s="36" t="s">
        <v>533</v>
      </c>
      <c r="B14" s="36" t="s">
        <v>288</v>
      </c>
      <c r="C14" s="36" t="s">
        <v>385</v>
      </c>
      <c r="D14" s="188">
        <v>473269.53970000002</v>
      </c>
      <c r="E14" s="188">
        <v>5141611.6229999997</v>
      </c>
      <c r="F14" s="222">
        <v>337.2</v>
      </c>
      <c r="G14" s="223">
        <v>-59.9</v>
      </c>
      <c r="H14" s="38">
        <v>401.67</v>
      </c>
      <c r="I14" s="38">
        <v>0.55000000000001137</v>
      </c>
    </row>
    <row r="15" spans="1:18" ht="17" customHeight="1">
      <c r="A15" s="36" t="s">
        <v>533</v>
      </c>
      <c r="B15" s="36" t="s">
        <v>289</v>
      </c>
      <c r="C15" s="36" t="s">
        <v>385</v>
      </c>
      <c r="D15" s="188">
        <v>473269.53970000002</v>
      </c>
      <c r="E15" s="188">
        <v>5141611.6229999997</v>
      </c>
      <c r="F15" s="222">
        <v>337.2</v>
      </c>
      <c r="G15" s="223">
        <v>-59.9</v>
      </c>
      <c r="H15" s="38">
        <v>402.22</v>
      </c>
      <c r="I15" s="38">
        <v>0.87999999999999545</v>
      </c>
    </row>
    <row r="16" spans="1:18" ht="17" customHeight="1">
      <c r="A16" s="36" t="s">
        <v>533</v>
      </c>
      <c r="B16" s="36" t="s">
        <v>290</v>
      </c>
      <c r="C16" s="36" t="s">
        <v>385</v>
      </c>
      <c r="D16" s="188">
        <v>473269.53970000002</v>
      </c>
      <c r="E16" s="188">
        <v>5141611.6229999997</v>
      </c>
      <c r="F16" s="222">
        <v>337.2</v>
      </c>
      <c r="G16" s="223">
        <v>-59.9</v>
      </c>
      <c r="H16" s="38">
        <v>403.1</v>
      </c>
      <c r="I16" s="38">
        <v>0.5</v>
      </c>
    </row>
    <row r="17" spans="1:9" ht="17" customHeight="1">
      <c r="A17" s="36" t="s">
        <v>533</v>
      </c>
      <c r="B17" s="36" t="s">
        <v>291</v>
      </c>
      <c r="C17" s="36" t="s">
        <v>385</v>
      </c>
      <c r="D17" s="188">
        <v>473269.53970000002</v>
      </c>
      <c r="E17" s="188">
        <v>5141611.6229999997</v>
      </c>
      <c r="F17" s="222">
        <v>337.2</v>
      </c>
      <c r="G17" s="223">
        <v>-59.9</v>
      </c>
      <c r="H17" s="38">
        <v>403.6</v>
      </c>
      <c r="I17" s="38">
        <v>0.31999999999999318</v>
      </c>
    </row>
    <row r="18" spans="1:9" ht="17" customHeight="1">
      <c r="A18" s="36" t="s">
        <v>533</v>
      </c>
      <c r="B18" s="36" t="s">
        <v>239</v>
      </c>
      <c r="C18" s="36" t="s">
        <v>385</v>
      </c>
      <c r="D18" s="188">
        <v>473269.53970000002</v>
      </c>
      <c r="E18" s="188">
        <v>5141611.6229999997</v>
      </c>
      <c r="F18" s="222">
        <v>337.2</v>
      </c>
      <c r="G18" s="223">
        <v>-59.9</v>
      </c>
      <c r="H18" s="38">
        <v>404.35</v>
      </c>
      <c r="I18" s="38">
        <v>0.44999999999998863</v>
      </c>
    </row>
    <row r="19" spans="1:9" ht="17" customHeight="1">
      <c r="A19" s="36" t="s">
        <v>533</v>
      </c>
      <c r="B19" s="36" t="s">
        <v>240</v>
      </c>
      <c r="C19" s="36" t="s">
        <v>385</v>
      </c>
      <c r="D19" s="188">
        <v>473269.53970000002</v>
      </c>
      <c r="E19" s="188">
        <v>5141611.6229999997</v>
      </c>
      <c r="F19" s="222">
        <v>337.2</v>
      </c>
      <c r="G19" s="223">
        <v>-59.9</v>
      </c>
      <c r="H19" s="38">
        <v>404.8</v>
      </c>
      <c r="I19" s="38">
        <v>0.56999999999999318</v>
      </c>
    </row>
    <row r="20" spans="1:9" ht="17" customHeight="1">
      <c r="A20" s="36" t="s">
        <v>533</v>
      </c>
      <c r="B20" s="36" t="s">
        <v>241</v>
      </c>
      <c r="C20" s="36" t="s">
        <v>385</v>
      </c>
      <c r="D20" s="188">
        <v>473269.53970000002</v>
      </c>
      <c r="E20" s="188">
        <v>5141611.6229999997</v>
      </c>
      <c r="F20" s="222">
        <v>337.2</v>
      </c>
      <c r="G20" s="223">
        <v>-59.9</v>
      </c>
      <c r="H20" s="38">
        <v>405.37</v>
      </c>
      <c r="I20" s="38">
        <v>0.70999999999997954</v>
      </c>
    </row>
    <row r="21" spans="1:9" ht="17" customHeight="1">
      <c r="A21" s="36" t="s">
        <v>533</v>
      </c>
      <c r="B21" s="36" t="s">
        <v>243</v>
      </c>
      <c r="C21" s="36" t="s">
        <v>385</v>
      </c>
      <c r="D21" s="188">
        <v>473269.53970000002</v>
      </c>
      <c r="E21" s="188">
        <v>5141611.6229999997</v>
      </c>
      <c r="F21" s="222">
        <v>337.2</v>
      </c>
      <c r="G21" s="223">
        <v>-59.9</v>
      </c>
      <c r="H21" s="38">
        <v>406.08</v>
      </c>
      <c r="I21" s="38">
        <v>0.72000000000002728</v>
      </c>
    </row>
    <row r="22" spans="1:9" ht="17" customHeight="1">
      <c r="A22" s="36" t="s">
        <v>533</v>
      </c>
      <c r="B22" s="36" t="s">
        <v>244</v>
      </c>
      <c r="C22" s="36" t="s">
        <v>385</v>
      </c>
      <c r="D22" s="188">
        <v>473269.53970000002</v>
      </c>
      <c r="E22" s="188">
        <v>5141611.6229999997</v>
      </c>
      <c r="F22" s="222">
        <v>337.2</v>
      </c>
      <c r="G22" s="223">
        <v>-59.9</v>
      </c>
      <c r="H22" s="38">
        <v>406.8</v>
      </c>
      <c r="I22" s="38">
        <v>0.69999999999998863</v>
      </c>
    </row>
    <row r="23" spans="1:9" ht="17" customHeight="1">
      <c r="A23" s="36" t="s">
        <v>533</v>
      </c>
      <c r="B23" s="36" t="s">
        <v>245</v>
      </c>
      <c r="C23" s="36" t="s">
        <v>385</v>
      </c>
      <c r="D23" s="188">
        <v>473269.53970000002</v>
      </c>
      <c r="E23" s="188">
        <v>5141611.6229999997</v>
      </c>
      <c r="F23" s="222">
        <v>337.2</v>
      </c>
      <c r="G23" s="223">
        <v>-59.9</v>
      </c>
      <c r="H23" s="38">
        <v>407.5</v>
      </c>
      <c r="I23" s="38">
        <v>0.5</v>
      </c>
    </row>
    <row r="24" spans="1:9" ht="17" customHeight="1">
      <c r="A24" s="36" t="s">
        <v>533</v>
      </c>
      <c r="B24" s="36" t="s">
        <v>246</v>
      </c>
      <c r="C24" s="36" t="s">
        <v>385</v>
      </c>
      <c r="D24" s="188">
        <v>473269.53970000002</v>
      </c>
      <c r="E24" s="188">
        <v>5141611.6229999997</v>
      </c>
      <c r="F24" s="222">
        <v>337.2</v>
      </c>
      <c r="G24" s="223">
        <v>-59.9</v>
      </c>
      <c r="H24" s="38">
        <v>408</v>
      </c>
      <c r="I24" s="38">
        <v>0.57999999999998408</v>
      </c>
    </row>
    <row r="25" spans="1:9" ht="17" customHeight="1">
      <c r="A25" s="36" t="s">
        <v>533</v>
      </c>
      <c r="B25" s="36" t="s">
        <v>247</v>
      </c>
      <c r="C25" s="36" t="s">
        <v>385</v>
      </c>
      <c r="D25" s="188">
        <v>473269.53970000002</v>
      </c>
      <c r="E25" s="188">
        <v>5141611.6229999997</v>
      </c>
      <c r="F25" s="222">
        <v>337.2</v>
      </c>
      <c r="G25" s="223">
        <v>-59.9</v>
      </c>
      <c r="H25" s="38">
        <v>408.58</v>
      </c>
      <c r="I25" s="38">
        <v>0.87000000000000455</v>
      </c>
    </row>
    <row r="26" spans="1:9" ht="17" customHeight="1">
      <c r="A26" s="36" t="s">
        <v>533</v>
      </c>
      <c r="B26" s="36" t="s">
        <v>248</v>
      </c>
      <c r="C26" s="36" t="s">
        <v>385</v>
      </c>
      <c r="D26" s="188">
        <v>473269.53970000002</v>
      </c>
      <c r="E26" s="188">
        <v>5141611.6229999997</v>
      </c>
      <c r="F26" s="222">
        <v>337.2</v>
      </c>
      <c r="G26" s="223">
        <v>-59.9</v>
      </c>
      <c r="H26" s="38">
        <v>409.45</v>
      </c>
      <c r="I26" s="38">
        <v>1.0500000000000114</v>
      </c>
    </row>
    <row r="27" spans="1:9" ht="17" customHeight="1">
      <c r="A27" s="36" t="s">
        <v>533</v>
      </c>
      <c r="B27" s="36" t="s">
        <v>249</v>
      </c>
      <c r="C27" s="36" t="s">
        <v>385</v>
      </c>
      <c r="D27" s="188">
        <v>473269.53970000002</v>
      </c>
      <c r="E27" s="188">
        <v>5141611.6229999997</v>
      </c>
      <c r="F27" s="222">
        <v>337.2</v>
      </c>
      <c r="G27" s="223">
        <v>-59.9</v>
      </c>
      <c r="H27" s="38">
        <v>410.5</v>
      </c>
      <c r="I27" s="38">
        <v>0.5</v>
      </c>
    </row>
    <row r="28" spans="1:9" ht="17" customHeight="1">
      <c r="A28" s="36" t="s">
        <v>533</v>
      </c>
      <c r="B28" s="36" t="s">
        <v>250</v>
      </c>
      <c r="C28" s="36" t="s">
        <v>385</v>
      </c>
      <c r="D28" s="188">
        <v>473269.53970000002</v>
      </c>
      <c r="E28" s="188">
        <v>5141611.6229999997</v>
      </c>
      <c r="F28" s="222">
        <v>337.2</v>
      </c>
      <c r="G28" s="223">
        <v>-59.9</v>
      </c>
      <c r="H28" s="38">
        <v>411</v>
      </c>
      <c r="I28" s="38">
        <v>0.62999999999999545</v>
      </c>
    </row>
    <row r="29" spans="1:9" ht="17" customHeight="1">
      <c r="A29" s="36" t="s">
        <v>533</v>
      </c>
      <c r="B29" s="36" t="s">
        <v>251</v>
      </c>
      <c r="C29" s="36" t="s">
        <v>385</v>
      </c>
      <c r="D29" s="188">
        <v>473269.53970000002</v>
      </c>
      <c r="E29" s="188">
        <v>5141611.6229999997</v>
      </c>
      <c r="F29" s="222">
        <v>337.2</v>
      </c>
      <c r="G29" s="223">
        <v>-59.9</v>
      </c>
      <c r="H29" s="38">
        <v>411.63</v>
      </c>
      <c r="I29" s="38">
        <v>0.38999999999998636</v>
      </c>
    </row>
    <row r="30" spans="1:9" ht="17" customHeight="1">
      <c r="A30" s="36" t="s">
        <v>533</v>
      </c>
      <c r="B30" s="36" t="s">
        <v>252</v>
      </c>
      <c r="C30" s="36" t="s">
        <v>385</v>
      </c>
      <c r="D30" s="188">
        <v>473269.53970000002</v>
      </c>
      <c r="E30" s="188">
        <v>5141611.6229999997</v>
      </c>
      <c r="F30" s="222">
        <v>337.2</v>
      </c>
      <c r="G30" s="223">
        <v>-59.9</v>
      </c>
      <c r="H30" s="38">
        <v>412.02</v>
      </c>
      <c r="I30" s="38">
        <v>0.5</v>
      </c>
    </row>
    <row r="31" spans="1:9" ht="17" customHeight="1">
      <c r="A31" s="36" t="s">
        <v>533</v>
      </c>
      <c r="B31" s="36" t="s">
        <v>253</v>
      </c>
      <c r="C31" s="36" t="s">
        <v>385</v>
      </c>
      <c r="D31" s="188">
        <v>473269.53970000002</v>
      </c>
      <c r="E31" s="188">
        <v>5141611.6229999997</v>
      </c>
      <c r="F31" s="222">
        <v>337.2</v>
      </c>
      <c r="G31" s="223">
        <v>-59.9</v>
      </c>
      <c r="H31" s="38">
        <v>412.52</v>
      </c>
      <c r="I31" s="38">
        <v>0.55000000000001137</v>
      </c>
    </row>
    <row r="32" spans="1:9" ht="17" customHeight="1">
      <c r="A32" s="36" t="s">
        <v>533</v>
      </c>
      <c r="B32" s="36" t="s">
        <v>256</v>
      </c>
      <c r="C32" s="36" t="s">
        <v>385</v>
      </c>
      <c r="D32" s="188">
        <v>473269.53970000002</v>
      </c>
      <c r="E32" s="188">
        <v>5141611.6229999997</v>
      </c>
      <c r="F32" s="222">
        <v>337.2</v>
      </c>
      <c r="G32" s="223">
        <v>-59.9</v>
      </c>
      <c r="H32" s="38">
        <v>413.32</v>
      </c>
      <c r="I32" s="38">
        <v>0.5</v>
      </c>
    </row>
    <row r="33" spans="1:9" ht="17" customHeight="1">
      <c r="A33" s="36" t="s">
        <v>533</v>
      </c>
      <c r="B33" s="36" t="s">
        <v>257</v>
      </c>
      <c r="C33" s="36" t="s">
        <v>385</v>
      </c>
      <c r="D33" s="188">
        <v>473269.53970000002</v>
      </c>
      <c r="E33" s="188">
        <v>5141611.6229999997</v>
      </c>
      <c r="F33" s="222">
        <v>337.2</v>
      </c>
      <c r="G33" s="223">
        <v>-59.9</v>
      </c>
      <c r="H33" s="38">
        <v>413.82</v>
      </c>
      <c r="I33" s="38">
        <v>0.81999999999999318</v>
      </c>
    </row>
    <row r="34" spans="1:9" ht="17" customHeight="1">
      <c r="A34" s="36" t="s">
        <v>533</v>
      </c>
      <c r="B34" s="36" t="s">
        <v>258</v>
      </c>
      <c r="C34" s="36" t="s">
        <v>385</v>
      </c>
      <c r="D34" s="188">
        <v>473269.53970000002</v>
      </c>
      <c r="E34" s="188">
        <v>5141611.6229999997</v>
      </c>
      <c r="F34" s="222">
        <v>337.2</v>
      </c>
      <c r="G34" s="223">
        <v>-59.9</v>
      </c>
      <c r="H34" s="38">
        <v>414.87</v>
      </c>
      <c r="I34" s="38">
        <v>0.49000000000000909</v>
      </c>
    </row>
    <row r="35" spans="1:9" ht="17" customHeight="1">
      <c r="A35" s="36" t="s">
        <v>533</v>
      </c>
      <c r="B35" s="36" t="s">
        <v>259</v>
      </c>
      <c r="C35" s="36" t="s">
        <v>385</v>
      </c>
      <c r="D35" s="188">
        <v>473269.53970000002</v>
      </c>
      <c r="E35" s="188">
        <v>5141611.6229999997</v>
      </c>
      <c r="F35" s="222">
        <v>337.2</v>
      </c>
      <c r="G35" s="223">
        <v>-59.9</v>
      </c>
      <c r="H35" s="38">
        <v>415.36</v>
      </c>
      <c r="I35" s="38">
        <v>0.76999999999998181</v>
      </c>
    </row>
    <row r="36" spans="1:9" ht="17" customHeight="1">
      <c r="A36" s="36" t="s">
        <v>533</v>
      </c>
      <c r="B36" s="36" t="s">
        <v>260</v>
      </c>
      <c r="C36" s="36" t="s">
        <v>385</v>
      </c>
      <c r="D36" s="188">
        <v>473269.53970000002</v>
      </c>
      <c r="E36" s="188">
        <v>5141611.6229999997</v>
      </c>
      <c r="F36" s="222">
        <v>337.2</v>
      </c>
      <c r="G36" s="223">
        <v>-59.9</v>
      </c>
      <c r="H36" s="38">
        <v>416.13</v>
      </c>
      <c r="I36" s="38">
        <v>0.87000000000000455</v>
      </c>
    </row>
    <row r="37" spans="1:9" ht="17" customHeight="1">
      <c r="A37" s="36" t="s">
        <v>533</v>
      </c>
      <c r="B37" s="36" t="s">
        <v>261</v>
      </c>
      <c r="C37" s="36" t="s">
        <v>385</v>
      </c>
      <c r="D37" s="188">
        <v>473269.53970000002</v>
      </c>
      <c r="E37" s="188">
        <v>5141611.6229999997</v>
      </c>
      <c r="F37" s="222">
        <v>337.2</v>
      </c>
      <c r="G37" s="223">
        <v>-59.9</v>
      </c>
      <c r="H37" s="38">
        <v>417</v>
      </c>
      <c r="I37" s="38">
        <v>2.4300000000000068</v>
      </c>
    </row>
    <row r="38" spans="1:9" ht="17" customHeight="1">
      <c r="A38" s="36" t="s">
        <v>533</v>
      </c>
      <c r="B38" s="36" t="s">
        <v>262</v>
      </c>
      <c r="C38" s="36" t="s">
        <v>385</v>
      </c>
      <c r="D38" s="188">
        <v>473269.53970000002</v>
      </c>
      <c r="E38" s="188">
        <v>5141611.6229999997</v>
      </c>
      <c r="F38" s="222">
        <v>337.2</v>
      </c>
      <c r="G38" s="223">
        <v>-59.9</v>
      </c>
      <c r="H38" s="38">
        <v>419.43</v>
      </c>
      <c r="I38" s="38">
        <v>0.96999999999997044</v>
      </c>
    </row>
    <row r="39" spans="1:9" ht="17" customHeight="1">
      <c r="A39" s="36" t="s">
        <v>533</v>
      </c>
      <c r="B39" s="36" t="s">
        <v>263</v>
      </c>
      <c r="C39" s="36" t="s">
        <v>385</v>
      </c>
      <c r="D39" s="188">
        <v>473269.53970000002</v>
      </c>
      <c r="E39" s="188">
        <v>5141611.6229999997</v>
      </c>
      <c r="F39" s="222">
        <v>337.2</v>
      </c>
      <c r="G39" s="223">
        <v>-59.9</v>
      </c>
      <c r="H39" s="38">
        <v>420.4</v>
      </c>
      <c r="I39" s="38">
        <v>0.83000000000004093</v>
      </c>
    </row>
    <row r="40" spans="1:9" ht="17" customHeight="1">
      <c r="A40" s="36" t="s">
        <v>533</v>
      </c>
      <c r="B40" s="36" t="s">
        <v>264</v>
      </c>
      <c r="C40" s="36" t="s">
        <v>385</v>
      </c>
      <c r="D40" s="188">
        <v>473269.53970000002</v>
      </c>
      <c r="E40" s="188">
        <v>5141611.6229999997</v>
      </c>
      <c r="F40" s="222">
        <v>337.2</v>
      </c>
      <c r="G40" s="223">
        <v>-59.9</v>
      </c>
      <c r="H40" s="38">
        <v>421.23</v>
      </c>
      <c r="I40" s="38">
        <v>0.37000000000000455</v>
      </c>
    </row>
    <row r="41" spans="1:9" ht="17" customHeight="1">
      <c r="A41" s="179" t="s">
        <v>533</v>
      </c>
      <c r="B41" s="179" t="s">
        <v>254</v>
      </c>
      <c r="C41" s="179" t="s">
        <v>385</v>
      </c>
      <c r="D41" s="188">
        <v>473269.53970000002</v>
      </c>
      <c r="E41" s="188">
        <v>5141611.6229999997</v>
      </c>
      <c r="F41" s="222">
        <v>337.2</v>
      </c>
      <c r="G41" s="223">
        <v>-59.9</v>
      </c>
      <c r="H41" s="181">
        <v>422.67</v>
      </c>
      <c r="I41" s="181">
        <v>0.62999999999999545</v>
      </c>
    </row>
    <row r="42" spans="1:9" ht="17" customHeight="1">
      <c r="A42" s="60" t="s">
        <v>533</v>
      </c>
      <c r="B42" s="60" t="s">
        <v>265</v>
      </c>
      <c r="C42" s="60" t="s">
        <v>385</v>
      </c>
      <c r="D42" s="189">
        <v>473269.53970000002</v>
      </c>
      <c r="E42" s="189">
        <v>5141611.6229999997</v>
      </c>
      <c r="F42" s="224">
        <v>337.2</v>
      </c>
      <c r="G42" s="225">
        <v>-59.9</v>
      </c>
      <c r="H42" s="173">
        <v>423.3</v>
      </c>
      <c r="I42" s="173">
        <v>0.68000000000000682</v>
      </c>
    </row>
    <row r="43" spans="1:9" ht="17" customHeight="1">
      <c r="A43" s="36" t="s">
        <v>533</v>
      </c>
      <c r="B43" s="36" t="s">
        <v>81</v>
      </c>
      <c r="C43" s="36" t="s">
        <v>386</v>
      </c>
      <c r="D43" s="177">
        <v>473046</v>
      </c>
      <c r="E43" s="177">
        <v>5141681</v>
      </c>
      <c r="F43" s="175"/>
      <c r="H43" s="38"/>
      <c r="I43" s="38"/>
    </row>
    <row r="44" spans="1:9" ht="17" customHeight="1">
      <c r="A44" s="36" t="s">
        <v>533</v>
      </c>
      <c r="B44" s="36" t="s">
        <v>267</v>
      </c>
      <c r="C44" s="36" t="s">
        <v>386</v>
      </c>
      <c r="D44" s="177">
        <v>473048</v>
      </c>
      <c r="E44" s="177">
        <v>5141684</v>
      </c>
      <c r="F44" s="175"/>
      <c r="H44" s="38"/>
      <c r="I44" s="38"/>
    </row>
    <row r="45" spans="1:9" ht="17" customHeight="1">
      <c r="A45" s="36" t="s">
        <v>533</v>
      </c>
      <c r="B45" s="36" t="s">
        <v>269</v>
      </c>
      <c r="C45" s="36" t="s">
        <v>386</v>
      </c>
      <c r="D45" s="177">
        <v>473048</v>
      </c>
      <c r="E45" s="177">
        <v>5141684</v>
      </c>
      <c r="F45" s="175"/>
      <c r="H45" s="38"/>
      <c r="I45" s="38"/>
    </row>
    <row r="46" spans="1:9" ht="17" customHeight="1">
      <c r="A46" s="36" t="s">
        <v>533</v>
      </c>
      <c r="B46" s="36" t="s">
        <v>82</v>
      </c>
      <c r="C46" s="36" t="s">
        <v>386</v>
      </c>
      <c r="D46" s="177">
        <v>473044</v>
      </c>
      <c r="E46" s="177">
        <v>5141687</v>
      </c>
      <c r="F46" s="175"/>
      <c r="H46" s="38"/>
      <c r="I46" s="38"/>
    </row>
    <row r="47" spans="1:9" ht="17" customHeight="1">
      <c r="A47" s="36" t="s">
        <v>533</v>
      </c>
      <c r="B47" s="36" t="s">
        <v>48</v>
      </c>
      <c r="C47" s="36" t="s">
        <v>386</v>
      </c>
      <c r="D47" s="177">
        <v>473045</v>
      </c>
      <c r="E47" s="177">
        <v>5141683</v>
      </c>
      <c r="F47" s="175"/>
      <c r="H47" s="38"/>
      <c r="I47" s="38"/>
    </row>
    <row r="48" spans="1:9" ht="17" customHeight="1">
      <c r="A48" s="36" t="s">
        <v>533</v>
      </c>
      <c r="B48" s="36" t="s">
        <v>72</v>
      </c>
      <c r="C48" s="36" t="s">
        <v>386</v>
      </c>
      <c r="D48" s="177">
        <v>473035</v>
      </c>
      <c r="E48" s="177">
        <v>5141678</v>
      </c>
      <c r="F48" s="175"/>
      <c r="H48" s="38"/>
      <c r="I48" s="38"/>
    </row>
    <row r="49" spans="1:9" ht="17" customHeight="1">
      <c r="A49" s="36" t="s">
        <v>533</v>
      </c>
      <c r="B49" s="36" t="s">
        <v>29</v>
      </c>
      <c r="C49" s="36" t="s">
        <v>386</v>
      </c>
      <c r="D49" s="177">
        <v>473035</v>
      </c>
      <c r="E49" s="177">
        <v>5141678</v>
      </c>
      <c r="F49" s="175"/>
      <c r="H49" s="38"/>
      <c r="I49" s="38"/>
    </row>
    <row r="50" spans="1:9" ht="17" customHeight="1">
      <c r="A50" s="36" t="s">
        <v>533</v>
      </c>
      <c r="B50" s="36" t="s">
        <v>30</v>
      </c>
      <c r="C50" s="36" t="s">
        <v>386</v>
      </c>
      <c r="D50" s="177">
        <v>473035</v>
      </c>
      <c r="E50" s="177">
        <v>5141680</v>
      </c>
      <c r="F50" s="175"/>
      <c r="H50" s="38"/>
      <c r="I50" s="38"/>
    </row>
    <row r="51" spans="1:9" ht="17" customHeight="1">
      <c r="A51" s="36" t="s">
        <v>533</v>
      </c>
      <c r="B51" s="36" t="s">
        <v>73</v>
      </c>
      <c r="C51" s="36" t="s">
        <v>386</v>
      </c>
      <c r="D51" s="177">
        <v>473039</v>
      </c>
      <c r="E51" s="177">
        <v>5141688</v>
      </c>
      <c r="F51" s="175"/>
      <c r="H51" s="38"/>
      <c r="I51" s="38"/>
    </row>
    <row r="52" spans="1:9" ht="17" customHeight="1">
      <c r="A52" s="36" t="s">
        <v>533</v>
      </c>
      <c r="B52" s="36" t="s">
        <v>70</v>
      </c>
      <c r="C52" s="36" t="s">
        <v>386</v>
      </c>
      <c r="D52" s="177">
        <v>473039</v>
      </c>
      <c r="E52" s="177">
        <v>5141688</v>
      </c>
      <c r="F52" s="175"/>
      <c r="H52" s="38"/>
      <c r="I52" s="38"/>
    </row>
    <row r="53" spans="1:9" ht="17" customHeight="1">
      <c r="A53" s="36" t="s">
        <v>533</v>
      </c>
      <c r="B53" s="36" t="s">
        <v>57</v>
      </c>
      <c r="C53" s="36" t="s">
        <v>386</v>
      </c>
      <c r="D53" s="177">
        <v>473038</v>
      </c>
      <c r="E53" s="177">
        <v>5141688</v>
      </c>
      <c r="F53" s="175"/>
      <c r="H53" s="38"/>
      <c r="I53" s="38"/>
    </row>
    <row r="54" spans="1:9" ht="17" customHeight="1">
      <c r="A54" s="36" t="s">
        <v>533</v>
      </c>
      <c r="B54" s="36" t="s">
        <v>74</v>
      </c>
      <c r="C54" s="36" t="s">
        <v>386</v>
      </c>
      <c r="D54" s="177">
        <v>473039</v>
      </c>
      <c r="E54" s="177">
        <v>5141690</v>
      </c>
      <c r="F54" s="175"/>
      <c r="H54" s="38"/>
      <c r="I54" s="38"/>
    </row>
    <row r="55" spans="1:9" ht="17" customHeight="1">
      <c r="A55" s="36" t="s">
        <v>533</v>
      </c>
      <c r="B55" s="36" t="s">
        <v>31</v>
      </c>
      <c r="C55" s="36" t="s">
        <v>386</v>
      </c>
      <c r="D55" s="177">
        <v>473039</v>
      </c>
      <c r="E55" s="177">
        <v>5141694</v>
      </c>
      <c r="F55" s="175"/>
      <c r="H55" s="38"/>
      <c r="I55" s="38"/>
    </row>
    <row r="56" spans="1:9" ht="17" customHeight="1">
      <c r="A56" s="36" t="s">
        <v>533</v>
      </c>
      <c r="B56" s="36" t="s">
        <v>71</v>
      </c>
      <c r="C56" s="36" t="s">
        <v>386</v>
      </c>
      <c r="D56" s="177">
        <v>473039</v>
      </c>
      <c r="E56" s="177">
        <v>5141686</v>
      </c>
      <c r="F56" s="175"/>
      <c r="H56" s="38"/>
      <c r="I56" s="38"/>
    </row>
    <row r="57" spans="1:9" ht="17" customHeight="1">
      <c r="A57" s="36" t="s">
        <v>533</v>
      </c>
      <c r="B57" s="36" t="s">
        <v>85</v>
      </c>
      <c r="C57" s="36" t="s">
        <v>386</v>
      </c>
      <c r="D57" s="177">
        <v>473057</v>
      </c>
      <c r="E57" s="177">
        <v>5141720</v>
      </c>
      <c r="F57" s="175"/>
      <c r="H57" s="38"/>
      <c r="I57" s="38"/>
    </row>
    <row r="58" spans="1:9" ht="17" customHeight="1">
      <c r="A58" s="36" t="s">
        <v>533</v>
      </c>
      <c r="B58" s="36" t="s">
        <v>292</v>
      </c>
      <c r="C58" s="36" t="s">
        <v>386</v>
      </c>
      <c r="D58" s="177">
        <v>473060</v>
      </c>
      <c r="E58" s="177">
        <v>5141720</v>
      </c>
      <c r="F58" s="175"/>
      <c r="H58" s="38"/>
      <c r="I58" s="38"/>
    </row>
    <row r="59" spans="1:9" ht="17" customHeight="1">
      <c r="A59" s="36" t="s">
        <v>533</v>
      </c>
      <c r="B59" s="36" t="s">
        <v>270</v>
      </c>
      <c r="C59" s="36" t="s">
        <v>386</v>
      </c>
      <c r="D59" s="177">
        <v>473059</v>
      </c>
      <c r="E59" s="177">
        <v>5141719</v>
      </c>
      <c r="F59" s="175"/>
      <c r="H59" s="38"/>
      <c r="I59" s="38"/>
    </row>
    <row r="60" spans="1:9" ht="17" customHeight="1">
      <c r="A60" s="36" t="s">
        <v>533</v>
      </c>
      <c r="B60" s="36" t="s">
        <v>83</v>
      </c>
      <c r="C60" s="36" t="s">
        <v>386</v>
      </c>
      <c r="D60" s="177">
        <v>473040</v>
      </c>
      <c r="E60" s="177">
        <v>5141731</v>
      </c>
      <c r="F60" s="175"/>
      <c r="H60" s="38"/>
      <c r="I60" s="38"/>
    </row>
    <row r="61" spans="1:9" ht="17" customHeight="1">
      <c r="A61" s="36" t="s">
        <v>533</v>
      </c>
      <c r="B61" s="36" t="s">
        <v>32</v>
      </c>
      <c r="C61" s="36" t="s">
        <v>386</v>
      </c>
      <c r="D61" s="177">
        <v>473019</v>
      </c>
      <c r="E61" s="177">
        <v>5141704</v>
      </c>
      <c r="F61" s="175"/>
      <c r="H61" s="38"/>
      <c r="I61" s="38"/>
    </row>
    <row r="62" spans="1:9" ht="17" customHeight="1">
      <c r="A62" s="36" t="s">
        <v>533</v>
      </c>
      <c r="B62" s="36" t="s">
        <v>84</v>
      </c>
      <c r="C62" s="36" t="s">
        <v>386</v>
      </c>
      <c r="D62" s="177">
        <v>473047</v>
      </c>
      <c r="E62" s="177">
        <v>5141723</v>
      </c>
      <c r="F62" s="175"/>
      <c r="H62" s="38"/>
      <c r="I62" s="38"/>
    </row>
    <row r="63" spans="1:9" ht="17" customHeight="1">
      <c r="A63" s="36" t="s">
        <v>533</v>
      </c>
      <c r="B63" s="36" t="s">
        <v>272</v>
      </c>
      <c r="C63" s="36" t="s">
        <v>386</v>
      </c>
      <c r="D63" s="177">
        <v>473047</v>
      </c>
      <c r="E63" s="177">
        <v>5141723</v>
      </c>
      <c r="F63" s="175"/>
      <c r="H63" s="38"/>
      <c r="I63" s="38"/>
    </row>
    <row r="64" spans="1:9" ht="17" customHeight="1">
      <c r="A64" s="36" t="s">
        <v>533</v>
      </c>
      <c r="B64" s="36" t="s">
        <v>62</v>
      </c>
      <c r="C64" s="36" t="s">
        <v>386</v>
      </c>
      <c r="D64" s="177">
        <v>473046</v>
      </c>
      <c r="E64" s="177">
        <v>5141722</v>
      </c>
      <c r="F64" s="175"/>
      <c r="H64" s="38"/>
      <c r="I64" s="38"/>
    </row>
    <row r="65" spans="1:9" ht="17" customHeight="1">
      <c r="A65" s="36" t="s">
        <v>533</v>
      </c>
      <c r="B65" s="36" t="s">
        <v>293</v>
      </c>
      <c r="C65" s="36" t="s">
        <v>386</v>
      </c>
      <c r="D65" s="177">
        <v>473042</v>
      </c>
      <c r="E65" s="177">
        <v>5141715</v>
      </c>
      <c r="F65" s="175"/>
      <c r="H65" s="38"/>
      <c r="I65" s="38"/>
    </row>
    <row r="66" spans="1:9" ht="17" customHeight="1">
      <c r="A66" s="36" t="s">
        <v>533</v>
      </c>
      <c r="B66" s="36" t="s">
        <v>273</v>
      </c>
      <c r="C66" s="36" t="s">
        <v>386</v>
      </c>
      <c r="D66" s="177">
        <v>473043</v>
      </c>
      <c r="E66" s="177">
        <v>5141715</v>
      </c>
      <c r="F66" s="175"/>
      <c r="H66" s="38"/>
      <c r="I66" s="38"/>
    </row>
    <row r="67" spans="1:9" ht="17" customHeight="1">
      <c r="A67" s="36" t="s">
        <v>533</v>
      </c>
      <c r="B67" s="36" t="s">
        <v>274</v>
      </c>
      <c r="C67" s="36" t="s">
        <v>386</v>
      </c>
      <c r="D67" s="177">
        <v>473042</v>
      </c>
      <c r="E67" s="177">
        <v>5141718</v>
      </c>
      <c r="F67" s="175"/>
      <c r="H67" s="38"/>
      <c r="I67" s="38"/>
    </row>
    <row r="68" spans="1:9" ht="17" customHeight="1">
      <c r="A68" s="36" t="s">
        <v>533</v>
      </c>
      <c r="B68" s="36" t="s">
        <v>275</v>
      </c>
      <c r="C68" s="36" t="s">
        <v>386</v>
      </c>
      <c r="D68" s="177">
        <v>473042</v>
      </c>
      <c r="E68" s="177">
        <v>5141718</v>
      </c>
      <c r="F68" s="175"/>
      <c r="H68" s="38"/>
      <c r="I68" s="38"/>
    </row>
    <row r="69" spans="1:9" ht="17" customHeight="1">
      <c r="A69" s="36" t="s">
        <v>533</v>
      </c>
      <c r="B69" s="36" t="s">
        <v>295</v>
      </c>
      <c r="C69" s="36" t="s">
        <v>386</v>
      </c>
      <c r="D69" s="177">
        <v>473043</v>
      </c>
      <c r="E69" s="177">
        <v>5141719</v>
      </c>
      <c r="F69" s="175"/>
      <c r="H69" s="38"/>
      <c r="I69" s="38"/>
    </row>
    <row r="70" spans="1:9" ht="17" customHeight="1">
      <c r="A70" s="36" t="s">
        <v>533</v>
      </c>
      <c r="B70" s="36" t="s">
        <v>296</v>
      </c>
      <c r="C70" s="36" t="s">
        <v>386</v>
      </c>
      <c r="D70" s="177">
        <v>473043</v>
      </c>
      <c r="E70" s="177">
        <v>5141719</v>
      </c>
      <c r="F70" s="175"/>
      <c r="H70" s="38"/>
      <c r="I70" s="38"/>
    </row>
    <row r="71" spans="1:9" ht="17" customHeight="1">
      <c r="A71" s="36" t="s">
        <v>533</v>
      </c>
      <c r="B71" s="36" t="s">
        <v>297</v>
      </c>
      <c r="C71" s="36" t="s">
        <v>386</v>
      </c>
      <c r="D71" s="177">
        <v>473043</v>
      </c>
      <c r="E71" s="177">
        <v>5141719</v>
      </c>
      <c r="F71" s="175"/>
      <c r="H71" s="38"/>
      <c r="I71" s="38"/>
    </row>
    <row r="72" spans="1:9" ht="17" customHeight="1">
      <c r="A72" s="36" t="s">
        <v>533</v>
      </c>
      <c r="B72" s="36" t="s">
        <v>68</v>
      </c>
      <c r="C72" s="36" t="s">
        <v>386</v>
      </c>
      <c r="D72" s="177">
        <v>473048</v>
      </c>
      <c r="E72" s="177">
        <v>5141731</v>
      </c>
      <c r="F72" s="175"/>
      <c r="H72" s="38"/>
      <c r="I72" s="38"/>
    </row>
    <row r="73" spans="1:9" ht="17" customHeight="1">
      <c r="A73" s="36" t="s">
        <v>533</v>
      </c>
      <c r="B73" s="36" t="s">
        <v>298</v>
      </c>
      <c r="C73" s="36" t="s">
        <v>386</v>
      </c>
      <c r="D73" s="177">
        <v>473043</v>
      </c>
      <c r="E73" s="177">
        <v>5141735</v>
      </c>
      <c r="F73" s="175"/>
      <c r="H73" s="38"/>
      <c r="I73" s="38"/>
    </row>
    <row r="74" spans="1:9" ht="17" customHeight="1">
      <c r="A74" s="36" t="s">
        <v>533</v>
      </c>
      <c r="B74" s="36" t="s">
        <v>276</v>
      </c>
      <c r="C74" s="36" t="s">
        <v>386</v>
      </c>
      <c r="D74" s="177">
        <v>473043</v>
      </c>
      <c r="E74" s="177">
        <v>5141736</v>
      </c>
      <c r="F74" s="175"/>
      <c r="H74" s="38"/>
      <c r="I74" s="38"/>
    </row>
    <row r="75" spans="1:9" ht="17" customHeight="1">
      <c r="A75" s="36" t="s">
        <v>533</v>
      </c>
      <c r="B75" s="36" t="s">
        <v>277</v>
      </c>
      <c r="C75" s="36" t="s">
        <v>386</v>
      </c>
      <c r="D75" s="177">
        <v>473043</v>
      </c>
      <c r="E75" s="177">
        <v>5141736</v>
      </c>
      <c r="F75" s="175"/>
      <c r="H75" s="38"/>
      <c r="I75" s="38"/>
    </row>
    <row r="76" spans="1:9" ht="17" customHeight="1">
      <c r="A76" s="36" t="s">
        <v>533</v>
      </c>
      <c r="B76" s="36" t="s">
        <v>299</v>
      </c>
      <c r="C76" s="36" t="s">
        <v>386</v>
      </c>
      <c r="D76" s="177">
        <v>473043</v>
      </c>
      <c r="E76" s="177">
        <v>5141736</v>
      </c>
      <c r="F76" s="175"/>
      <c r="H76" s="38"/>
      <c r="I76" s="38"/>
    </row>
    <row r="77" spans="1:9" ht="17" customHeight="1">
      <c r="A77" s="36" t="s">
        <v>533</v>
      </c>
      <c r="B77" s="36" t="s">
        <v>127</v>
      </c>
      <c r="C77" s="36" t="s">
        <v>386</v>
      </c>
      <c r="D77" s="177">
        <v>473043</v>
      </c>
      <c r="E77" s="177">
        <v>5141736</v>
      </c>
      <c r="F77" s="175"/>
      <c r="H77" s="38"/>
      <c r="I77" s="38"/>
    </row>
    <row r="78" spans="1:9" ht="17" customHeight="1">
      <c r="A78" s="36" t="s">
        <v>533</v>
      </c>
      <c r="B78" s="36" t="s">
        <v>278</v>
      </c>
      <c r="C78" s="36" t="s">
        <v>386</v>
      </c>
      <c r="D78" s="177">
        <v>473043</v>
      </c>
      <c r="E78" s="177">
        <v>5141737</v>
      </c>
      <c r="F78" s="175"/>
      <c r="H78" s="38"/>
      <c r="I78" s="38"/>
    </row>
    <row r="79" spans="1:9" ht="17" customHeight="1">
      <c r="A79" s="36" t="s">
        <v>533</v>
      </c>
      <c r="B79" s="36" t="s">
        <v>279</v>
      </c>
      <c r="C79" s="36" t="s">
        <v>386</v>
      </c>
      <c r="D79" s="177">
        <v>473043</v>
      </c>
      <c r="E79" s="177">
        <v>5141737</v>
      </c>
      <c r="F79" s="175"/>
      <c r="H79" s="38"/>
      <c r="I79" s="38"/>
    </row>
    <row r="80" spans="1:9" ht="17" customHeight="1">
      <c r="A80" s="36" t="s">
        <v>533</v>
      </c>
      <c r="B80" s="36" t="s">
        <v>280</v>
      </c>
      <c r="C80" s="36" t="s">
        <v>386</v>
      </c>
      <c r="D80" s="177">
        <v>473042</v>
      </c>
      <c r="E80" s="177">
        <v>5141738</v>
      </c>
      <c r="F80" s="175"/>
      <c r="H80" s="38"/>
      <c r="I80" s="38"/>
    </row>
    <row r="81" spans="1:9" ht="17" customHeight="1">
      <c r="A81" s="36" t="s">
        <v>533</v>
      </c>
      <c r="B81" s="36" t="s">
        <v>281</v>
      </c>
      <c r="C81" s="36" t="s">
        <v>386</v>
      </c>
      <c r="D81" s="177">
        <v>473042</v>
      </c>
      <c r="E81" s="177">
        <v>5141738</v>
      </c>
      <c r="F81" s="175"/>
      <c r="H81" s="38"/>
      <c r="I81" s="38"/>
    </row>
    <row r="82" spans="1:9" ht="17" customHeight="1">
      <c r="A82" s="36" t="s">
        <v>533</v>
      </c>
      <c r="B82" s="36" t="s">
        <v>69</v>
      </c>
      <c r="C82" s="36" t="s">
        <v>386</v>
      </c>
      <c r="D82" s="177">
        <v>473042</v>
      </c>
      <c r="E82" s="177">
        <v>5141738</v>
      </c>
      <c r="F82" s="175"/>
      <c r="H82" s="38"/>
      <c r="I82" s="38"/>
    </row>
    <row r="83" spans="1:9" ht="17" customHeight="1">
      <c r="A83" s="36" t="s">
        <v>533</v>
      </c>
      <c r="B83" s="36" t="s">
        <v>283</v>
      </c>
      <c r="C83" s="36" t="s">
        <v>386</v>
      </c>
      <c r="D83" s="177">
        <v>473042</v>
      </c>
      <c r="E83" s="177">
        <v>5141739</v>
      </c>
      <c r="F83" s="175"/>
      <c r="H83" s="38"/>
      <c r="I83" s="38"/>
    </row>
    <row r="84" spans="1:9" ht="17" customHeight="1">
      <c r="A84" s="36" t="s">
        <v>533</v>
      </c>
      <c r="B84" s="36" t="s">
        <v>300</v>
      </c>
      <c r="C84" s="36" t="s">
        <v>386</v>
      </c>
      <c r="D84" s="177">
        <v>473059</v>
      </c>
      <c r="E84" s="177">
        <v>5141708</v>
      </c>
      <c r="F84" s="175"/>
      <c r="H84" s="38"/>
      <c r="I84" s="38"/>
    </row>
    <row r="85" spans="1:9" ht="17" customHeight="1">
      <c r="A85" s="36" t="s">
        <v>533</v>
      </c>
      <c r="B85" s="36" t="s">
        <v>86</v>
      </c>
      <c r="C85" s="36" t="s">
        <v>386</v>
      </c>
      <c r="D85" s="177">
        <v>473060</v>
      </c>
      <c r="E85" s="177">
        <v>5141708</v>
      </c>
      <c r="F85" s="175"/>
      <c r="H85" s="38"/>
      <c r="I85" s="38"/>
    </row>
    <row r="86" spans="1:9" ht="17" customHeight="1">
      <c r="A86" s="36" t="s">
        <v>533</v>
      </c>
      <c r="B86" s="36" t="s">
        <v>284</v>
      </c>
      <c r="C86" s="36" t="s">
        <v>386</v>
      </c>
      <c r="D86" s="177">
        <v>473060</v>
      </c>
      <c r="E86" s="177">
        <v>5141707</v>
      </c>
      <c r="F86" s="175"/>
      <c r="H86" s="38"/>
      <c r="I86" s="38"/>
    </row>
    <row r="87" spans="1:9" ht="17" customHeight="1">
      <c r="A87" s="36" t="s">
        <v>533</v>
      </c>
      <c r="B87" s="36" t="s">
        <v>77</v>
      </c>
      <c r="C87" s="36" t="s">
        <v>386</v>
      </c>
      <c r="D87" s="177">
        <v>473060</v>
      </c>
      <c r="E87" s="177">
        <v>5141640</v>
      </c>
      <c r="F87" s="175"/>
      <c r="H87" s="38"/>
      <c r="I87" s="38"/>
    </row>
    <row r="88" spans="1:9" ht="17" customHeight="1">
      <c r="A88" s="36" t="s">
        <v>533</v>
      </c>
      <c r="B88" s="36" t="s">
        <v>78</v>
      </c>
      <c r="C88" s="36" t="s">
        <v>386</v>
      </c>
      <c r="D88" s="177">
        <v>473061</v>
      </c>
      <c r="E88" s="177">
        <v>5141641</v>
      </c>
      <c r="F88" s="175"/>
      <c r="H88" s="38"/>
      <c r="I88" s="38"/>
    </row>
    <row r="89" spans="1:9" ht="17" customHeight="1">
      <c r="A89" s="36" t="s">
        <v>533</v>
      </c>
      <c r="B89" s="36" t="s">
        <v>34</v>
      </c>
      <c r="C89" s="36" t="s">
        <v>386</v>
      </c>
      <c r="D89" s="177">
        <v>473061</v>
      </c>
      <c r="E89" s="177">
        <v>5141640</v>
      </c>
      <c r="F89" s="175"/>
      <c r="H89" s="38"/>
      <c r="I89" s="38"/>
    </row>
    <row r="90" spans="1:9" ht="17" customHeight="1">
      <c r="A90" s="36" t="s">
        <v>533</v>
      </c>
      <c r="B90" s="36" t="s">
        <v>79</v>
      </c>
      <c r="C90" s="36" t="s">
        <v>386</v>
      </c>
      <c r="D90" s="177">
        <v>473061</v>
      </c>
      <c r="E90" s="177">
        <v>5141642</v>
      </c>
      <c r="F90" s="175"/>
      <c r="H90" s="38"/>
      <c r="I90" s="38"/>
    </row>
    <row r="91" spans="1:9" ht="17" customHeight="1">
      <c r="A91" s="36" t="s">
        <v>533</v>
      </c>
      <c r="B91" s="36" t="s">
        <v>80</v>
      </c>
      <c r="C91" s="36" t="s">
        <v>386</v>
      </c>
      <c r="D91" s="177">
        <v>473064</v>
      </c>
      <c r="E91" s="177">
        <v>5141642</v>
      </c>
      <c r="F91" s="175"/>
      <c r="H91" s="38"/>
      <c r="I91" s="38"/>
    </row>
    <row r="92" spans="1:9" ht="17" customHeight="1">
      <c r="A92" s="179" t="s">
        <v>533</v>
      </c>
      <c r="B92" s="179" t="s">
        <v>126</v>
      </c>
      <c r="C92" s="179" t="s">
        <v>386</v>
      </c>
      <c r="D92" s="180">
        <v>473065</v>
      </c>
      <c r="E92" s="180">
        <v>5141641</v>
      </c>
      <c r="F92" s="175"/>
      <c r="G92" s="179"/>
      <c r="H92" s="181"/>
      <c r="I92" s="181"/>
    </row>
    <row r="93" spans="1:9" ht="17" customHeight="1">
      <c r="A93" s="60" t="s">
        <v>533</v>
      </c>
      <c r="B93" s="60" t="s">
        <v>163</v>
      </c>
      <c r="C93" s="60" t="s">
        <v>386</v>
      </c>
      <c r="D93" s="182">
        <v>473062</v>
      </c>
      <c r="E93" s="182">
        <v>5141646</v>
      </c>
      <c r="F93" s="183"/>
      <c r="G93" s="60"/>
      <c r="H93" s="173"/>
      <c r="I93" s="173"/>
    </row>
    <row r="94" spans="1:9" ht="17" customHeight="1">
      <c r="A94" s="36" t="s">
        <v>533</v>
      </c>
      <c r="B94" s="36" t="s">
        <v>52</v>
      </c>
      <c r="C94" s="36" t="s">
        <v>384</v>
      </c>
      <c r="D94" s="177">
        <v>472995</v>
      </c>
      <c r="E94" s="177">
        <v>5141718</v>
      </c>
      <c r="F94" s="175"/>
      <c r="H94" s="38"/>
      <c r="I94" s="38"/>
    </row>
    <row r="95" spans="1:9" ht="17" customHeight="1">
      <c r="A95" s="36" t="s">
        <v>533</v>
      </c>
      <c r="B95" s="36" t="s">
        <v>271</v>
      </c>
      <c r="C95" s="36" t="s">
        <v>384</v>
      </c>
      <c r="D95" s="177">
        <v>473040</v>
      </c>
      <c r="E95" s="177">
        <v>5141730</v>
      </c>
      <c r="F95" s="175"/>
      <c r="H95" s="38"/>
      <c r="I95" s="38"/>
    </row>
    <row r="96" spans="1:9" ht="17" customHeight="1">
      <c r="A96" s="36" t="s">
        <v>533</v>
      </c>
      <c r="B96" s="36" t="s">
        <v>75</v>
      </c>
      <c r="C96" s="36" t="s">
        <v>384</v>
      </c>
      <c r="D96" s="177">
        <v>472998</v>
      </c>
      <c r="E96" s="177">
        <v>5141728</v>
      </c>
      <c r="F96" s="175"/>
      <c r="H96" s="38"/>
      <c r="I96" s="38"/>
    </row>
    <row r="97" spans="1:9" ht="17" customHeight="1">
      <c r="A97" s="36" t="s">
        <v>533</v>
      </c>
      <c r="B97" s="36" t="s">
        <v>76</v>
      </c>
      <c r="C97" s="36" t="s">
        <v>384</v>
      </c>
      <c r="D97" s="177">
        <v>472998</v>
      </c>
      <c r="E97" s="177">
        <v>5141726</v>
      </c>
      <c r="F97" s="175"/>
      <c r="H97" s="38"/>
      <c r="I97" s="38"/>
    </row>
    <row r="98" spans="1:9" ht="17" customHeight="1">
      <c r="A98" s="36" t="s">
        <v>533</v>
      </c>
      <c r="B98" s="36" t="s">
        <v>388</v>
      </c>
      <c r="C98" s="36" t="s">
        <v>384</v>
      </c>
      <c r="D98" s="177">
        <v>473041</v>
      </c>
      <c r="E98" s="177">
        <v>5141709</v>
      </c>
      <c r="F98" s="175"/>
      <c r="H98" s="38"/>
      <c r="I98" s="38"/>
    </row>
    <row r="99" spans="1:9" ht="17" customHeight="1">
      <c r="A99" s="36" t="s">
        <v>533</v>
      </c>
      <c r="B99" s="36" t="s">
        <v>33</v>
      </c>
      <c r="C99" s="36" t="s">
        <v>384</v>
      </c>
      <c r="D99" s="177">
        <v>473036</v>
      </c>
      <c r="E99" s="177">
        <v>5141707</v>
      </c>
      <c r="F99" s="175"/>
      <c r="H99" s="38"/>
      <c r="I99" s="38"/>
    </row>
    <row r="100" spans="1:9" ht="17" customHeight="1">
      <c r="A100" s="36" t="s">
        <v>533</v>
      </c>
      <c r="B100" s="36" t="s">
        <v>58</v>
      </c>
      <c r="C100" s="36" t="s">
        <v>384</v>
      </c>
      <c r="D100" s="177">
        <v>473044</v>
      </c>
      <c r="E100" s="177">
        <v>5141718</v>
      </c>
      <c r="F100" s="175"/>
      <c r="H100" s="38"/>
      <c r="I100" s="38"/>
    </row>
    <row r="101" spans="1:9" ht="17" customHeight="1">
      <c r="A101" s="36" t="s">
        <v>533</v>
      </c>
      <c r="B101" s="36" t="s">
        <v>53</v>
      </c>
      <c r="C101" s="36" t="s">
        <v>384</v>
      </c>
      <c r="D101" s="177">
        <v>473048</v>
      </c>
      <c r="E101" s="177">
        <v>5141732</v>
      </c>
      <c r="F101" s="175"/>
      <c r="H101" s="38"/>
      <c r="I101" s="38"/>
    </row>
    <row r="102" spans="1:9" ht="17" customHeight="1">
      <c r="A102" s="36" t="s">
        <v>533</v>
      </c>
      <c r="B102" s="36" t="s">
        <v>59</v>
      </c>
      <c r="C102" s="36" t="s">
        <v>384</v>
      </c>
      <c r="D102" s="177">
        <v>473058</v>
      </c>
      <c r="E102" s="177">
        <v>5141708</v>
      </c>
      <c r="F102" s="175"/>
      <c r="H102" s="38"/>
      <c r="I102" s="38"/>
    </row>
    <row r="103" spans="1:9" ht="17" customHeight="1">
      <c r="A103" s="36" t="s">
        <v>533</v>
      </c>
      <c r="B103" s="36" t="s">
        <v>60</v>
      </c>
      <c r="C103" s="36" t="s">
        <v>384</v>
      </c>
      <c r="D103" s="177">
        <v>473059</v>
      </c>
      <c r="E103" s="177">
        <v>5141707</v>
      </c>
      <c r="F103" s="175"/>
      <c r="H103" s="38"/>
      <c r="I103" s="38"/>
    </row>
    <row r="104" spans="1:9" ht="17" customHeight="1">
      <c r="A104" s="36" t="s">
        <v>533</v>
      </c>
      <c r="B104" s="36" t="s">
        <v>50</v>
      </c>
      <c r="C104" s="36" t="s">
        <v>384</v>
      </c>
      <c r="D104" s="177">
        <v>473062</v>
      </c>
      <c r="E104" s="177">
        <v>5141680</v>
      </c>
      <c r="F104" s="175"/>
      <c r="H104" s="38"/>
      <c r="I104" s="38"/>
    </row>
    <row r="105" spans="1:9" ht="17" customHeight="1">
      <c r="A105" s="36" t="s">
        <v>533</v>
      </c>
      <c r="B105" s="36" t="s">
        <v>54</v>
      </c>
      <c r="C105" s="36" t="s">
        <v>384</v>
      </c>
      <c r="D105" s="177">
        <v>473011</v>
      </c>
      <c r="E105" s="177">
        <v>5141720</v>
      </c>
      <c r="F105" s="175"/>
      <c r="H105" s="38"/>
      <c r="I105" s="38"/>
    </row>
    <row r="106" spans="1:9" ht="17" customHeight="1">
      <c r="A106" s="179" t="s">
        <v>533</v>
      </c>
      <c r="B106" s="179" t="s">
        <v>61</v>
      </c>
      <c r="C106" s="179" t="s">
        <v>384</v>
      </c>
      <c r="D106" s="180">
        <v>472997</v>
      </c>
      <c r="E106" s="180">
        <v>5141739</v>
      </c>
      <c r="F106" s="175"/>
      <c r="G106" s="179"/>
      <c r="H106" s="181"/>
      <c r="I106" s="181"/>
    </row>
    <row r="107" spans="1:9" ht="17" customHeight="1">
      <c r="A107" s="36" t="s">
        <v>533</v>
      </c>
      <c r="B107" s="36" t="s">
        <v>35</v>
      </c>
      <c r="C107" s="36" t="s">
        <v>384</v>
      </c>
      <c r="D107" s="177">
        <v>473011</v>
      </c>
      <c r="E107" s="177">
        <v>5141687</v>
      </c>
      <c r="F107" s="175"/>
      <c r="H107" s="38"/>
      <c r="I107" s="38"/>
    </row>
    <row r="108" spans="1:9" ht="17" customHeight="1">
      <c r="A108" s="60" t="s">
        <v>533</v>
      </c>
      <c r="B108" s="60" t="s">
        <v>87</v>
      </c>
      <c r="C108" s="60" t="s">
        <v>386</v>
      </c>
      <c r="D108" s="182">
        <v>473054</v>
      </c>
      <c r="E108" s="182">
        <v>5141668</v>
      </c>
      <c r="F108" s="183"/>
      <c r="G108" s="60"/>
      <c r="H108" s="173"/>
      <c r="I108" s="173"/>
    </row>
    <row r="109" spans="1:9" ht="17" customHeight="1">
      <c r="A109" s="36" t="s">
        <v>301</v>
      </c>
      <c r="B109" s="36" t="s">
        <v>344</v>
      </c>
      <c r="C109" s="36" t="s">
        <v>385</v>
      </c>
      <c r="D109" s="187">
        <v>472247.65</v>
      </c>
      <c r="E109" s="187">
        <v>5140276.33</v>
      </c>
      <c r="F109" s="175">
        <v>241</v>
      </c>
      <c r="G109" s="36">
        <v>-65</v>
      </c>
      <c r="H109" s="38">
        <v>10.76</v>
      </c>
      <c r="I109" s="38">
        <v>1.01</v>
      </c>
    </row>
    <row r="110" spans="1:9" ht="17" customHeight="1">
      <c r="A110" s="36" t="s">
        <v>301</v>
      </c>
      <c r="B110" s="36" t="s">
        <v>345</v>
      </c>
      <c r="C110" s="36" t="s">
        <v>385</v>
      </c>
      <c r="D110" s="187">
        <v>472247.65</v>
      </c>
      <c r="E110" s="187">
        <v>5140276.33</v>
      </c>
      <c r="F110" s="175">
        <v>241</v>
      </c>
      <c r="G110" s="36">
        <v>-65</v>
      </c>
      <c r="H110" s="38">
        <v>21.28</v>
      </c>
      <c r="I110" s="38">
        <v>1.01</v>
      </c>
    </row>
    <row r="111" spans="1:9" ht="17" customHeight="1">
      <c r="A111" s="60" t="s">
        <v>301</v>
      </c>
      <c r="B111" s="60" t="s">
        <v>315</v>
      </c>
      <c r="C111" s="60" t="s">
        <v>385</v>
      </c>
      <c r="D111" s="189">
        <v>472272.65</v>
      </c>
      <c r="E111" s="190">
        <v>5140254.33</v>
      </c>
      <c r="F111" s="183">
        <v>320</v>
      </c>
      <c r="G111" s="60">
        <v>-48</v>
      </c>
      <c r="H111" s="173">
        <v>26.46</v>
      </c>
      <c r="I111" s="173">
        <v>1.01</v>
      </c>
    </row>
    <row r="112" spans="1:9" ht="17" customHeight="1">
      <c r="A112" s="36" t="s">
        <v>301</v>
      </c>
      <c r="B112" s="36" t="s">
        <v>38</v>
      </c>
      <c r="C112" s="36" t="s">
        <v>386</v>
      </c>
      <c r="D112" s="184">
        <v>472290.1</v>
      </c>
      <c r="E112" s="184">
        <v>5140317.8</v>
      </c>
      <c r="F112" s="175"/>
      <c r="H112" s="38"/>
      <c r="I112" s="38"/>
    </row>
    <row r="113" spans="1:9" ht="17" customHeight="1">
      <c r="A113" s="36" t="s">
        <v>301</v>
      </c>
      <c r="B113" s="36" t="s">
        <v>336</v>
      </c>
      <c r="C113" s="36" t="s">
        <v>386</v>
      </c>
      <c r="D113" s="184">
        <v>472273.7</v>
      </c>
      <c r="E113" s="184">
        <v>5140267.5999999996</v>
      </c>
      <c r="F113" s="175"/>
      <c r="H113" s="38"/>
      <c r="I113" s="38"/>
    </row>
    <row r="114" spans="1:9" ht="17" customHeight="1">
      <c r="A114" s="36" t="s">
        <v>301</v>
      </c>
      <c r="B114" s="36" t="s">
        <v>310</v>
      </c>
      <c r="C114" s="36" t="s">
        <v>386</v>
      </c>
      <c r="D114" s="184">
        <v>472273.6</v>
      </c>
      <c r="E114" s="184">
        <v>5140268.0999999996</v>
      </c>
      <c r="F114" s="175"/>
      <c r="H114" s="38"/>
      <c r="I114" s="38"/>
    </row>
    <row r="115" spans="1:9" ht="17" customHeight="1">
      <c r="A115" s="36" t="s">
        <v>301</v>
      </c>
      <c r="B115" s="36" t="s">
        <v>195</v>
      </c>
      <c r="C115" s="36" t="s">
        <v>386</v>
      </c>
      <c r="D115" s="184">
        <v>472294.9</v>
      </c>
      <c r="E115" s="184">
        <v>5140277.0999999996</v>
      </c>
      <c r="F115" s="175"/>
      <c r="H115" s="38"/>
      <c r="I115" s="38"/>
    </row>
    <row r="116" spans="1:9" ht="17" customHeight="1">
      <c r="A116" s="36" t="s">
        <v>301</v>
      </c>
      <c r="B116" s="36" t="s">
        <v>328</v>
      </c>
      <c r="C116" s="36" t="s">
        <v>386</v>
      </c>
      <c r="D116" s="184">
        <v>472262.8</v>
      </c>
      <c r="E116" s="184">
        <v>5140276.0999999996</v>
      </c>
      <c r="F116" s="175"/>
      <c r="H116" s="38"/>
      <c r="I116" s="38"/>
    </row>
    <row r="117" spans="1:9" ht="17" customHeight="1">
      <c r="A117" s="36" t="s">
        <v>301</v>
      </c>
      <c r="B117" s="36" t="s">
        <v>303</v>
      </c>
      <c r="C117" s="36" t="s">
        <v>386</v>
      </c>
      <c r="D117" s="184">
        <v>472279.7</v>
      </c>
      <c r="E117" s="184">
        <v>5140268</v>
      </c>
      <c r="F117" s="175"/>
      <c r="H117" s="38"/>
      <c r="I117" s="38"/>
    </row>
    <row r="118" spans="1:9" ht="17" customHeight="1">
      <c r="A118" s="36" t="s">
        <v>301</v>
      </c>
      <c r="B118" s="36" t="s">
        <v>318</v>
      </c>
      <c r="C118" s="36" t="s">
        <v>386</v>
      </c>
      <c r="D118" s="184">
        <v>472279.9</v>
      </c>
      <c r="E118" s="184">
        <v>5140267.7</v>
      </c>
      <c r="F118" s="175"/>
      <c r="H118" s="38"/>
      <c r="I118" s="38"/>
    </row>
    <row r="119" spans="1:9" ht="17" customHeight="1">
      <c r="A119" s="36" t="s">
        <v>301</v>
      </c>
      <c r="B119" s="36" t="s">
        <v>304</v>
      </c>
      <c r="C119" s="36" t="s">
        <v>386</v>
      </c>
      <c r="D119" s="184">
        <v>472280</v>
      </c>
      <c r="E119" s="184">
        <v>5140267.4000000004</v>
      </c>
      <c r="F119" s="175"/>
      <c r="H119" s="38"/>
      <c r="I119" s="38"/>
    </row>
    <row r="120" spans="1:9" ht="17" customHeight="1">
      <c r="A120" s="36" t="s">
        <v>301</v>
      </c>
      <c r="B120" s="36" t="s">
        <v>305</v>
      </c>
      <c r="C120" s="36" t="s">
        <v>386</v>
      </c>
      <c r="D120" s="184">
        <v>472280.2</v>
      </c>
      <c r="E120" s="184">
        <v>5140267.0999999996</v>
      </c>
      <c r="F120" s="175"/>
      <c r="H120" s="38"/>
      <c r="I120" s="38"/>
    </row>
    <row r="121" spans="1:9" ht="17" customHeight="1">
      <c r="A121" s="36" t="s">
        <v>301</v>
      </c>
      <c r="B121" s="36" t="s">
        <v>314</v>
      </c>
      <c r="C121" s="36" t="s">
        <v>386</v>
      </c>
      <c r="D121" s="184">
        <v>472280.5</v>
      </c>
      <c r="E121" s="184">
        <v>5140266.5</v>
      </c>
      <c r="F121" s="175"/>
      <c r="H121" s="38"/>
      <c r="I121" s="38"/>
    </row>
    <row r="122" spans="1:9" ht="17" customHeight="1">
      <c r="A122" s="36" t="s">
        <v>301</v>
      </c>
      <c r="B122" s="36" t="s">
        <v>319</v>
      </c>
      <c r="C122" s="36" t="s">
        <v>386</v>
      </c>
      <c r="D122" s="184">
        <v>472280.7</v>
      </c>
      <c r="E122" s="184">
        <v>5140266.2</v>
      </c>
      <c r="F122" s="175"/>
      <c r="H122" s="38"/>
      <c r="I122" s="38"/>
    </row>
    <row r="123" spans="1:9" ht="17" customHeight="1">
      <c r="A123" s="36" t="s">
        <v>301</v>
      </c>
      <c r="B123" s="36" t="s">
        <v>320</v>
      </c>
      <c r="C123" s="36" t="s">
        <v>386</v>
      </c>
      <c r="D123" s="184">
        <v>472280.8</v>
      </c>
      <c r="E123" s="184">
        <v>5140265.8</v>
      </c>
      <c r="F123" s="175"/>
      <c r="H123" s="38"/>
      <c r="I123" s="38"/>
    </row>
    <row r="124" spans="1:9" ht="17" customHeight="1">
      <c r="A124" s="36" t="s">
        <v>301</v>
      </c>
      <c r="B124" s="36" t="s">
        <v>321</v>
      </c>
      <c r="C124" s="36" t="s">
        <v>386</v>
      </c>
      <c r="D124" s="184">
        <v>472281.4</v>
      </c>
      <c r="E124" s="184">
        <v>5140264.9000000004</v>
      </c>
      <c r="F124" s="175"/>
      <c r="H124" s="38"/>
      <c r="I124" s="38"/>
    </row>
    <row r="125" spans="1:9" ht="17" customHeight="1">
      <c r="A125" s="36" t="s">
        <v>301</v>
      </c>
      <c r="B125" s="36" t="s">
        <v>333</v>
      </c>
      <c r="C125" s="36" t="s">
        <v>386</v>
      </c>
      <c r="D125" s="184">
        <v>472281.5</v>
      </c>
      <c r="E125" s="184">
        <v>5140264.5999999996</v>
      </c>
      <c r="F125" s="175"/>
      <c r="H125" s="38"/>
      <c r="I125" s="38"/>
    </row>
    <row r="126" spans="1:9" ht="17" customHeight="1">
      <c r="A126" s="36" t="s">
        <v>301</v>
      </c>
      <c r="B126" s="36" t="s">
        <v>306</v>
      </c>
      <c r="C126" s="36" t="s">
        <v>386</v>
      </c>
      <c r="D126" s="184">
        <v>472277.4</v>
      </c>
      <c r="E126" s="184">
        <v>5140267.8</v>
      </c>
      <c r="F126" s="175"/>
      <c r="H126" s="38"/>
      <c r="I126" s="38"/>
    </row>
    <row r="127" spans="1:9" ht="17" customHeight="1">
      <c r="A127" s="36" t="s">
        <v>301</v>
      </c>
      <c r="B127" s="36" t="s">
        <v>329</v>
      </c>
      <c r="C127" s="36" t="s">
        <v>386</v>
      </c>
      <c r="D127" s="184">
        <v>472260.2</v>
      </c>
      <c r="E127" s="184">
        <v>5140285</v>
      </c>
      <c r="F127" s="175"/>
      <c r="H127" s="38"/>
      <c r="I127" s="38"/>
    </row>
    <row r="128" spans="1:9" ht="17" customHeight="1">
      <c r="A128" s="36" t="s">
        <v>301</v>
      </c>
      <c r="B128" s="36" t="s">
        <v>196</v>
      </c>
      <c r="C128" s="36" t="s">
        <v>386</v>
      </c>
      <c r="D128" s="184">
        <v>472257.3</v>
      </c>
      <c r="E128" s="184">
        <v>5140285.5999999996</v>
      </c>
      <c r="F128" s="175"/>
      <c r="H128" s="38"/>
      <c r="I128" s="38"/>
    </row>
    <row r="129" spans="1:9" ht="17" customHeight="1">
      <c r="A129" s="36" t="s">
        <v>301</v>
      </c>
      <c r="B129" s="36" t="s">
        <v>347</v>
      </c>
      <c r="C129" s="36" t="s">
        <v>386</v>
      </c>
      <c r="D129" s="184">
        <v>472256.2</v>
      </c>
      <c r="E129" s="184">
        <v>5140285.7</v>
      </c>
      <c r="F129" s="175"/>
      <c r="H129" s="38"/>
      <c r="I129" s="38"/>
    </row>
    <row r="130" spans="1:9" ht="17" customHeight="1">
      <c r="A130" s="36" t="s">
        <v>301</v>
      </c>
      <c r="B130" s="36" t="s">
        <v>322</v>
      </c>
      <c r="C130" s="36" t="s">
        <v>386</v>
      </c>
      <c r="D130" s="184">
        <v>472256.3</v>
      </c>
      <c r="E130" s="184">
        <v>5140286.5999999996</v>
      </c>
      <c r="F130" s="175"/>
      <c r="H130" s="38"/>
      <c r="I130" s="38"/>
    </row>
    <row r="131" spans="1:9" ht="17" customHeight="1">
      <c r="A131" s="36" t="s">
        <v>301</v>
      </c>
      <c r="B131" s="36" t="s">
        <v>312</v>
      </c>
      <c r="C131" s="36" t="s">
        <v>386</v>
      </c>
      <c r="D131" s="184">
        <v>472272.9</v>
      </c>
      <c r="E131" s="184">
        <v>5140270.5</v>
      </c>
      <c r="F131" s="175"/>
      <c r="H131" s="38"/>
      <c r="I131" s="38"/>
    </row>
    <row r="132" spans="1:9" ht="17" customHeight="1">
      <c r="A132" s="36" t="s">
        <v>301</v>
      </c>
      <c r="B132" s="36" t="s">
        <v>307</v>
      </c>
      <c r="C132" s="36" t="s">
        <v>386</v>
      </c>
      <c r="D132" s="184">
        <v>472273</v>
      </c>
      <c r="E132" s="184">
        <v>5140270.3</v>
      </c>
      <c r="F132" s="175"/>
      <c r="H132" s="38"/>
      <c r="I132" s="38"/>
    </row>
    <row r="133" spans="1:9" ht="17" customHeight="1">
      <c r="A133" s="36" t="s">
        <v>301</v>
      </c>
      <c r="B133" s="36" t="s">
        <v>309</v>
      </c>
      <c r="C133" s="36" t="s">
        <v>386</v>
      </c>
      <c r="D133" s="184">
        <v>472273.2</v>
      </c>
      <c r="E133" s="184">
        <v>5140270.0999999996</v>
      </c>
      <c r="F133" s="175"/>
      <c r="H133" s="38"/>
      <c r="I133" s="38"/>
    </row>
    <row r="134" spans="1:9" ht="17" customHeight="1">
      <c r="A134" s="36" t="s">
        <v>301</v>
      </c>
      <c r="B134" s="36" t="s">
        <v>323</v>
      </c>
      <c r="C134" s="36" t="s">
        <v>386</v>
      </c>
      <c r="D134" s="184">
        <v>472276.2</v>
      </c>
      <c r="E134" s="184">
        <v>5140272.3</v>
      </c>
      <c r="F134" s="175"/>
      <c r="H134" s="38"/>
      <c r="I134" s="38"/>
    </row>
    <row r="135" spans="1:9" ht="17" customHeight="1">
      <c r="A135" s="36" t="s">
        <v>301</v>
      </c>
      <c r="B135" s="36" t="s">
        <v>324</v>
      </c>
      <c r="C135" s="36" t="s">
        <v>386</v>
      </c>
      <c r="D135" s="184">
        <v>472276.5</v>
      </c>
      <c r="E135" s="184">
        <v>5140271.8</v>
      </c>
      <c r="F135" s="175"/>
      <c r="H135" s="38"/>
      <c r="I135" s="38"/>
    </row>
    <row r="136" spans="1:9" ht="17" customHeight="1">
      <c r="A136" s="36" t="s">
        <v>301</v>
      </c>
      <c r="B136" s="36" t="s">
        <v>325</v>
      </c>
      <c r="C136" s="36" t="s">
        <v>386</v>
      </c>
      <c r="D136" s="184">
        <v>472245.6</v>
      </c>
      <c r="E136" s="184">
        <v>5140275.7</v>
      </c>
      <c r="F136" s="175"/>
      <c r="H136" s="38"/>
      <c r="I136" s="38"/>
    </row>
    <row r="137" spans="1:9" ht="17" customHeight="1">
      <c r="A137" s="36" t="s">
        <v>301</v>
      </c>
      <c r="B137" s="36" t="s">
        <v>326</v>
      </c>
      <c r="C137" s="36" t="s">
        <v>386</v>
      </c>
      <c r="D137" s="184">
        <v>472245.9</v>
      </c>
      <c r="E137" s="184">
        <v>5140276.3</v>
      </c>
      <c r="F137" s="175"/>
      <c r="H137" s="38"/>
      <c r="I137" s="38"/>
    </row>
    <row r="138" spans="1:9" ht="17" customHeight="1">
      <c r="A138" s="36" t="s">
        <v>301</v>
      </c>
      <c r="B138" s="36" t="s">
        <v>327</v>
      </c>
      <c r="C138" s="36" t="s">
        <v>386</v>
      </c>
      <c r="D138" s="184">
        <v>472246.2</v>
      </c>
      <c r="E138" s="184">
        <v>5140276.8</v>
      </c>
      <c r="F138" s="175"/>
      <c r="H138" s="38"/>
      <c r="I138" s="38"/>
    </row>
    <row r="139" spans="1:9" ht="17" customHeight="1">
      <c r="A139" s="36" t="s">
        <v>301</v>
      </c>
      <c r="B139" s="36" t="s">
        <v>316</v>
      </c>
      <c r="C139" s="36" t="s">
        <v>386</v>
      </c>
      <c r="D139" s="184">
        <v>472243.7</v>
      </c>
      <c r="E139" s="184">
        <v>5140275.0999999996</v>
      </c>
      <c r="F139" s="175"/>
      <c r="H139" s="38"/>
      <c r="I139" s="38"/>
    </row>
    <row r="140" spans="1:9" ht="17" customHeight="1">
      <c r="A140" s="36" t="s">
        <v>301</v>
      </c>
      <c r="B140" s="36" t="s">
        <v>337</v>
      </c>
      <c r="C140" s="36" t="s">
        <v>386</v>
      </c>
      <c r="D140" s="184">
        <v>472244</v>
      </c>
      <c r="E140" s="184">
        <v>5140275.3</v>
      </c>
      <c r="F140" s="175"/>
      <c r="H140" s="38"/>
      <c r="I140" s="38"/>
    </row>
    <row r="141" spans="1:9" ht="17" customHeight="1">
      <c r="A141" s="36" t="s">
        <v>301</v>
      </c>
      <c r="B141" s="36" t="s">
        <v>338</v>
      </c>
      <c r="C141" s="36" t="s">
        <v>386</v>
      </c>
      <c r="D141" s="184">
        <v>472244.3</v>
      </c>
      <c r="E141" s="184">
        <v>5140275.5</v>
      </c>
      <c r="F141" s="175"/>
      <c r="H141" s="38"/>
      <c r="I141" s="38"/>
    </row>
    <row r="142" spans="1:9" ht="17" customHeight="1">
      <c r="A142" s="36" t="s">
        <v>301</v>
      </c>
      <c r="B142" s="36" t="s">
        <v>339</v>
      </c>
      <c r="C142" s="36" t="s">
        <v>386</v>
      </c>
      <c r="D142" s="184">
        <v>472245.9</v>
      </c>
      <c r="E142" s="184">
        <v>5140274.0999999996</v>
      </c>
      <c r="F142" s="175"/>
      <c r="H142" s="38"/>
      <c r="I142" s="38"/>
    </row>
    <row r="143" spans="1:9" ht="17" customHeight="1">
      <c r="A143" s="36" t="s">
        <v>301</v>
      </c>
      <c r="B143" s="36" t="s">
        <v>348</v>
      </c>
      <c r="C143" s="36" t="s">
        <v>386</v>
      </c>
      <c r="D143" s="184">
        <v>472245.7</v>
      </c>
      <c r="E143" s="184">
        <v>5140274.4000000004</v>
      </c>
      <c r="F143" s="175"/>
      <c r="H143" s="38"/>
      <c r="I143" s="38"/>
    </row>
    <row r="144" spans="1:9" ht="17" customHeight="1">
      <c r="A144" s="36" t="s">
        <v>301</v>
      </c>
      <c r="B144" s="36" t="s">
        <v>340</v>
      </c>
      <c r="C144" s="36" t="s">
        <v>386</v>
      </c>
      <c r="D144" s="184">
        <v>472245.5</v>
      </c>
      <c r="E144" s="184">
        <v>5140274.5999999996</v>
      </c>
      <c r="F144" s="175"/>
      <c r="H144" s="38"/>
      <c r="I144" s="38"/>
    </row>
    <row r="145" spans="1:9" ht="17" customHeight="1">
      <c r="A145" s="36" t="s">
        <v>301</v>
      </c>
      <c r="B145" s="36" t="s">
        <v>317</v>
      </c>
      <c r="C145" s="36" t="s">
        <v>386</v>
      </c>
      <c r="D145" s="184">
        <v>472245.1</v>
      </c>
      <c r="E145" s="184">
        <v>5140274.0999999996</v>
      </c>
      <c r="F145" s="175"/>
      <c r="H145" s="38"/>
      <c r="I145" s="38"/>
    </row>
    <row r="146" spans="1:9" ht="17" customHeight="1">
      <c r="A146" s="36" t="s">
        <v>301</v>
      </c>
      <c r="B146" s="36" t="s">
        <v>330</v>
      </c>
      <c r="C146" s="36" t="s">
        <v>386</v>
      </c>
      <c r="D146" s="184">
        <v>472245.4</v>
      </c>
      <c r="E146" s="184">
        <v>5140273.8</v>
      </c>
      <c r="F146" s="175"/>
      <c r="H146" s="38"/>
      <c r="I146" s="38"/>
    </row>
    <row r="147" spans="1:9" ht="17" customHeight="1">
      <c r="A147" s="36" t="s">
        <v>301</v>
      </c>
      <c r="B147" s="36" t="s">
        <v>341</v>
      </c>
      <c r="C147" s="36" t="s">
        <v>386</v>
      </c>
      <c r="D147" s="184">
        <v>472245.4</v>
      </c>
      <c r="E147" s="184">
        <v>5140273.4000000004</v>
      </c>
      <c r="F147" s="175"/>
      <c r="H147" s="38"/>
      <c r="I147" s="38"/>
    </row>
    <row r="148" spans="1:9" ht="17" customHeight="1">
      <c r="A148" s="36" t="s">
        <v>301</v>
      </c>
      <c r="B148" s="36" t="s">
        <v>349</v>
      </c>
      <c r="C148" s="36" t="s">
        <v>386</v>
      </c>
      <c r="D148" s="184">
        <v>472247.5</v>
      </c>
      <c r="E148" s="184">
        <v>5140273</v>
      </c>
      <c r="F148" s="175"/>
      <c r="H148" s="38"/>
      <c r="I148" s="38"/>
    </row>
    <row r="149" spans="1:9" ht="17" customHeight="1">
      <c r="A149" s="36" t="s">
        <v>301</v>
      </c>
      <c r="B149" s="36" t="s">
        <v>334</v>
      </c>
      <c r="C149" s="36" t="s">
        <v>386</v>
      </c>
      <c r="D149" s="184">
        <v>472247</v>
      </c>
      <c r="E149" s="184">
        <v>5140273</v>
      </c>
      <c r="F149" s="175"/>
      <c r="H149" s="38"/>
      <c r="I149" s="38"/>
    </row>
    <row r="150" spans="1:9" ht="17" customHeight="1">
      <c r="A150" s="36" t="s">
        <v>301</v>
      </c>
      <c r="B150" s="36" t="s">
        <v>331</v>
      </c>
      <c r="C150" s="36" t="s">
        <v>386</v>
      </c>
      <c r="D150" s="184">
        <v>472265.3</v>
      </c>
      <c r="E150" s="184">
        <v>5140281.9000000004</v>
      </c>
      <c r="F150" s="175"/>
      <c r="H150" s="38"/>
      <c r="I150" s="38"/>
    </row>
    <row r="151" spans="1:9" ht="17" customHeight="1">
      <c r="A151" s="179" t="s">
        <v>301</v>
      </c>
      <c r="B151" s="179" t="s">
        <v>343</v>
      </c>
      <c r="C151" s="179" t="s">
        <v>386</v>
      </c>
      <c r="D151" s="185">
        <v>472263.1</v>
      </c>
      <c r="E151" s="185">
        <v>5140283.8</v>
      </c>
      <c r="F151" s="175"/>
      <c r="G151" s="179"/>
      <c r="H151" s="181"/>
      <c r="I151" s="181"/>
    </row>
    <row r="152" spans="1:9" ht="17" customHeight="1">
      <c r="A152" s="60" t="s">
        <v>301</v>
      </c>
      <c r="B152" s="60" t="s">
        <v>332</v>
      </c>
      <c r="C152" s="60" t="s">
        <v>386</v>
      </c>
      <c r="D152" s="186">
        <v>472263.4</v>
      </c>
      <c r="E152" s="186">
        <v>5140283.5</v>
      </c>
      <c r="F152" s="183"/>
      <c r="G152" s="60"/>
      <c r="H152" s="173"/>
      <c r="I152" s="173"/>
    </row>
    <row r="153" spans="1:9" ht="17" customHeight="1">
      <c r="A153" s="179" t="s">
        <v>301</v>
      </c>
      <c r="B153" s="179" t="s">
        <v>311</v>
      </c>
      <c r="C153" s="179" t="s">
        <v>384</v>
      </c>
      <c r="D153" s="185">
        <v>472274</v>
      </c>
      <c r="E153" s="185">
        <v>5140268.4000000004</v>
      </c>
      <c r="F153" s="175"/>
      <c r="G153" s="179"/>
      <c r="H153" s="181"/>
      <c r="I153" s="181"/>
    </row>
    <row r="154" spans="1:9" ht="17" customHeight="1">
      <c r="A154" s="60" t="s">
        <v>301</v>
      </c>
      <c r="B154" s="60" t="s">
        <v>197</v>
      </c>
      <c r="C154" s="60" t="s">
        <v>384</v>
      </c>
      <c r="D154" s="186">
        <v>472246.3</v>
      </c>
      <c r="E154" s="186">
        <v>5140286</v>
      </c>
      <c r="F154" s="183"/>
      <c r="G154" s="60"/>
      <c r="H154" s="173"/>
      <c r="I154" s="173"/>
    </row>
    <row r="155" spans="1:9" ht="17" customHeight="1">
      <c r="A155" s="36" t="s">
        <v>532</v>
      </c>
      <c r="B155" s="36" t="s">
        <v>63</v>
      </c>
      <c r="C155" s="36" t="s">
        <v>386</v>
      </c>
      <c r="D155" s="177">
        <v>472380</v>
      </c>
      <c r="E155" s="177">
        <v>5142200</v>
      </c>
      <c r="F155" s="175"/>
      <c r="H155" s="38"/>
      <c r="I155" s="38"/>
    </row>
    <row r="156" spans="1:9" ht="17" customHeight="1">
      <c r="A156" s="60" t="s">
        <v>532</v>
      </c>
      <c r="B156" s="60" t="s">
        <v>64</v>
      </c>
      <c r="C156" s="60" t="s">
        <v>386</v>
      </c>
      <c r="D156" s="182">
        <v>472380</v>
      </c>
      <c r="E156" s="182">
        <v>5142200</v>
      </c>
      <c r="F156" s="183"/>
      <c r="G156" s="60"/>
      <c r="H156" s="173"/>
      <c r="I156" s="173"/>
    </row>
    <row r="157" spans="1:9" ht="17" customHeight="1">
      <c r="A157" s="36" t="s">
        <v>532</v>
      </c>
      <c r="B157" s="36" t="s">
        <v>46</v>
      </c>
      <c r="C157" s="36" t="s">
        <v>384</v>
      </c>
      <c r="D157" s="177">
        <v>473017</v>
      </c>
      <c r="E157" s="177">
        <v>5141575</v>
      </c>
      <c r="F157" s="175"/>
      <c r="H157" s="38"/>
      <c r="I157" s="38"/>
    </row>
    <row r="158" spans="1:9" ht="17" customHeight="1">
      <c r="A158" s="36" t="s">
        <v>532</v>
      </c>
      <c r="B158" s="36" t="s">
        <v>49</v>
      </c>
      <c r="C158" s="36" t="s">
        <v>384</v>
      </c>
      <c r="D158" s="177">
        <v>473075</v>
      </c>
      <c r="E158" s="177">
        <v>5141475</v>
      </c>
      <c r="F158" s="175"/>
      <c r="H158" s="38"/>
      <c r="I158" s="38"/>
    </row>
    <row r="159" spans="1:9" ht="17" customHeight="1">
      <c r="A159" s="36" t="s">
        <v>532</v>
      </c>
      <c r="B159" s="36" t="s">
        <v>42</v>
      </c>
      <c r="C159" s="36" t="s">
        <v>384</v>
      </c>
      <c r="D159" s="177">
        <v>473036</v>
      </c>
      <c r="E159" s="177">
        <v>5141410</v>
      </c>
      <c r="F159" s="175"/>
      <c r="H159" s="38"/>
      <c r="I159" s="38"/>
    </row>
    <row r="160" spans="1:9" ht="17" customHeight="1">
      <c r="A160" s="36" t="s">
        <v>532</v>
      </c>
      <c r="B160" s="36" t="s">
        <v>43</v>
      </c>
      <c r="C160" s="36" t="s">
        <v>384</v>
      </c>
      <c r="D160" s="177">
        <v>473034</v>
      </c>
      <c r="E160" s="177">
        <v>5141288</v>
      </c>
      <c r="F160" s="175"/>
      <c r="H160" s="38"/>
      <c r="I160" s="38"/>
    </row>
    <row r="161" spans="1:9" ht="17" customHeight="1">
      <c r="A161" s="36" t="s">
        <v>532</v>
      </c>
      <c r="B161" s="36" t="s">
        <v>44</v>
      </c>
      <c r="C161" s="36" t="s">
        <v>384</v>
      </c>
      <c r="D161" s="177">
        <v>473009</v>
      </c>
      <c r="E161" s="177">
        <v>5141213</v>
      </c>
      <c r="F161" s="175"/>
      <c r="H161" s="38"/>
      <c r="I161" s="38"/>
    </row>
    <row r="162" spans="1:9" ht="17" customHeight="1">
      <c r="A162" s="36" t="s">
        <v>532</v>
      </c>
      <c r="B162" s="36" t="s">
        <v>41</v>
      </c>
      <c r="C162" s="36" t="s">
        <v>384</v>
      </c>
      <c r="D162" s="177">
        <v>472620</v>
      </c>
      <c r="E162" s="177">
        <v>5140701</v>
      </c>
      <c r="F162" s="175"/>
      <c r="H162" s="38"/>
      <c r="I162" s="38"/>
    </row>
    <row r="163" spans="1:9" ht="17" customHeight="1">
      <c r="A163" s="36" t="s">
        <v>532</v>
      </c>
      <c r="B163" s="36" t="s">
        <v>36</v>
      </c>
      <c r="C163" s="36" t="s">
        <v>384</v>
      </c>
      <c r="D163" s="177">
        <v>472551</v>
      </c>
      <c r="E163" s="177">
        <v>5140255</v>
      </c>
      <c r="F163" s="175"/>
      <c r="H163" s="38"/>
      <c r="I163" s="38"/>
    </row>
    <row r="164" spans="1:9" ht="17" customHeight="1">
      <c r="A164" s="36" t="s">
        <v>532</v>
      </c>
      <c r="B164" s="36" t="s">
        <v>37</v>
      </c>
      <c r="C164" s="36" t="s">
        <v>384</v>
      </c>
      <c r="D164" s="177">
        <v>472557</v>
      </c>
      <c r="E164" s="177">
        <v>5140320</v>
      </c>
      <c r="F164" s="175"/>
      <c r="H164" s="38"/>
      <c r="I164" s="38"/>
    </row>
    <row r="165" spans="1:9" ht="17" customHeight="1">
      <c r="A165" s="36" t="s">
        <v>532</v>
      </c>
      <c r="B165" s="36" t="s">
        <v>45</v>
      </c>
      <c r="C165" s="36" t="s">
        <v>384</v>
      </c>
      <c r="D165" s="177">
        <v>473007</v>
      </c>
      <c r="E165" s="177">
        <v>5140965</v>
      </c>
      <c r="F165" s="175"/>
      <c r="H165" s="38"/>
      <c r="I165" s="38"/>
    </row>
    <row r="166" spans="1:9" ht="17" customHeight="1">
      <c r="A166" s="36" t="s">
        <v>532</v>
      </c>
      <c r="B166" s="36" t="s">
        <v>55</v>
      </c>
      <c r="C166" s="36" t="s">
        <v>384</v>
      </c>
      <c r="D166" s="177">
        <v>472453</v>
      </c>
      <c r="E166" s="177">
        <v>5141914</v>
      </c>
      <c r="F166" s="175"/>
      <c r="H166" s="38"/>
      <c r="I166" s="38"/>
    </row>
    <row r="167" spans="1:9" ht="17" customHeight="1">
      <c r="A167" s="36" t="s">
        <v>532</v>
      </c>
      <c r="B167" s="36" t="s">
        <v>56</v>
      </c>
      <c r="C167" s="36" t="s">
        <v>384</v>
      </c>
      <c r="D167" s="177">
        <v>472467</v>
      </c>
      <c r="E167" s="177">
        <v>5141865</v>
      </c>
      <c r="F167" s="175"/>
      <c r="H167" s="38"/>
      <c r="I167" s="38"/>
    </row>
    <row r="168" spans="1:9" ht="17" customHeight="1">
      <c r="A168" s="36" t="s">
        <v>532</v>
      </c>
      <c r="B168" s="36" t="s">
        <v>47</v>
      </c>
      <c r="C168" s="36" t="s">
        <v>384</v>
      </c>
      <c r="D168" s="177">
        <v>472451</v>
      </c>
      <c r="E168" s="177">
        <v>5141835</v>
      </c>
      <c r="F168" s="175"/>
      <c r="H168" s="38"/>
      <c r="I168" s="38"/>
    </row>
    <row r="169" spans="1:9" ht="17" customHeight="1">
      <c r="A169" s="36" t="s">
        <v>532</v>
      </c>
      <c r="B169" s="36" t="s">
        <v>39</v>
      </c>
      <c r="C169" s="36" t="s">
        <v>384</v>
      </c>
      <c r="D169" s="177">
        <v>472423</v>
      </c>
      <c r="E169" s="177">
        <v>5141611</v>
      </c>
      <c r="F169" s="175"/>
      <c r="H169" s="38"/>
      <c r="I169" s="38"/>
    </row>
    <row r="170" spans="1:9" ht="17" customHeight="1">
      <c r="A170" s="36" t="s">
        <v>532</v>
      </c>
      <c r="B170" s="36" t="s">
        <v>40</v>
      </c>
      <c r="C170" s="36" t="s">
        <v>384</v>
      </c>
      <c r="D170" s="177">
        <v>472340</v>
      </c>
      <c r="E170" s="177">
        <v>5141545</v>
      </c>
      <c r="F170" s="175"/>
      <c r="H170" s="38"/>
      <c r="I170" s="38"/>
    </row>
    <row r="171" spans="1:9" ht="17" customHeight="1">
      <c r="A171" s="36" t="s">
        <v>532</v>
      </c>
      <c r="B171" s="36" t="s">
        <v>51</v>
      </c>
      <c r="C171" s="36" t="s">
        <v>384</v>
      </c>
      <c r="D171" s="177">
        <v>472597</v>
      </c>
      <c r="E171" s="177">
        <v>5141810</v>
      </c>
      <c r="F171" s="175"/>
      <c r="H171" s="38"/>
      <c r="I171" s="38"/>
    </row>
    <row r="172" spans="1:9" ht="17" customHeight="1">
      <c r="A172" s="36" t="s">
        <v>532</v>
      </c>
      <c r="B172" s="36" t="s">
        <v>67</v>
      </c>
      <c r="C172" s="36" t="s">
        <v>384</v>
      </c>
      <c r="D172" s="177">
        <v>472388</v>
      </c>
      <c r="E172" s="177">
        <v>5141979</v>
      </c>
      <c r="F172" s="175"/>
      <c r="H172" s="38"/>
      <c r="I172" s="38"/>
    </row>
    <row r="173" spans="1:9" ht="17" customHeight="1">
      <c r="A173" s="36" t="s">
        <v>532</v>
      </c>
      <c r="B173" s="36" t="s">
        <v>65</v>
      </c>
      <c r="C173" s="36" t="s">
        <v>384</v>
      </c>
      <c r="D173" s="177">
        <v>472411</v>
      </c>
      <c r="E173" s="177">
        <v>5142158</v>
      </c>
      <c r="F173" s="175"/>
      <c r="H173" s="38"/>
      <c r="I173" s="38"/>
    </row>
    <row r="174" spans="1:9" ht="17" customHeight="1">
      <c r="A174" s="36" t="s">
        <v>532</v>
      </c>
      <c r="B174" s="36" t="s">
        <v>66</v>
      </c>
      <c r="C174" s="36" t="s">
        <v>384</v>
      </c>
      <c r="D174" s="177">
        <v>472370</v>
      </c>
      <c r="E174" s="177">
        <v>5142034</v>
      </c>
      <c r="F174" s="175"/>
      <c r="H174" s="38"/>
      <c r="I174" s="38"/>
    </row>
    <row r="175" spans="1:9" ht="17" customHeight="1">
      <c r="A175" s="36" t="s">
        <v>532</v>
      </c>
      <c r="B175" s="36" t="s">
        <v>194</v>
      </c>
      <c r="C175" s="36" t="s">
        <v>384</v>
      </c>
      <c r="D175" s="177">
        <v>470700</v>
      </c>
      <c r="E175" s="177">
        <v>5140491</v>
      </c>
      <c r="F175" s="175"/>
      <c r="H175" s="38"/>
      <c r="I175" s="38"/>
    </row>
    <row r="176" spans="1:9" ht="17" customHeight="1">
      <c r="A176" s="36" t="s">
        <v>534</v>
      </c>
      <c r="B176" s="36" t="s">
        <v>390</v>
      </c>
      <c r="C176" s="36" t="s">
        <v>384</v>
      </c>
      <c r="D176" s="177">
        <v>457275</v>
      </c>
      <c r="E176" s="177">
        <v>5141717</v>
      </c>
      <c r="F176" s="175"/>
      <c r="H176" s="38"/>
      <c r="I176" s="38"/>
    </row>
    <row r="177" spans="1:9" ht="17" customHeight="1">
      <c r="A177" s="36" t="s">
        <v>534</v>
      </c>
      <c r="B177" s="36" t="s">
        <v>381</v>
      </c>
      <c r="C177" s="36" t="s">
        <v>384</v>
      </c>
      <c r="D177" s="177">
        <v>458793</v>
      </c>
      <c r="E177" s="177">
        <v>5139049</v>
      </c>
      <c r="F177" s="175"/>
      <c r="H177" s="38"/>
      <c r="I177" s="38"/>
    </row>
    <row r="178" spans="1:9" ht="17" customHeight="1">
      <c r="A178" s="36" t="s">
        <v>534</v>
      </c>
      <c r="B178" s="36" t="s">
        <v>391</v>
      </c>
      <c r="C178" s="36" t="s">
        <v>384</v>
      </c>
      <c r="D178" s="177">
        <v>457154</v>
      </c>
      <c r="E178" s="177">
        <v>5141866</v>
      </c>
      <c r="F178" s="175"/>
      <c r="H178" s="38"/>
      <c r="I178" s="38"/>
    </row>
    <row r="179" spans="1:9" ht="17" customHeight="1">
      <c r="A179" s="36" t="s">
        <v>534</v>
      </c>
      <c r="B179" s="36" t="s">
        <v>382</v>
      </c>
      <c r="C179" s="36" t="s">
        <v>384</v>
      </c>
      <c r="D179" s="177">
        <v>457241</v>
      </c>
      <c r="E179" s="177">
        <v>5136544</v>
      </c>
      <c r="F179" s="175"/>
      <c r="H179" s="38"/>
      <c r="I179" s="38"/>
    </row>
    <row r="180" spans="1:9" ht="17" customHeight="1" thickBot="1">
      <c r="A180" s="39" t="s">
        <v>534</v>
      </c>
      <c r="B180" s="39" t="s">
        <v>389</v>
      </c>
      <c r="C180" s="39" t="s">
        <v>384</v>
      </c>
      <c r="D180" s="178">
        <v>457324</v>
      </c>
      <c r="E180" s="178">
        <v>5141794</v>
      </c>
      <c r="F180" s="176"/>
      <c r="G180" s="39"/>
      <c r="H180" s="41"/>
      <c r="I180" s="41"/>
    </row>
    <row r="181" spans="1:9" ht="17" customHeight="1">
      <c r="A181" s="36" t="s">
        <v>383</v>
      </c>
      <c r="H181" s="38"/>
      <c r="I181" s="38"/>
    </row>
    <row r="182" spans="1:9" ht="17" customHeight="1">
      <c r="A182" s="36" t="s">
        <v>538</v>
      </c>
    </row>
    <row r="183" spans="1:9" ht="17" customHeight="1">
      <c r="A183" s="114" t="s">
        <v>550</v>
      </c>
    </row>
  </sheetData>
  <sortState ref="B3:I180">
    <sortCondition ref="C43:C180"/>
    <sortCondition ref="B43:B180"/>
  </sortState>
  <pageMargins left="0.7" right="0.7" top="0.75" bottom="0.75" header="0.3" footer="0.3"/>
  <ignoredErrors>
    <ignoredError sqref="F3 F4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List of Digital Appendices</vt:lpstr>
      <vt:lpstr>Table G-1</vt:lpstr>
      <vt:lpstr>Table G-2</vt:lpstr>
      <vt:lpstr>Table H-1</vt:lpstr>
      <vt:lpstr>Table I-1</vt:lpstr>
      <vt:lpstr>Table I-2</vt:lpstr>
      <vt:lpstr>Table I-3</vt:lpstr>
      <vt:lpstr>Table I-4</vt:lpstr>
      <vt:lpstr>Table J-1</vt:lpstr>
      <vt:lpstr>Table K-1</vt:lpstr>
      <vt:lpstr>Table K-2</vt:lpstr>
      <vt:lpstr>Table L-1</vt:lpstr>
      <vt:lpstr>'List of Digital Appendices'!_Toc182311782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Carol-Anne Généreux</dc:creator>
  <cp:lastModifiedBy>Carol-Anne Généreux</cp:lastModifiedBy>
  <dcterms:created xsi:type="dcterms:W3CDTF">2021-01-11T20:17:28Z</dcterms:created>
  <dcterms:modified xsi:type="dcterms:W3CDTF">2022-11-25T01:18:01Z</dcterms:modified>
</cp:coreProperties>
</file>