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filterPrivacy="1"/>
  <xr:revisionPtr revIDLastSave="0" documentId="13_ncr:1_{C8FD349D-23FD-B348-996C-ED7BE58EA7A1}" xr6:coauthVersionLast="47" xr6:coauthVersionMax="47" xr10:uidLastSave="{00000000-0000-0000-0000-000000000000}"/>
  <bookViews>
    <workbookView xWindow="4180" yWindow="3420" windowWidth="31020" windowHeight="16520" activeTab="8" xr2:uid="{00000000-000D-0000-FFFF-FFFF00000000}"/>
  </bookViews>
  <sheets>
    <sheet name="Table A4.1" sheetId="2" r:id="rId1"/>
    <sheet name="Table A4.2" sheetId="1" r:id="rId2"/>
    <sheet name="Table A4.3" sheetId="10" r:id="rId3"/>
    <sheet name="Table A4.4" sheetId="4" r:id="rId4"/>
    <sheet name="Table A4.5" sheetId="3" r:id="rId5"/>
    <sheet name="Table A4.6" sheetId="9" r:id="rId6"/>
    <sheet name="Table A4.7" sheetId="5" r:id="rId7"/>
    <sheet name="Table A4.8" sheetId="8" r:id="rId8"/>
    <sheet name="Table A4.9" sheetId="11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328" i="4" l="1"/>
  <c r="CB328" i="4" s="1"/>
  <c r="CA329" i="4"/>
  <c r="CB329" i="4" s="1"/>
  <c r="CA330" i="4"/>
  <c r="CB330" i="4" s="1"/>
  <c r="CA331" i="4"/>
  <c r="CB331" i="4" s="1"/>
  <c r="CA332" i="4"/>
  <c r="CB332" i="4" s="1"/>
  <c r="CA295" i="4"/>
  <c r="CB295" i="4" s="1"/>
  <c r="CA297" i="4"/>
  <c r="CB297" i="4" s="1"/>
  <c r="CA299" i="4"/>
  <c r="CB299" i="4" s="1"/>
  <c r="CA306" i="4"/>
  <c r="CB306" i="4" s="1"/>
  <c r="CA307" i="4"/>
  <c r="CB307" i="4" s="1"/>
  <c r="CA309" i="4"/>
  <c r="CB309" i="4" s="1"/>
  <c r="CA310" i="4"/>
  <c r="CB310" i="4" s="1"/>
  <c r="CA312" i="4"/>
  <c r="CB312" i="4" s="1"/>
  <c r="CA313" i="4"/>
  <c r="CB313" i="4" s="1"/>
  <c r="CA315" i="4"/>
  <c r="CB315" i="4" s="1"/>
  <c r="CA319" i="4"/>
  <c r="CB319" i="4" s="1"/>
  <c r="CA292" i="4"/>
  <c r="CB292" i="4" s="1"/>
  <c r="CA290" i="4"/>
  <c r="CB290" i="4" s="1"/>
  <c r="CA229" i="4"/>
  <c r="CB229" i="4" s="1"/>
  <c r="CA230" i="4"/>
  <c r="CB230" i="4" s="1"/>
  <c r="CA231" i="4"/>
  <c r="CB231" i="4" s="1"/>
  <c r="CA232" i="4"/>
  <c r="CB232" i="4" s="1"/>
  <c r="CA233" i="4"/>
  <c r="CB233" i="4" s="1"/>
  <c r="CA235" i="4"/>
  <c r="CB235" i="4" s="1"/>
  <c r="CA236" i="4"/>
  <c r="CB236" i="4" s="1"/>
  <c r="CA237" i="4"/>
  <c r="CB237" i="4" s="1"/>
  <c r="CA238" i="4"/>
  <c r="CB238" i="4" s="1"/>
  <c r="CA239" i="4"/>
  <c r="CB239" i="4" s="1"/>
  <c r="CA240" i="4"/>
  <c r="CB240" i="4" s="1"/>
  <c r="CA243" i="4"/>
  <c r="CB243" i="4" s="1"/>
  <c r="CA244" i="4"/>
  <c r="CB244" i="4" s="1"/>
  <c r="CA247" i="4"/>
  <c r="CB247" i="4" s="1"/>
  <c r="CA250" i="4"/>
  <c r="CB250" i="4" s="1"/>
  <c r="CA251" i="4"/>
  <c r="CB251" i="4" s="1"/>
  <c r="CA252" i="4"/>
  <c r="CB252" i="4" s="1"/>
  <c r="CA253" i="4"/>
  <c r="CB253" i="4" s="1"/>
  <c r="CA255" i="4"/>
  <c r="CB255" i="4" s="1"/>
  <c r="CA257" i="4"/>
  <c r="CB257" i="4" s="1"/>
  <c r="CA258" i="4"/>
  <c r="CB258" i="4" s="1"/>
  <c r="CA259" i="4"/>
  <c r="CB259" i="4" s="1"/>
  <c r="CA260" i="4"/>
  <c r="CB260" i="4" s="1"/>
  <c r="CA261" i="4"/>
  <c r="CB261" i="4" s="1"/>
  <c r="CA262" i="4"/>
  <c r="CB262" i="4" s="1"/>
  <c r="CA263" i="4"/>
  <c r="CB263" i="4" s="1"/>
  <c r="CA264" i="4"/>
  <c r="CB264" i="4" s="1"/>
  <c r="CA265" i="4"/>
  <c r="CB265" i="4" s="1"/>
  <c r="CA266" i="4"/>
  <c r="CB266" i="4" s="1"/>
  <c r="CA267" i="4"/>
  <c r="CB267" i="4" s="1"/>
  <c r="CA268" i="4"/>
  <c r="CB268" i="4" s="1"/>
  <c r="CA269" i="4"/>
  <c r="CB269" i="4" s="1"/>
  <c r="CA270" i="4"/>
  <c r="CB270" i="4" s="1"/>
  <c r="CA273" i="4"/>
  <c r="CB273" i="4" s="1"/>
  <c r="CA274" i="4"/>
  <c r="CB274" i="4" s="1"/>
  <c r="CA275" i="4"/>
  <c r="CB275" i="4" s="1"/>
  <c r="CA276" i="4"/>
  <c r="CB276" i="4" s="1"/>
  <c r="CA277" i="4"/>
  <c r="CB277" i="4" s="1"/>
  <c r="CA278" i="4"/>
  <c r="CB278" i="4" s="1"/>
  <c r="CA279" i="4"/>
  <c r="CB279" i="4" s="1"/>
  <c r="CA280" i="4"/>
  <c r="CB280" i="4" s="1"/>
  <c r="CA282" i="4"/>
  <c r="CB282" i="4" s="1"/>
  <c r="CA283" i="4"/>
  <c r="CB283" i="4" s="1"/>
  <c r="CA284" i="4"/>
  <c r="CB284" i="4" s="1"/>
  <c r="CA228" i="4"/>
  <c r="CB228" i="4" s="1"/>
  <c r="CA192" i="4"/>
  <c r="CB192" i="4" s="1"/>
  <c r="CA193" i="4"/>
  <c r="CB193" i="4" s="1"/>
  <c r="CA194" i="4"/>
  <c r="CB194" i="4" s="1"/>
  <c r="CA195" i="4"/>
  <c r="CB195" i="4" s="1"/>
  <c r="CA196" i="4"/>
  <c r="CB196" i="4" s="1"/>
  <c r="CA198" i="4"/>
  <c r="CB198" i="4" s="1"/>
  <c r="CA199" i="4"/>
  <c r="CB199" i="4" s="1"/>
  <c r="CA200" i="4"/>
  <c r="CB200" i="4" s="1"/>
  <c r="CA201" i="4"/>
  <c r="CB201" i="4" s="1"/>
  <c r="CA202" i="4"/>
  <c r="CB202" i="4" s="1"/>
  <c r="CA203" i="4"/>
  <c r="CB203" i="4" s="1"/>
  <c r="CA204" i="4"/>
  <c r="CB204" i="4" s="1"/>
  <c r="CA206" i="4"/>
  <c r="CB206" i="4" s="1"/>
  <c r="CA207" i="4"/>
  <c r="CB207" i="4" s="1"/>
  <c r="CA208" i="4"/>
  <c r="CB208" i="4" s="1"/>
  <c r="CA209" i="4"/>
  <c r="CB209" i="4" s="1"/>
  <c r="CA210" i="4"/>
  <c r="CB210" i="4" s="1"/>
  <c r="CA212" i="4"/>
  <c r="CB212" i="4" s="1"/>
  <c r="CA214" i="4"/>
  <c r="CB214" i="4" s="1"/>
  <c r="CA215" i="4"/>
  <c r="CB215" i="4" s="1"/>
  <c r="CA216" i="4"/>
  <c r="CB216" i="4" s="1"/>
  <c r="CA217" i="4"/>
  <c r="CB217" i="4" s="1"/>
  <c r="CA218" i="4"/>
  <c r="CB218" i="4" s="1"/>
  <c r="CA219" i="4"/>
  <c r="CB219" i="4" s="1"/>
  <c r="CA220" i="4"/>
  <c r="CB220" i="4" s="1"/>
  <c r="CA221" i="4"/>
  <c r="CB221" i="4" s="1"/>
  <c r="CA222" i="4"/>
  <c r="CB222" i="4" s="1"/>
  <c r="CA191" i="4"/>
  <c r="CB191" i="4" s="1"/>
  <c r="CA190" i="4"/>
  <c r="CB190" i="4" s="1"/>
  <c r="CA189" i="4"/>
  <c r="CB189" i="4" s="1"/>
  <c r="CA188" i="4"/>
  <c r="CB188" i="4" s="1"/>
  <c r="CA155" i="4"/>
  <c r="CB155" i="4" s="1"/>
  <c r="CA156" i="4"/>
  <c r="CB156" i="4" s="1"/>
  <c r="CA157" i="4"/>
  <c r="CB157" i="4" s="1"/>
  <c r="CA160" i="4"/>
  <c r="CB160" i="4" s="1"/>
  <c r="CA161" i="4"/>
  <c r="CB161" i="4" s="1"/>
  <c r="CA162" i="4"/>
  <c r="CB162" i="4" s="1"/>
  <c r="CA163" i="4"/>
  <c r="CB163" i="4" s="1"/>
  <c r="CA164" i="4"/>
  <c r="CB164" i="4" s="1"/>
  <c r="CA165" i="4"/>
  <c r="CB165" i="4" s="1"/>
  <c r="CA166" i="4"/>
  <c r="CB166" i="4" s="1"/>
  <c r="CA167" i="4"/>
  <c r="CB167" i="4" s="1"/>
  <c r="CA168" i="4"/>
  <c r="CB168" i="4" s="1"/>
  <c r="CA169" i="4"/>
  <c r="CB169" i="4" s="1"/>
  <c r="CA170" i="4"/>
  <c r="CB170" i="4" s="1"/>
  <c r="CA171" i="4"/>
  <c r="CB171" i="4" s="1"/>
  <c r="CA173" i="4"/>
  <c r="CB173" i="4" s="1"/>
  <c r="CA174" i="4"/>
  <c r="CB174" i="4" s="1"/>
  <c r="CA176" i="4"/>
  <c r="CB176" i="4" s="1"/>
  <c r="CA177" i="4"/>
  <c r="CB177" i="4" s="1"/>
  <c r="CA178" i="4"/>
  <c r="CB178" i="4" s="1"/>
  <c r="CA179" i="4"/>
  <c r="CB179" i="4" s="1"/>
  <c r="CA180" i="4"/>
  <c r="CB180" i="4" s="1"/>
  <c r="CA181" i="4"/>
  <c r="CB181" i="4" s="1"/>
  <c r="CA182" i="4"/>
  <c r="CB182" i="4" s="1"/>
  <c r="CA153" i="4"/>
  <c r="CA147" i="4"/>
  <c r="CB147" i="4" s="1"/>
  <c r="CA121" i="4"/>
  <c r="CB121" i="4" s="1"/>
  <c r="CA122" i="4"/>
  <c r="CB122" i="4" s="1"/>
  <c r="CA124" i="4"/>
  <c r="CB124" i="4" s="1"/>
  <c r="CA126" i="4"/>
  <c r="CB126" i="4" s="1"/>
  <c r="CA128" i="4"/>
  <c r="CB128" i="4" s="1"/>
  <c r="CA129" i="4"/>
  <c r="CB129" i="4" s="1"/>
  <c r="CA130" i="4"/>
  <c r="CB130" i="4" s="1"/>
  <c r="CA131" i="4"/>
  <c r="CB131" i="4" s="1"/>
  <c r="CA133" i="4"/>
  <c r="CB133" i="4" s="1"/>
  <c r="CA134" i="4"/>
  <c r="CB134" i="4" s="1"/>
  <c r="CA137" i="4"/>
  <c r="CB137" i="4" s="1"/>
  <c r="CA139" i="4"/>
  <c r="CB139" i="4" s="1"/>
  <c r="CA140" i="4"/>
  <c r="CB140" i="4" s="1"/>
  <c r="CA142" i="4"/>
  <c r="CB142" i="4" s="1"/>
  <c r="CA145" i="4"/>
  <c r="CB145" i="4" s="1"/>
  <c r="CA120" i="4"/>
  <c r="CB120" i="4" s="1"/>
  <c r="CA83" i="4"/>
  <c r="CB83" i="4" s="1"/>
  <c r="CA84" i="4"/>
  <c r="CB84" i="4" s="1"/>
  <c r="CA85" i="4"/>
  <c r="CB85" i="4" s="1"/>
  <c r="CA87" i="4"/>
  <c r="CB87" i="4" s="1"/>
  <c r="CA88" i="4"/>
  <c r="CB88" i="4" s="1"/>
  <c r="CA90" i="4"/>
  <c r="CB90" i="4" s="1"/>
  <c r="CA91" i="4"/>
  <c r="CB91" i="4" s="1"/>
  <c r="CA94" i="4"/>
  <c r="CB94" i="4" s="1"/>
  <c r="CA95" i="4"/>
  <c r="CB95" i="4" s="1"/>
  <c r="CA96" i="4"/>
  <c r="CB96" i="4" s="1"/>
  <c r="CA97" i="4"/>
  <c r="CB97" i="4" s="1"/>
  <c r="CA99" i="4"/>
  <c r="CB99" i="4" s="1"/>
  <c r="CA100" i="4"/>
  <c r="CB100" i="4" s="1"/>
  <c r="CA101" i="4"/>
  <c r="CB101" i="4" s="1"/>
  <c r="CA102" i="4"/>
  <c r="CB102" i="4" s="1"/>
  <c r="CA103" i="4"/>
  <c r="CB103" i="4" s="1"/>
  <c r="CA104" i="4"/>
  <c r="CB104" i="4" s="1"/>
  <c r="CA105" i="4"/>
  <c r="CB105" i="4" s="1"/>
  <c r="CA106" i="4"/>
  <c r="CB106" i="4" s="1"/>
  <c r="CA107" i="4"/>
  <c r="CB107" i="4" s="1"/>
  <c r="CA108" i="4"/>
  <c r="CB108" i="4" s="1"/>
  <c r="CA109" i="4"/>
  <c r="CB109" i="4" s="1"/>
  <c r="CA111" i="4"/>
  <c r="CB111" i="4" s="1"/>
  <c r="CA112" i="4"/>
  <c r="CB112" i="4" s="1"/>
  <c r="CA113" i="4"/>
  <c r="CB113" i="4" s="1"/>
  <c r="CA114" i="4"/>
  <c r="CB114" i="4" s="1"/>
  <c r="CA82" i="4"/>
  <c r="CB82" i="4" s="1"/>
  <c r="CA45" i="4"/>
  <c r="CB45" i="4" s="1"/>
  <c r="CA46" i="4"/>
  <c r="CB46" i="4" s="1"/>
  <c r="CA47" i="4"/>
  <c r="CB47" i="4" s="1"/>
  <c r="CA48" i="4"/>
  <c r="CB48" i="4" s="1"/>
  <c r="CA49" i="4"/>
  <c r="CB49" i="4" s="1"/>
  <c r="CA50" i="4"/>
  <c r="CB50" i="4" s="1"/>
  <c r="CA51" i="4"/>
  <c r="CB51" i="4" s="1"/>
  <c r="CA52" i="4"/>
  <c r="CB52" i="4" s="1"/>
  <c r="CA54" i="4"/>
  <c r="CB54" i="4" s="1"/>
  <c r="CA55" i="4"/>
  <c r="CB55" i="4" s="1"/>
  <c r="CA56" i="4"/>
  <c r="CB56" i="4" s="1"/>
  <c r="CA57" i="4"/>
  <c r="CB57" i="4" s="1"/>
  <c r="CA58" i="4"/>
  <c r="CB58" i="4" s="1"/>
  <c r="CA59" i="4"/>
  <c r="CB59" i="4" s="1"/>
  <c r="CA61" i="4"/>
  <c r="CB61" i="4" s="1"/>
  <c r="CA62" i="4"/>
  <c r="CB62" i="4" s="1"/>
  <c r="CA64" i="4"/>
  <c r="CB64" i="4" s="1"/>
  <c r="CA65" i="4"/>
  <c r="CB65" i="4" s="1"/>
  <c r="CA66" i="4"/>
  <c r="CB66" i="4" s="1"/>
  <c r="CA68" i="4"/>
  <c r="CB68" i="4" s="1"/>
  <c r="CA69" i="4"/>
  <c r="CB69" i="4" s="1"/>
  <c r="CA70" i="4"/>
  <c r="CB70" i="4" s="1"/>
  <c r="CA71" i="4"/>
  <c r="CB71" i="4" s="1"/>
  <c r="CA72" i="4"/>
  <c r="CB72" i="4" s="1"/>
  <c r="CA73" i="4"/>
  <c r="CB73" i="4" s="1"/>
  <c r="CA74" i="4"/>
  <c r="CB74" i="4" s="1"/>
  <c r="CA75" i="4"/>
  <c r="CB75" i="4" s="1"/>
  <c r="CA44" i="4"/>
  <c r="CB44" i="4" s="1"/>
  <c r="CF336" i="4" s="1"/>
  <c r="CA10" i="4"/>
  <c r="CB10" i="4" s="1"/>
  <c r="CA11" i="4"/>
  <c r="CB11" i="4" s="1"/>
  <c r="CA12" i="4"/>
  <c r="CB12" i="4" s="1"/>
  <c r="CA13" i="4"/>
  <c r="CB13" i="4" s="1"/>
  <c r="CA16" i="4"/>
  <c r="CB16" i="4" s="1"/>
  <c r="CA19" i="4"/>
  <c r="CB19" i="4" s="1"/>
  <c r="CA21" i="4"/>
  <c r="CB21" i="4" s="1"/>
  <c r="CA23" i="4"/>
  <c r="CB23" i="4" s="1"/>
  <c r="CA24" i="4"/>
  <c r="CB24" i="4" s="1"/>
  <c r="CA26" i="4"/>
  <c r="CB26" i="4" s="1"/>
  <c r="CA27" i="4"/>
  <c r="CB27" i="4" s="1"/>
  <c r="CA30" i="4"/>
  <c r="CB30" i="4" s="1"/>
  <c r="CA37" i="4"/>
  <c r="CB37" i="4" s="1"/>
  <c r="CA6" i="4"/>
  <c r="CB6" i="4" s="1"/>
  <c r="CF335" i="4" l="1"/>
  <c r="CA184" i="4"/>
  <c r="CB153" i="4"/>
  <c r="CB183" i="4" s="1"/>
  <c r="CA79" i="4"/>
  <c r="CA286" i="4"/>
  <c r="CA78" i="4"/>
  <c r="CA40" i="4"/>
  <c r="CB335" i="4"/>
  <c r="CB225" i="4"/>
  <c r="CB285" i="4"/>
  <c r="CB322" i="4"/>
  <c r="CB77" i="4"/>
  <c r="CB150" i="4"/>
  <c r="CB336" i="4"/>
  <c r="CB337" i="4"/>
  <c r="CB115" i="4"/>
  <c r="CB41" i="4"/>
  <c r="CB149" i="4"/>
  <c r="CA225" i="4"/>
  <c r="CA322" i="4"/>
  <c r="CA41" i="4"/>
  <c r="CA149" i="4"/>
  <c r="CB224" i="4"/>
  <c r="CB321" i="4"/>
  <c r="CA183" i="4"/>
  <c r="CB40" i="4"/>
  <c r="CB148" i="4"/>
  <c r="CA224" i="4"/>
  <c r="CA321" i="4"/>
  <c r="CB117" i="4"/>
  <c r="CA148" i="4"/>
  <c r="CB223" i="4"/>
  <c r="CB39" i="4"/>
  <c r="CA117" i="4"/>
  <c r="CA223" i="4"/>
  <c r="CA39" i="4"/>
  <c r="CB116" i="4"/>
  <c r="CA185" i="4"/>
  <c r="CA116" i="4"/>
  <c r="CB79" i="4"/>
  <c r="CA115" i="4"/>
  <c r="CB287" i="4"/>
  <c r="CA287" i="4"/>
  <c r="CB78" i="4"/>
  <c r="CB286" i="4"/>
  <c r="CA337" i="4"/>
  <c r="CA336" i="4"/>
  <c r="CA77" i="4"/>
  <c r="CA285" i="4"/>
  <c r="CB323" i="4"/>
  <c r="CA323" i="4"/>
  <c r="CA335" i="4"/>
  <c r="CA150" i="4"/>
  <c r="CC83" i="4"/>
  <c r="CC84" i="4"/>
  <c r="CC85" i="4"/>
  <c r="CC87" i="4"/>
  <c r="CC88" i="4"/>
  <c r="CC90" i="4"/>
  <c r="CC91" i="4"/>
  <c r="CC94" i="4"/>
  <c r="CC95" i="4"/>
  <c r="CC96" i="4"/>
  <c r="CC97" i="4"/>
  <c r="CC99" i="4"/>
  <c r="CC100" i="4"/>
  <c r="CC101" i="4"/>
  <c r="CC102" i="4"/>
  <c r="CC103" i="4"/>
  <c r="CC104" i="4"/>
  <c r="CC105" i="4"/>
  <c r="CC106" i="4"/>
  <c r="CC107" i="4"/>
  <c r="CC108" i="4"/>
  <c r="CC109" i="4"/>
  <c r="CC111" i="4"/>
  <c r="CC112" i="4"/>
  <c r="CC113" i="4"/>
  <c r="CC114" i="4"/>
  <c r="CC82" i="4"/>
  <c r="CE336" i="4" l="1"/>
  <c r="CE335" i="4"/>
  <c r="CB184" i="4"/>
  <c r="CB185" i="4"/>
  <c r="CC155" i="4"/>
  <c r="CC156" i="4"/>
  <c r="CC157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3" i="4"/>
  <c r="CC174" i="4"/>
  <c r="CC176" i="4"/>
  <c r="CC177" i="4"/>
  <c r="CC178" i="4"/>
  <c r="CC179" i="4"/>
  <c r="CC180" i="4"/>
  <c r="CC181" i="4"/>
  <c r="CC182" i="4"/>
  <c r="CC153" i="4"/>
  <c r="CC183" i="4" l="1"/>
  <c r="W362" i="4"/>
  <c r="W361" i="4"/>
  <c r="U362" i="4"/>
  <c r="U361" i="4"/>
  <c r="Q386" i="4"/>
  <c r="Y386" i="4"/>
  <c r="W387" i="4"/>
  <c r="W386" i="4"/>
  <c r="U387" i="4"/>
  <c r="U386" i="4"/>
  <c r="H386" i="4"/>
  <c r="M59" i="11" l="1"/>
  <c r="Y9" i="4" l="1"/>
  <c r="Y14" i="4"/>
  <c r="S519" i="4"/>
  <c r="CC6" i="4" l="1"/>
  <c r="CC10" i="4"/>
  <c r="CC11" i="4"/>
  <c r="CC12" i="4"/>
  <c r="CC13" i="4"/>
  <c r="CC16" i="4"/>
  <c r="CC18" i="4"/>
  <c r="CC19" i="4"/>
  <c r="CC21" i="4"/>
  <c r="CC23" i="4"/>
  <c r="CC24" i="4"/>
  <c r="CC26" i="4"/>
  <c r="CC27" i="4"/>
  <c r="CC30" i="4"/>
  <c r="CC37" i="4"/>
  <c r="CC44" i="4"/>
  <c r="CC45" i="4"/>
  <c r="CC46" i="4"/>
  <c r="CC47" i="4"/>
  <c r="CC48" i="4"/>
  <c r="CC49" i="4"/>
  <c r="CC50" i="4"/>
  <c r="CC51" i="4"/>
  <c r="CC52" i="4"/>
  <c r="CC54" i="4"/>
  <c r="CC55" i="4"/>
  <c r="CC56" i="4"/>
  <c r="CC57" i="4"/>
  <c r="CC58" i="4"/>
  <c r="CC59" i="4"/>
  <c r="CC61" i="4"/>
  <c r="CC62" i="4"/>
  <c r="CC64" i="4"/>
  <c r="CC65" i="4"/>
  <c r="CC66" i="4"/>
  <c r="CC68" i="4"/>
  <c r="CC69" i="4"/>
  <c r="CC70" i="4"/>
  <c r="CC71" i="4"/>
  <c r="CC72" i="4"/>
  <c r="CC73" i="4"/>
  <c r="CC74" i="4"/>
  <c r="CC75" i="4"/>
  <c r="CC120" i="4"/>
  <c r="CC121" i="4"/>
  <c r="CC122" i="4"/>
  <c r="CC124" i="4"/>
  <c r="CC126" i="4"/>
  <c r="CC128" i="4"/>
  <c r="CC129" i="4"/>
  <c r="CC130" i="4"/>
  <c r="CC131" i="4"/>
  <c r="CC133" i="4"/>
  <c r="CC134" i="4"/>
  <c r="CC137" i="4"/>
  <c r="CC139" i="4"/>
  <c r="CC140" i="4"/>
  <c r="CC142" i="4"/>
  <c r="CC145" i="4"/>
  <c r="CC147" i="4"/>
  <c r="CC188" i="4"/>
  <c r="CC189" i="4"/>
  <c r="CC190" i="4"/>
  <c r="CC191" i="4"/>
  <c r="CC192" i="4"/>
  <c r="CC193" i="4"/>
  <c r="CC194" i="4"/>
  <c r="CC195" i="4"/>
  <c r="CC196" i="4"/>
  <c r="CC198" i="4"/>
  <c r="CC199" i="4"/>
  <c r="CC200" i="4"/>
  <c r="CC201" i="4"/>
  <c r="CC202" i="4"/>
  <c r="CC203" i="4"/>
  <c r="CC204" i="4"/>
  <c r="CC206" i="4"/>
  <c r="CC207" i="4"/>
  <c r="CC208" i="4"/>
  <c r="CC209" i="4"/>
  <c r="CC210" i="4"/>
  <c r="CC212" i="4"/>
  <c r="CC214" i="4"/>
  <c r="CC215" i="4"/>
  <c r="CC216" i="4"/>
  <c r="CC217" i="4"/>
  <c r="CC218" i="4"/>
  <c r="CC219" i="4"/>
  <c r="CC220" i="4"/>
  <c r="CC221" i="4"/>
  <c r="CC222" i="4"/>
  <c r="CC228" i="4"/>
  <c r="CC229" i="4"/>
  <c r="CC230" i="4"/>
  <c r="CC231" i="4"/>
  <c r="CC232" i="4"/>
  <c r="CC233" i="4"/>
  <c r="CC235" i="4"/>
  <c r="CC236" i="4"/>
  <c r="CC237" i="4"/>
  <c r="CC238" i="4"/>
  <c r="CC239" i="4"/>
  <c r="CC240" i="4"/>
  <c r="CC243" i="4"/>
  <c r="CC244" i="4"/>
  <c r="CC247" i="4"/>
  <c r="CC250" i="4"/>
  <c r="CC251" i="4"/>
  <c r="CC252" i="4"/>
  <c r="CC253" i="4"/>
  <c r="CC255" i="4"/>
  <c r="CC257" i="4"/>
  <c r="CC258" i="4"/>
  <c r="CC259" i="4"/>
  <c r="CC260" i="4"/>
  <c r="CC261" i="4"/>
  <c r="CC262" i="4"/>
  <c r="CC263" i="4"/>
  <c r="CC264" i="4"/>
  <c r="CC265" i="4"/>
  <c r="CC266" i="4"/>
  <c r="CC267" i="4"/>
  <c r="CC268" i="4"/>
  <c r="CC269" i="4"/>
  <c r="CC270" i="4"/>
  <c r="CC273" i="4"/>
  <c r="CC274" i="4"/>
  <c r="CC275" i="4"/>
  <c r="CC276" i="4"/>
  <c r="CC277" i="4"/>
  <c r="CC278" i="4"/>
  <c r="CC279" i="4"/>
  <c r="CC280" i="4"/>
  <c r="CC282" i="4"/>
  <c r="CC283" i="4"/>
  <c r="CC284" i="4"/>
  <c r="CC290" i="4"/>
  <c r="CC292" i="4"/>
  <c r="CC295" i="4"/>
  <c r="CC297" i="4"/>
  <c r="CC299" i="4"/>
  <c r="CC306" i="4"/>
  <c r="CC307" i="4"/>
  <c r="CC309" i="4"/>
  <c r="CC310" i="4"/>
  <c r="CC312" i="4"/>
  <c r="CC313" i="4"/>
  <c r="CC315" i="4"/>
  <c r="CC319" i="4"/>
  <c r="CC328" i="4"/>
  <c r="CC329" i="4"/>
  <c r="CC330" i="4"/>
  <c r="CC331" i="4"/>
  <c r="CC332" i="4"/>
  <c r="CC41" i="4" l="1"/>
  <c r="CC117" i="4"/>
  <c r="CC79" i="4"/>
  <c r="CC150" i="4"/>
  <c r="CC185" i="4"/>
  <c r="CC225" i="4"/>
  <c r="CC287" i="4"/>
  <c r="CC337" i="4"/>
  <c r="CC323" i="4"/>
  <c r="CC335" i="4"/>
  <c r="CC336" i="4"/>
  <c r="CC321" i="4"/>
  <c r="CC285" i="4"/>
  <c r="CC322" i="4"/>
  <c r="CC286" i="4"/>
  <c r="CC224" i="4"/>
  <c r="CC223" i="4"/>
  <c r="CC184" i="4"/>
  <c r="CC149" i="4"/>
  <c r="CC148" i="4"/>
  <c r="CC39" i="4"/>
  <c r="CC116" i="4"/>
  <c r="CC78" i="4"/>
  <c r="CC115" i="4"/>
  <c r="CC77" i="4"/>
  <c r="CC40" i="4"/>
  <c r="BZ6" i="4" l="1"/>
  <c r="BZ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8" i="4"/>
  <c r="BZ229" i="4"/>
  <c r="BZ230" i="4"/>
  <c r="BZ231" i="4"/>
  <c r="BZ232" i="4"/>
  <c r="BZ233" i="4"/>
  <c r="BZ234" i="4"/>
  <c r="BZ235" i="4"/>
  <c r="BZ236" i="4"/>
  <c r="BZ237" i="4"/>
  <c r="BZ238" i="4"/>
  <c r="BZ239" i="4"/>
  <c r="BZ240" i="4"/>
  <c r="BZ241" i="4"/>
  <c r="BZ242" i="4"/>
  <c r="BZ243" i="4"/>
  <c r="BZ244" i="4"/>
  <c r="BZ245" i="4"/>
  <c r="BZ246" i="4"/>
  <c r="BZ247" i="4"/>
  <c r="BZ248" i="4"/>
  <c r="BZ249" i="4"/>
  <c r="BZ250" i="4"/>
  <c r="BZ251" i="4"/>
  <c r="BZ252" i="4"/>
  <c r="BZ253" i="4"/>
  <c r="BZ254" i="4"/>
  <c r="BZ255" i="4"/>
  <c r="BZ256" i="4"/>
  <c r="BZ257" i="4"/>
  <c r="BZ258" i="4"/>
  <c r="BZ259" i="4"/>
  <c r="BZ260" i="4"/>
  <c r="BZ261" i="4"/>
  <c r="BZ262" i="4"/>
  <c r="BZ263" i="4"/>
  <c r="BZ264" i="4"/>
  <c r="BZ265" i="4"/>
  <c r="BZ266" i="4"/>
  <c r="BZ267" i="4"/>
  <c r="BZ268" i="4"/>
  <c r="BZ269" i="4"/>
  <c r="BZ270" i="4"/>
  <c r="BZ271" i="4"/>
  <c r="BZ272" i="4"/>
  <c r="BZ273" i="4"/>
  <c r="BZ274" i="4"/>
  <c r="BZ275" i="4"/>
  <c r="BZ276" i="4"/>
  <c r="BZ277" i="4"/>
  <c r="BZ278" i="4"/>
  <c r="BZ279" i="4"/>
  <c r="BZ280" i="4"/>
  <c r="BZ281" i="4"/>
  <c r="BZ282" i="4"/>
  <c r="BZ283" i="4"/>
  <c r="BZ284" i="4"/>
  <c r="BZ290" i="4"/>
  <c r="BZ291" i="4"/>
  <c r="BZ292" i="4"/>
  <c r="BZ293" i="4"/>
  <c r="BZ294" i="4"/>
  <c r="BZ295" i="4"/>
  <c r="BZ296" i="4"/>
  <c r="BZ297" i="4"/>
  <c r="BZ298" i="4"/>
  <c r="BZ299" i="4"/>
  <c r="BZ300" i="4"/>
  <c r="BZ301" i="4"/>
  <c r="BZ302" i="4"/>
  <c r="BZ303" i="4"/>
  <c r="BZ304" i="4"/>
  <c r="BZ305" i="4"/>
  <c r="BZ306" i="4"/>
  <c r="BZ307" i="4"/>
  <c r="BZ308" i="4"/>
  <c r="BZ309" i="4"/>
  <c r="BZ310" i="4"/>
  <c r="BZ311" i="4"/>
  <c r="BZ312" i="4"/>
  <c r="BZ313" i="4"/>
  <c r="BZ314" i="4"/>
  <c r="BZ315" i="4"/>
  <c r="BZ316" i="4"/>
  <c r="BZ317" i="4"/>
  <c r="BZ318" i="4"/>
  <c r="BZ319" i="4"/>
  <c r="BZ320" i="4"/>
  <c r="BZ326" i="4"/>
  <c r="BZ327" i="4"/>
  <c r="BZ328" i="4"/>
  <c r="BZ329" i="4"/>
  <c r="BZ330" i="4"/>
  <c r="BZ331" i="4"/>
  <c r="BZ332" i="4"/>
  <c r="BZ333" i="4"/>
  <c r="BZ334" i="4"/>
  <c r="BZ341" i="4"/>
  <c r="BZ342" i="4"/>
  <c r="BZ343" i="4"/>
  <c r="BZ344" i="4"/>
  <c r="BZ345" i="4"/>
  <c r="BZ346" i="4"/>
  <c r="BZ347" i="4"/>
  <c r="BZ348" i="4"/>
  <c r="BZ349" i="4"/>
  <c r="BZ350" i="4"/>
  <c r="BZ351" i="4"/>
  <c r="BZ352" i="4"/>
  <c r="BZ353" i="4"/>
  <c r="BZ354" i="4"/>
  <c r="BZ355" i="4"/>
  <c r="BZ356" i="4"/>
  <c r="BZ357" i="4"/>
  <c r="BZ358" i="4"/>
  <c r="BZ359" i="4"/>
  <c r="BZ360" i="4"/>
  <c r="BZ366" i="4"/>
  <c r="BZ367" i="4"/>
  <c r="BZ368" i="4"/>
  <c r="BZ369" i="4"/>
  <c r="BZ370" i="4"/>
  <c r="BZ371" i="4"/>
  <c r="BZ372" i="4"/>
  <c r="BZ373" i="4"/>
  <c r="BZ374" i="4"/>
  <c r="BZ375" i="4"/>
  <c r="BZ376" i="4"/>
  <c r="BZ377" i="4"/>
  <c r="BZ378" i="4"/>
  <c r="BZ379" i="4"/>
  <c r="BZ380" i="4"/>
  <c r="BZ381" i="4"/>
  <c r="BZ382" i="4"/>
  <c r="BZ383" i="4"/>
  <c r="BZ384" i="4"/>
  <c r="BZ385" i="4"/>
  <c r="BZ391" i="4"/>
  <c r="BZ392" i="4"/>
  <c r="BZ393" i="4"/>
  <c r="BZ394" i="4"/>
  <c r="BZ395" i="4"/>
  <c r="BZ396" i="4"/>
  <c r="BZ397" i="4"/>
  <c r="BZ398" i="4"/>
  <c r="BZ399" i="4"/>
  <c r="BZ400" i="4"/>
  <c r="BZ401" i="4"/>
  <c r="BZ402" i="4"/>
  <c r="BZ403" i="4"/>
  <c r="BZ404" i="4"/>
  <c r="BZ405" i="4"/>
  <c r="BZ406" i="4"/>
  <c r="BZ407" i="4"/>
  <c r="BZ408" i="4"/>
  <c r="BZ409" i="4"/>
  <c r="BZ410" i="4"/>
  <c r="BZ411" i="4"/>
  <c r="BZ412" i="4"/>
  <c r="BZ413" i="4"/>
  <c r="BZ414" i="4"/>
  <c r="BZ415" i="4"/>
  <c r="BZ416" i="4"/>
  <c r="BZ417" i="4"/>
  <c r="BZ418" i="4"/>
  <c r="BZ419" i="4"/>
  <c r="BZ420" i="4"/>
  <c r="BZ421" i="4"/>
  <c r="BZ422" i="4"/>
  <c r="BZ423" i="4"/>
  <c r="BZ424" i="4"/>
  <c r="BZ425" i="4"/>
  <c r="BZ426" i="4"/>
  <c r="BZ427" i="4"/>
  <c r="BZ428" i="4"/>
  <c r="BZ429" i="4"/>
  <c r="BZ430" i="4"/>
  <c r="BZ431" i="4"/>
  <c r="BZ432" i="4"/>
  <c r="BZ433" i="4"/>
  <c r="BZ434" i="4"/>
  <c r="BZ435" i="4"/>
  <c r="BZ436" i="4"/>
  <c r="BZ437" i="4"/>
  <c r="BZ438" i="4"/>
  <c r="BZ439" i="4"/>
  <c r="BZ440" i="4"/>
  <c r="BZ441" i="4"/>
  <c r="BZ442" i="4"/>
  <c r="BZ443" i="4"/>
  <c r="BZ444" i="4"/>
  <c r="BZ445" i="4"/>
  <c r="BZ446" i="4"/>
  <c r="BZ447" i="4"/>
  <c r="BZ448" i="4"/>
  <c r="BZ449" i="4"/>
  <c r="BZ450" i="4"/>
  <c r="BZ451" i="4"/>
  <c r="BZ452" i="4"/>
  <c r="BZ453" i="4"/>
  <c r="BZ454" i="4"/>
  <c r="BZ455" i="4"/>
  <c r="BZ456" i="4"/>
  <c r="BZ457" i="4"/>
  <c r="BZ458" i="4"/>
  <c r="BZ459" i="4"/>
  <c r="BZ460" i="4"/>
  <c r="BZ461" i="4"/>
  <c r="BZ462" i="4"/>
  <c r="BZ463" i="4"/>
  <c r="BZ464" i="4"/>
  <c r="BZ465" i="4"/>
  <c r="BZ466" i="4"/>
  <c r="BZ467" i="4"/>
  <c r="BZ468" i="4"/>
  <c r="BZ469" i="4"/>
  <c r="BZ470" i="4"/>
  <c r="BZ471" i="4"/>
  <c r="BZ472" i="4"/>
  <c r="BZ473" i="4"/>
  <c r="BZ474" i="4"/>
  <c r="BZ475" i="4"/>
  <c r="BZ476" i="4"/>
  <c r="BZ477" i="4"/>
  <c r="BZ478" i="4"/>
  <c r="BZ479" i="4"/>
  <c r="BZ480" i="4"/>
  <c r="BZ481" i="4"/>
  <c r="BZ482" i="4"/>
  <c r="BZ483" i="4"/>
  <c r="BZ484" i="4"/>
  <c r="BZ5" i="4"/>
  <c r="G52" i="11"/>
  <c r="G58" i="11"/>
  <c r="J28" i="11"/>
  <c r="U59" i="11"/>
  <c r="T59" i="11"/>
  <c r="Q59" i="11"/>
  <c r="O59" i="11"/>
  <c r="L59" i="11"/>
  <c r="K59" i="11"/>
  <c r="H59" i="11"/>
  <c r="G59" i="11"/>
  <c r="U58" i="11"/>
  <c r="T58" i="11"/>
  <c r="Q58" i="11"/>
  <c r="O58" i="11"/>
  <c r="M58" i="11"/>
  <c r="L58" i="11"/>
  <c r="K58" i="11"/>
  <c r="H58" i="11"/>
  <c r="AD57" i="11"/>
  <c r="S57" i="11"/>
  <c r="R57" i="11"/>
  <c r="AH57" i="11" s="1"/>
  <c r="AI57" i="11" s="1"/>
  <c r="AD56" i="11"/>
  <c r="S56" i="11"/>
  <c r="R56" i="11"/>
  <c r="AH56" i="11" s="1"/>
  <c r="AI56" i="11" s="1"/>
  <c r="AD55" i="11"/>
  <c r="S55" i="11"/>
  <c r="R55" i="11"/>
  <c r="AH55" i="11" s="1"/>
  <c r="W53" i="11"/>
  <c r="U53" i="11"/>
  <c r="T53" i="11"/>
  <c r="Q53" i="11"/>
  <c r="O53" i="11"/>
  <c r="M53" i="11"/>
  <c r="L53" i="11"/>
  <c r="K53" i="11"/>
  <c r="H53" i="11"/>
  <c r="G53" i="11"/>
  <c r="W52" i="11"/>
  <c r="U52" i="11"/>
  <c r="T52" i="11"/>
  <c r="Q52" i="11"/>
  <c r="O52" i="11"/>
  <c r="M52" i="11"/>
  <c r="L52" i="11"/>
  <c r="K52" i="11"/>
  <c r="J52" i="11"/>
  <c r="H52" i="11"/>
  <c r="AD51" i="11"/>
  <c r="S51" i="11"/>
  <c r="R51" i="11"/>
  <c r="AH51" i="11" s="1"/>
  <c r="AI51" i="11" s="1"/>
  <c r="AD50" i="11"/>
  <c r="S50" i="11"/>
  <c r="R50" i="11"/>
  <c r="AH50" i="11" s="1"/>
  <c r="AI50" i="11" s="1"/>
  <c r="AD49" i="11"/>
  <c r="S49" i="11"/>
  <c r="R49" i="11"/>
  <c r="AH49" i="11" s="1"/>
  <c r="AI49" i="11" s="1"/>
  <c r="AD48" i="11"/>
  <c r="S48" i="11"/>
  <c r="R48" i="11"/>
  <c r="AH48" i="11" s="1"/>
  <c r="AI48" i="11" s="1"/>
  <c r="AD47" i="11"/>
  <c r="S47" i="11"/>
  <c r="R47" i="11"/>
  <c r="AH47" i="11" s="1"/>
  <c r="AI47" i="11" s="1"/>
  <c r="AD46" i="11"/>
  <c r="S46" i="11"/>
  <c r="R46" i="11"/>
  <c r="AH46" i="11" s="1"/>
  <c r="AI46" i="11" s="1"/>
  <c r="AD45" i="11"/>
  <c r="S45" i="11"/>
  <c r="R45" i="11"/>
  <c r="AH45" i="11" s="1"/>
  <c r="W43" i="11"/>
  <c r="T43" i="11"/>
  <c r="Q43" i="11"/>
  <c r="O43" i="11"/>
  <c r="M43" i="11"/>
  <c r="L43" i="11"/>
  <c r="K43" i="11"/>
  <c r="I43" i="11"/>
  <c r="H43" i="11"/>
  <c r="G43" i="11"/>
  <c r="W42" i="11"/>
  <c r="T42" i="11"/>
  <c r="Q42" i="11"/>
  <c r="P42" i="11"/>
  <c r="O42" i="11"/>
  <c r="M42" i="11"/>
  <c r="L42" i="11"/>
  <c r="K42" i="11"/>
  <c r="J42" i="11"/>
  <c r="I42" i="11"/>
  <c r="H42" i="11"/>
  <c r="G42" i="11"/>
  <c r="AD41" i="11"/>
  <c r="S41" i="11"/>
  <c r="R41" i="11"/>
  <c r="AH41" i="11" s="1"/>
  <c r="AI41" i="11" s="1"/>
  <c r="AD40" i="11"/>
  <c r="S40" i="11"/>
  <c r="R40" i="11"/>
  <c r="AH40" i="11" s="1"/>
  <c r="AI40" i="11" s="1"/>
  <c r="AD39" i="11"/>
  <c r="S39" i="11"/>
  <c r="R39" i="11"/>
  <c r="AH39" i="11" s="1"/>
  <c r="AI39" i="11" s="1"/>
  <c r="AD38" i="11"/>
  <c r="S38" i="11"/>
  <c r="R38" i="11"/>
  <c r="AH38" i="11" s="1"/>
  <c r="AI38" i="11" s="1"/>
  <c r="AD37" i="11"/>
  <c r="S37" i="11"/>
  <c r="R37" i="11"/>
  <c r="AH37" i="11" s="1"/>
  <c r="AI37" i="11" s="1"/>
  <c r="AD36" i="11"/>
  <c r="S36" i="11"/>
  <c r="R36" i="11"/>
  <c r="AH36" i="11" s="1"/>
  <c r="AI36" i="11" s="1"/>
  <c r="AD35" i="11"/>
  <c r="S35" i="11"/>
  <c r="R35" i="11"/>
  <c r="AH35" i="11" s="1"/>
  <c r="AI35" i="11" s="1"/>
  <c r="AD34" i="11"/>
  <c r="S34" i="11"/>
  <c r="R34" i="11"/>
  <c r="AH34" i="11" s="1"/>
  <c r="AI34" i="11" s="1"/>
  <c r="AD33" i="11"/>
  <c r="S33" i="11"/>
  <c r="R33" i="11"/>
  <c r="AH33" i="11" s="1"/>
  <c r="AI33" i="11" s="1"/>
  <c r="AD32" i="11"/>
  <c r="S32" i="11"/>
  <c r="R32" i="11"/>
  <c r="AH32" i="11" s="1"/>
  <c r="AI32" i="11" s="1"/>
  <c r="AD31" i="11"/>
  <c r="S31" i="11"/>
  <c r="R31" i="11"/>
  <c r="AH31" i="11" s="1"/>
  <c r="S30" i="11"/>
  <c r="R30" i="11"/>
  <c r="W29" i="11"/>
  <c r="U29" i="11"/>
  <c r="T29" i="11"/>
  <c r="Q29" i="11"/>
  <c r="P29" i="11"/>
  <c r="O29" i="11"/>
  <c r="M29" i="11"/>
  <c r="L29" i="11"/>
  <c r="K29" i="11"/>
  <c r="J29" i="11"/>
  <c r="I29" i="11"/>
  <c r="H29" i="11"/>
  <c r="G29" i="11"/>
  <c r="W28" i="11"/>
  <c r="U28" i="11"/>
  <c r="T28" i="11"/>
  <c r="Q28" i="11"/>
  <c r="P28" i="11"/>
  <c r="O28" i="11"/>
  <c r="M28" i="11"/>
  <c r="L28" i="11"/>
  <c r="K28" i="11"/>
  <c r="I28" i="11"/>
  <c r="H28" i="11"/>
  <c r="G28" i="11"/>
  <c r="AD27" i="11"/>
  <c r="S27" i="11"/>
  <c r="R27" i="11"/>
  <c r="AH27" i="11" s="1"/>
  <c r="AI27" i="11" s="1"/>
  <c r="AD26" i="11"/>
  <c r="S26" i="11"/>
  <c r="R26" i="11"/>
  <c r="AH26" i="11" s="1"/>
  <c r="AI26" i="11" s="1"/>
  <c r="AD25" i="11"/>
  <c r="S25" i="11"/>
  <c r="R25" i="11"/>
  <c r="AH25" i="11" s="1"/>
  <c r="AI25" i="11" s="1"/>
  <c r="AD24" i="11"/>
  <c r="S24" i="11"/>
  <c r="R24" i="11"/>
  <c r="AH24" i="11" s="1"/>
  <c r="AI24" i="11" s="1"/>
  <c r="AD23" i="11"/>
  <c r="S23" i="11"/>
  <c r="R23" i="11"/>
  <c r="AH23" i="11" s="1"/>
  <c r="AI23" i="11" s="1"/>
  <c r="AD22" i="11"/>
  <c r="S22" i="11"/>
  <c r="R22" i="11"/>
  <c r="AH22" i="11" s="1"/>
  <c r="AI22" i="11" s="1"/>
  <c r="AD21" i="11"/>
  <c r="S21" i="11"/>
  <c r="R21" i="11"/>
  <c r="AH21" i="11" s="1"/>
  <c r="AI21" i="11" s="1"/>
  <c r="AD20" i="11"/>
  <c r="S20" i="11"/>
  <c r="R20" i="11"/>
  <c r="AH20" i="11" s="1"/>
  <c r="AI20" i="11" s="1"/>
  <c r="AD19" i="11"/>
  <c r="S19" i="11"/>
  <c r="R19" i="11"/>
  <c r="AH19" i="11" s="1"/>
  <c r="AI19" i="11" s="1"/>
  <c r="AD18" i="11"/>
  <c r="S18" i="11"/>
  <c r="R18" i="11"/>
  <c r="AH18" i="11" s="1"/>
  <c r="AI18" i="11" s="1"/>
  <c r="AD17" i="11"/>
  <c r="S17" i="11"/>
  <c r="R17" i="11"/>
  <c r="AH17" i="11" s="1"/>
  <c r="AI17" i="11" s="1"/>
  <c r="AD16" i="11"/>
  <c r="S16" i="11"/>
  <c r="R16" i="11"/>
  <c r="AH16" i="11" s="1"/>
  <c r="AI16" i="11" s="1"/>
  <c r="AD15" i="11"/>
  <c r="S15" i="11"/>
  <c r="R15" i="11"/>
  <c r="AH15" i="11" s="1"/>
  <c r="AI15" i="11" s="1"/>
  <c r="AD14" i="11"/>
  <c r="S14" i="11"/>
  <c r="R14" i="11"/>
  <c r="AH14" i="11" s="1"/>
  <c r="W12" i="11"/>
  <c r="U12" i="11"/>
  <c r="T12" i="11"/>
  <c r="Q12" i="11"/>
  <c r="O12" i="11"/>
  <c r="L12" i="11"/>
  <c r="K12" i="11"/>
  <c r="H12" i="11"/>
  <c r="G12" i="11"/>
  <c r="W11" i="11"/>
  <c r="U11" i="11"/>
  <c r="T11" i="11"/>
  <c r="Q11" i="11"/>
  <c r="O11" i="11"/>
  <c r="L11" i="11"/>
  <c r="K11" i="11"/>
  <c r="H11" i="11"/>
  <c r="G11" i="11"/>
  <c r="AD10" i="11"/>
  <c r="S10" i="11"/>
  <c r="R10" i="11"/>
  <c r="AH10" i="11" s="1"/>
  <c r="AI10" i="11" s="1"/>
  <c r="AD9" i="11"/>
  <c r="S9" i="11"/>
  <c r="R9" i="11"/>
  <c r="AH9" i="11" s="1"/>
  <c r="W7" i="11"/>
  <c r="T7" i="11"/>
  <c r="Q7" i="11"/>
  <c r="O7" i="11"/>
  <c r="K7" i="11"/>
  <c r="H7" i="11"/>
  <c r="G7" i="11"/>
  <c r="W6" i="11"/>
  <c r="T6" i="11"/>
  <c r="Q6" i="11"/>
  <c r="O6" i="11"/>
  <c r="M6" i="11"/>
  <c r="K6" i="11"/>
  <c r="H6" i="11"/>
  <c r="G6" i="11"/>
  <c r="AD5" i="11"/>
  <c r="S5" i="11"/>
  <c r="R5" i="11"/>
  <c r="AH5" i="11" s="1"/>
  <c r="AI5" i="11" s="1"/>
  <c r="AD4" i="11"/>
  <c r="S4" i="11"/>
  <c r="R4" i="11"/>
  <c r="AH4" i="11" s="1"/>
  <c r="AI4" i="11" s="1"/>
  <c r="AD3" i="11"/>
  <c r="S3" i="11"/>
  <c r="R3" i="11"/>
  <c r="AH3" i="11" s="1"/>
  <c r="AI31" i="11" l="1"/>
  <c r="AH42" i="11"/>
  <c r="AH43" i="11"/>
  <c r="AH28" i="11"/>
  <c r="AH29" i="11"/>
  <c r="AI14" i="11"/>
  <c r="AI45" i="11"/>
  <c r="AH53" i="11"/>
  <c r="AH52" i="11"/>
  <c r="AH58" i="11"/>
  <c r="AH59" i="11"/>
  <c r="AI55" i="11"/>
  <c r="AH7" i="11"/>
  <c r="AH6" i="11"/>
  <c r="AI3" i="11"/>
  <c r="AI9" i="11"/>
  <c r="AH12" i="11"/>
  <c r="AH11" i="11"/>
  <c r="S61" i="11"/>
  <c r="S62" i="11"/>
  <c r="AE31" i="11"/>
  <c r="AF31" i="11" s="1"/>
  <c r="W59" i="11"/>
  <c r="W58" i="11"/>
  <c r="AE35" i="11"/>
  <c r="AF35" i="11" s="1"/>
  <c r="AE39" i="11"/>
  <c r="AF39" i="11" s="1"/>
  <c r="AE50" i="11"/>
  <c r="AF50" i="11" s="1"/>
  <c r="AE14" i="11"/>
  <c r="AF14" i="11" s="1"/>
  <c r="R11" i="11"/>
  <c r="AE10" i="11"/>
  <c r="AF10" i="11" s="1"/>
  <c r="S12" i="11"/>
  <c r="AE51" i="11"/>
  <c r="AF51" i="11" s="1"/>
  <c r="AE9" i="11"/>
  <c r="R12" i="11"/>
  <c r="S43" i="11"/>
  <c r="AE34" i="11"/>
  <c r="AF34" i="11" s="1"/>
  <c r="AE38" i="11"/>
  <c r="AF38" i="11" s="1"/>
  <c r="AE32" i="11"/>
  <c r="AF32" i="11" s="1"/>
  <c r="AE20" i="11"/>
  <c r="AF20" i="11" s="1"/>
  <c r="AE24" i="11"/>
  <c r="AF24" i="11" s="1"/>
  <c r="R7" i="11"/>
  <c r="AE33" i="11"/>
  <c r="AF33" i="11" s="1"/>
  <c r="AE37" i="11"/>
  <c r="AF37" i="11" s="1"/>
  <c r="S52" i="11"/>
  <c r="R59" i="11"/>
  <c r="S6" i="11"/>
  <c r="AE17" i="11"/>
  <c r="AF17" i="11" s="1"/>
  <c r="AE19" i="11"/>
  <c r="AF19" i="11" s="1"/>
  <c r="AE21" i="11"/>
  <c r="AF21" i="11" s="1"/>
  <c r="AE23" i="11"/>
  <c r="AF23" i="11" s="1"/>
  <c r="S42" i="11"/>
  <c r="S53" i="11"/>
  <c r="AE46" i="11"/>
  <c r="AF46" i="11" s="1"/>
  <c r="AE48" i="11"/>
  <c r="AF48" i="11" s="1"/>
  <c r="S58" i="11"/>
  <c r="AE56" i="11"/>
  <c r="AF56" i="11" s="1"/>
  <c r="R6" i="11"/>
  <c r="AE16" i="11"/>
  <c r="AF16" i="11" s="1"/>
  <c r="AE18" i="11"/>
  <c r="AF18" i="11" s="1"/>
  <c r="S29" i="11"/>
  <c r="AE22" i="11"/>
  <c r="AF22" i="11" s="1"/>
  <c r="AE25" i="11"/>
  <c r="AF25" i="11" s="1"/>
  <c r="AE27" i="11"/>
  <c r="AF27" i="11" s="1"/>
  <c r="AE36" i="11"/>
  <c r="AF36" i="11" s="1"/>
  <c r="AE41" i="11"/>
  <c r="AF41" i="11" s="1"/>
  <c r="AE49" i="11"/>
  <c r="AF49" i="11" s="1"/>
  <c r="R58" i="11"/>
  <c r="R52" i="11"/>
  <c r="R28" i="11"/>
  <c r="AE26" i="11"/>
  <c r="AF26" i="11" s="1"/>
  <c r="R43" i="11"/>
  <c r="AE40" i="11"/>
  <c r="AF40" i="11" s="1"/>
  <c r="R53" i="11"/>
  <c r="AD6" i="11"/>
  <c r="AE4" i="11"/>
  <c r="AF4" i="11" s="1"/>
  <c r="AE3" i="11"/>
  <c r="AE5" i="11"/>
  <c r="AF5" i="11" s="1"/>
  <c r="S7" i="11"/>
  <c r="S11" i="11"/>
  <c r="AE15" i="11"/>
  <c r="AF15" i="11" s="1"/>
  <c r="R42" i="11"/>
  <c r="AE47" i="11"/>
  <c r="AF47" i="11" s="1"/>
  <c r="AE57" i="11"/>
  <c r="AF57" i="11" s="1"/>
  <c r="S59" i="11"/>
  <c r="S28" i="11"/>
  <c r="R29" i="11"/>
  <c r="AE45" i="11"/>
  <c r="AE55" i="11"/>
  <c r="AF55" i="11" s="1"/>
  <c r="J158" i="8"/>
  <c r="K158" i="8" s="1"/>
  <c r="M156" i="8"/>
  <c r="K157" i="8"/>
  <c r="L47" i="5"/>
  <c r="L16" i="5"/>
  <c r="AI12" i="11" l="1"/>
  <c r="AI11" i="11"/>
  <c r="AI59" i="11"/>
  <c r="AI58" i="11"/>
  <c r="AI52" i="11"/>
  <c r="AI53" i="11"/>
  <c r="AI61" i="11"/>
  <c r="AI29" i="11"/>
  <c r="AI28" i="11"/>
  <c r="AI62" i="11"/>
  <c r="AI7" i="11"/>
  <c r="AI6" i="11"/>
  <c r="AI42" i="11"/>
  <c r="AI43" i="11"/>
  <c r="AE12" i="11"/>
  <c r="AF9" i="11"/>
  <c r="AF12" i="11" s="1"/>
  <c r="AE11" i="11"/>
  <c r="AE28" i="11"/>
  <c r="AE42" i="11"/>
  <c r="AE43" i="11"/>
  <c r="AE58" i="11"/>
  <c r="AE59" i="11"/>
  <c r="AF45" i="11"/>
  <c r="AE52" i="11"/>
  <c r="AE53" i="11"/>
  <c r="AF29" i="11"/>
  <c r="AF28" i="11"/>
  <c r="AF3" i="11"/>
  <c r="AE6" i="11"/>
  <c r="AE7" i="11"/>
  <c r="AE29" i="11"/>
  <c r="AF42" i="11"/>
  <c r="AF43" i="11"/>
  <c r="V18" i="1"/>
  <c r="AF11" i="11" l="1"/>
  <c r="AF52" i="11"/>
  <c r="AF53" i="11"/>
  <c r="AF61" i="11"/>
  <c r="AF6" i="11"/>
  <c r="AF7" i="11"/>
  <c r="AF62" i="11"/>
  <c r="AF58" i="11"/>
  <c r="AF59" i="11"/>
  <c r="E146" i="5" l="1"/>
  <c r="G146" i="5"/>
  <c r="I146" i="5"/>
  <c r="K146" i="5"/>
  <c r="L146" i="5"/>
  <c r="N146" i="5"/>
  <c r="E147" i="5"/>
  <c r="G147" i="5"/>
  <c r="I147" i="5"/>
  <c r="K147" i="5"/>
  <c r="L147" i="5"/>
  <c r="N147" i="5"/>
  <c r="C147" i="5"/>
  <c r="C146" i="5"/>
  <c r="E132" i="5"/>
  <c r="G132" i="5"/>
  <c r="I132" i="5"/>
  <c r="K132" i="5"/>
  <c r="L132" i="5"/>
  <c r="N132" i="5"/>
  <c r="E133" i="5"/>
  <c r="G133" i="5"/>
  <c r="I133" i="5"/>
  <c r="K133" i="5"/>
  <c r="L133" i="5"/>
  <c r="N133" i="5"/>
  <c r="C133" i="5"/>
  <c r="C132" i="5"/>
  <c r="C119" i="5"/>
  <c r="C118" i="5"/>
  <c r="N119" i="5"/>
  <c r="L119" i="5"/>
  <c r="K119" i="5"/>
  <c r="I119" i="5"/>
  <c r="G119" i="5"/>
  <c r="E119" i="5"/>
  <c r="N118" i="5"/>
  <c r="L118" i="5"/>
  <c r="K118" i="5"/>
  <c r="I118" i="5"/>
  <c r="G118" i="5"/>
  <c r="E118" i="5"/>
  <c r="E98" i="5"/>
  <c r="G98" i="5"/>
  <c r="I98" i="5"/>
  <c r="K98" i="5"/>
  <c r="L98" i="5"/>
  <c r="N98" i="5"/>
  <c r="E99" i="5"/>
  <c r="G99" i="5"/>
  <c r="I99" i="5"/>
  <c r="K99" i="5"/>
  <c r="L99" i="5"/>
  <c r="N99" i="5"/>
  <c r="C99" i="5"/>
  <c r="C98" i="5"/>
  <c r="E83" i="5"/>
  <c r="G83" i="5"/>
  <c r="I83" i="5"/>
  <c r="K83" i="5"/>
  <c r="L83" i="5"/>
  <c r="N83" i="5"/>
  <c r="E84" i="5"/>
  <c r="G84" i="5"/>
  <c r="I84" i="5"/>
  <c r="K84" i="5"/>
  <c r="L84" i="5"/>
  <c r="N84" i="5"/>
  <c r="C84" i="5"/>
  <c r="C83" i="5"/>
  <c r="C62" i="5"/>
  <c r="E47" i="5"/>
  <c r="G47" i="5"/>
  <c r="I47" i="5"/>
  <c r="K47" i="5"/>
  <c r="N47" i="5"/>
  <c r="E48" i="5"/>
  <c r="G48" i="5"/>
  <c r="I48" i="5"/>
  <c r="K48" i="5"/>
  <c r="L48" i="5"/>
  <c r="N48" i="5"/>
  <c r="C47" i="5"/>
  <c r="C48" i="5"/>
  <c r="E62" i="5"/>
  <c r="G62" i="5"/>
  <c r="I62" i="5"/>
  <c r="K62" i="5"/>
  <c r="L62" i="5"/>
  <c r="N62" i="5"/>
  <c r="E63" i="5"/>
  <c r="G63" i="5"/>
  <c r="I63" i="5"/>
  <c r="K63" i="5"/>
  <c r="L63" i="5"/>
  <c r="N63" i="5"/>
  <c r="C63" i="5"/>
  <c r="C30" i="5"/>
  <c r="N31" i="5"/>
  <c r="L31" i="5"/>
  <c r="K31" i="5"/>
  <c r="I31" i="5"/>
  <c r="G31" i="5"/>
  <c r="E31" i="5"/>
  <c r="C31" i="5"/>
  <c r="N30" i="5"/>
  <c r="L30" i="5"/>
  <c r="K30" i="5"/>
  <c r="I30" i="5"/>
  <c r="G30" i="5"/>
  <c r="E30" i="5"/>
  <c r="E15" i="5"/>
  <c r="G15" i="5"/>
  <c r="I15" i="5"/>
  <c r="K15" i="5"/>
  <c r="L15" i="5"/>
  <c r="N15" i="5"/>
  <c r="E16" i="5"/>
  <c r="G16" i="5"/>
  <c r="I16" i="5"/>
  <c r="K16" i="5"/>
  <c r="N16" i="5"/>
  <c r="C16" i="5"/>
  <c r="C15" i="5"/>
  <c r="E151" i="8"/>
  <c r="D137" i="8"/>
  <c r="E137" i="8"/>
  <c r="F137" i="8"/>
  <c r="D138" i="8"/>
  <c r="E138" i="8"/>
  <c r="F138" i="8"/>
  <c r="C138" i="8"/>
  <c r="C137" i="8"/>
  <c r="D151" i="8"/>
  <c r="D152" i="8"/>
  <c r="C152" i="8"/>
  <c r="C151" i="8"/>
  <c r="F151" i="8"/>
  <c r="F152" i="8"/>
  <c r="E152" i="8"/>
  <c r="D122" i="8"/>
  <c r="E122" i="8"/>
  <c r="F122" i="8"/>
  <c r="D123" i="8"/>
  <c r="E123" i="8"/>
  <c r="F123" i="8"/>
  <c r="C123" i="8"/>
  <c r="C122" i="8"/>
  <c r="D98" i="8"/>
  <c r="E98" i="8"/>
  <c r="F98" i="8"/>
  <c r="D99" i="8"/>
  <c r="E99" i="8"/>
  <c r="F99" i="8"/>
  <c r="C99" i="8"/>
  <c r="C98" i="8"/>
  <c r="D83" i="8"/>
  <c r="E83" i="8"/>
  <c r="F83" i="8"/>
  <c r="D84" i="8"/>
  <c r="E84" i="8"/>
  <c r="F84" i="8"/>
  <c r="C84" i="8"/>
  <c r="C83" i="8"/>
  <c r="D63" i="8"/>
  <c r="E63" i="8"/>
  <c r="F63" i="8"/>
  <c r="G63" i="8"/>
  <c r="D64" i="8"/>
  <c r="E64" i="8"/>
  <c r="F64" i="8"/>
  <c r="G64" i="8"/>
  <c r="C64" i="8"/>
  <c r="C63" i="8"/>
  <c r="D48" i="8"/>
  <c r="E48" i="8"/>
  <c r="F48" i="8"/>
  <c r="G48" i="8"/>
  <c r="D49" i="8"/>
  <c r="E49" i="8"/>
  <c r="F49" i="8"/>
  <c r="G49" i="8"/>
  <c r="C49" i="8"/>
  <c r="C48" i="8"/>
  <c r="C32" i="8"/>
  <c r="C31" i="8"/>
  <c r="G32" i="8"/>
  <c r="F32" i="8"/>
  <c r="E32" i="8"/>
  <c r="D32" i="8"/>
  <c r="G31" i="8"/>
  <c r="F31" i="8"/>
  <c r="E31" i="8"/>
  <c r="D31" i="8"/>
  <c r="D16" i="8"/>
  <c r="E16" i="8"/>
  <c r="G16" i="8"/>
  <c r="C16" i="8"/>
  <c r="D15" i="8"/>
  <c r="E15" i="8"/>
  <c r="G15" i="8"/>
  <c r="C15" i="8"/>
  <c r="E180" i="5" l="1"/>
  <c r="E152" i="5" s="1"/>
  <c r="G180" i="5"/>
  <c r="G152" i="5" s="1"/>
  <c r="I180" i="5"/>
  <c r="I152" i="5" s="1"/>
  <c r="E181" i="5"/>
  <c r="F152" i="5" s="1"/>
  <c r="G181" i="5"/>
  <c r="I181" i="5"/>
  <c r="J152" i="5" s="1"/>
  <c r="C181" i="5"/>
  <c r="D152" i="5" s="1"/>
  <c r="C180" i="5"/>
  <c r="C152" i="5" s="1"/>
  <c r="E188" i="5"/>
  <c r="E153" i="5" s="1"/>
  <c r="G188" i="5"/>
  <c r="G153" i="5" s="1"/>
  <c r="I188" i="5"/>
  <c r="I153" i="5" s="1"/>
  <c r="E189" i="5"/>
  <c r="F153" i="5" s="1"/>
  <c r="G189" i="5"/>
  <c r="H152" i="5" s="1"/>
  <c r="I189" i="5"/>
  <c r="J153" i="5" s="1"/>
  <c r="C189" i="5"/>
  <c r="D153" i="5" s="1"/>
  <c r="C188" i="5"/>
  <c r="C153" i="5" s="1"/>
  <c r="C172" i="5"/>
  <c r="C151" i="5" s="1"/>
  <c r="I173" i="5"/>
  <c r="J151" i="5" s="1"/>
  <c r="G173" i="5"/>
  <c r="H151" i="5" s="1"/>
  <c r="E173" i="5"/>
  <c r="F151" i="5" s="1"/>
  <c r="C173" i="5"/>
  <c r="D151" i="5" s="1"/>
  <c r="I172" i="5"/>
  <c r="I151" i="5" s="1"/>
  <c r="G172" i="5"/>
  <c r="G151" i="5" s="1"/>
  <c r="E172" i="5"/>
  <c r="E151" i="5" s="1"/>
  <c r="E236" i="5"/>
  <c r="E156" i="5" s="1"/>
  <c r="G236" i="5"/>
  <c r="G156" i="5" s="1"/>
  <c r="I236" i="5"/>
  <c r="I156" i="5" s="1"/>
  <c r="E237" i="5"/>
  <c r="F156" i="5" s="1"/>
  <c r="G237" i="5"/>
  <c r="H156" i="5" s="1"/>
  <c r="I237" i="5"/>
  <c r="J156" i="5" s="1"/>
  <c r="C237" i="5"/>
  <c r="D156" i="5" s="1"/>
  <c r="C236" i="5"/>
  <c r="C156" i="5" s="1"/>
  <c r="E271" i="5"/>
  <c r="E157" i="5" s="1"/>
  <c r="G271" i="5"/>
  <c r="G157" i="5" s="1"/>
  <c r="I271" i="5"/>
  <c r="I157" i="5" s="1"/>
  <c r="E272" i="5"/>
  <c r="F157" i="5" s="1"/>
  <c r="G272" i="5"/>
  <c r="H157" i="5" s="1"/>
  <c r="I272" i="5"/>
  <c r="J157" i="5" s="1"/>
  <c r="C272" i="5"/>
  <c r="D157" i="5" s="1"/>
  <c r="C271" i="5"/>
  <c r="C157" i="5" s="1"/>
  <c r="C204" i="5"/>
  <c r="C154" i="5" s="1"/>
  <c r="I205" i="5"/>
  <c r="J154" i="5" s="1"/>
  <c r="G205" i="5"/>
  <c r="H154" i="5" s="1"/>
  <c r="E205" i="5"/>
  <c r="F154" i="5" s="1"/>
  <c r="C205" i="5"/>
  <c r="D154" i="5" s="1"/>
  <c r="I204" i="5"/>
  <c r="I154" i="5" s="1"/>
  <c r="G204" i="5"/>
  <c r="G154" i="5" s="1"/>
  <c r="E204" i="5"/>
  <c r="E154" i="5" s="1"/>
  <c r="E220" i="5"/>
  <c r="E155" i="5" s="1"/>
  <c r="G220" i="5"/>
  <c r="G155" i="5" s="1"/>
  <c r="I220" i="5"/>
  <c r="I155" i="5" s="1"/>
  <c r="E221" i="5"/>
  <c r="F155" i="5" s="1"/>
  <c r="G221" i="5"/>
  <c r="H155" i="5" s="1"/>
  <c r="I221" i="5"/>
  <c r="J155" i="5" s="1"/>
  <c r="C221" i="5"/>
  <c r="D155" i="5" s="1"/>
  <c r="C220" i="5"/>
  <c r="C155" i="5" s="1"/>
  <c r="J519" i="4"/>
  <c r="J520" i="4"/>
  <c r="M519" i="4"/>
  <c r="O519" i="4"/>
  <c r="Q519" i="4"/>
  <c r="F519" i="4"/>
  <c r="H519" i="4"/>
  <c r="M520" i="4"/>
  <c r="O520" i="4"/>
  <c r="Q520" i="4"/>
  <c r="F520" i="4"/>
  <c r="H520" i="4"/>
  <c r="K520" i="4"/>
  <c r="K519" i="4"/>
  <c r="BW520" i="4"/>
  <c r="BU520" i="4"/>
  <c r="BS520" i="4"/>
  <c r="BQ520" i="4"/>
  <c r="BO520" i="4"/>
  <c r="BM520" i="4"/>
  <c r="BK520" i="4"/>
  <c r="BI520" i="4"/>
  <c r="BG520" i="4"/>
  <c r="BE520" i="4"/>
  <c r="BC520" i="4"/>
  <c r="BA520" i="4"/>
  <c r="AY520" i="4"/>
  <c r="AW520" i="4"/>
  <c r="AU520" i="4"/>
  <c r="AS520" i="4"/>
  <c r="AQ520" i="4"/>
  <c r="AO520" i="4"/>
  <c r="AM520" i="4"/>
  <c r="AK520" i="4"/>
  <c r="AI520" i="4"/>
  <c r="AG520" i="4"/>
  <c r="AE520" i="4"/>
  <c r="AC520" i="4"/>
  <c r="AA520" i="4"/>
  <c r="Y520" i="4"/>
  <c r="W520" i="4"/>
  <c r="U520" i="4"/>
  <c r="S520" i="4"/>
  <c r="BW519" i="4"/>
  <c r="BU519" i="4"/>
  <c r="BS519" i="4"/>
  <c r="BQ519" i="4"/>
  <c r="BO519" i="4"/>
  <c r="BM519" i="4"/>
  <c r="BK519" i="4"/>
  <c r="BI519" i="4"/>
  <c r="BG519" i="4"/>
  <c r="BE519" i="4"/>
  <c r="BC519" i="4"/>
  <c r="BA519" i="4"/>
  <c r="AY519" i="4"/>
  <c r="AW519" i="4"/>
  <c r="AU519" i="4"/>
  <c r="AS519" i="4"/>
  <c r="AQ519" i="4"/>
  <c r="AO519" i="4"/>
  <c r="AM519" i="4"/>
  <c r="AK519" i="4"/>
  <c r="AI519" i="4"/>
  <c r="AG519" i="4"/>
  <c r="AE519" i="4"/>
  <c r="AC519" i="4"/>
  <c r="AA519" i="4"/>
  <c r="Y519" i="4"/>
  <c r="W519" i="4"/>
  <c r="U519" i="4"/>
  <c r="M485" i="4"/>
  <c r="O485" i="4"/>
  <c r="Q485" i="4"/>
  <c r="F485" i="4"/>
  <c r="H485" i="4"/>
  <c r="J485" i="4"/>
  <c r="S485" i="4"/>
  <c r="U485" i="4"/>
  <c r="W485" i="4"/>
  <c r="Y485" i="4"/>
  <c r="AA485" i="4"/>
  <c r="AC485" i="4"/>
  <c r="AE485" i="4"/>
  <c r="AG485" i="4"/>
  <c r="AI485" i="4"/>
  <c r="AK485" i="4"/>
  <c r="AM485" i="4"/>
  <c r="AO485" i="4"/>
  <c r="AQ485" i="4"/>
  <c r="AS485" i="4"/>
  <c r="AU485" i="4"/>
  <c r="AW485" i="4"/>
  <c r="AY485" i="4"/>
  <c r="BA485" i="4"/>
  <c r="BC485" i="4"/>
  <c r="BE485" i="4"/>
  <c r="BG485" i="4"/>
  <c r="BI485" i="4"/>
  <c r="BK485" i="4"/>
  <c r="BM485" i="4"/>
  <c r="BO485" i="4"/>
  <c r="BQ485" i="4"/>
  <c r="BS485" i="4"/>
  <c r="BU485" i="4"/>
  <c r="BW485" i="4"/>
  <c r="M486" i="4"/>
  <c r="O486" i="4"/>
  <c r="Q486" i="4"/>
  <c r="F486" i="4"/>
  <c r="H486" i="4"/>
  <c r="J486" i="4"/>
  <c r="S486" i="4"/>
  <c r="U486" i="4"/>
  <c r="W486" i="4"/>
  <c r="Y486" i="4"/>
  <c r="AA486" i="4"/>
  <c r="AC486" i="4"/>
  <c r="AE486" i="4"/>
  <c r="AG486" i="4"/>
  <c r="AI486" i="4"/>
  <c r="AK486" i="4"/>
  <c r="AM486" i="4"/>
  <c r="AO486" i="4"/>
  <c r="AQ486" i="4"/>
  <c r="AS486" i="4"/>
  <c r="AU486" i="4"/>
  <c r="AW486" i="4"/>
  <c r="AY486" i="4"/>
  <c r="BA486" i="4"/>
  <c r="BC486" i="4"/>
  <c r="BE486" i="4"/>
  <c r="BG486" i="4"/>
  <c r="BI486" i="4"/>
  <c r="BK486" i="4"/>
  <c r="BM486" i="4"/>
  <c r="BO486" i="4"/>
  <c r="BQ486" i="4"/>
  <c r="BS486" i="4"/>
  <c r="BU486" i="4"/>
  <c r="BW486" i="4"/>
  <c r="K486" i="4"/>
  <c r="K485" i="4"/>
  <c r="M386" i="4"/>
  <c r="O386" i="4"/>
  <c r="F386" i="4"/>
  <c r="I386" i="4"/>
  <c r="J386" i="4"/>
  <c r="R386" i="4"/>
  <c r="S386" i="4"/>
  <c r="AA386" i="4"/>
  <c r="AC386" i="4"/>
  <c r="AE386" i="4"/>
  <c r="AG386" i="4"/>
  <c r="AI386" i="4"/>
  <c r="AK386" i="4"/>
  <c r="AM386" i="4"/>
  <c r="AO386" i="4"/>
  <c r="AQ386" i="4"/>
  <c r="AS386" i="4"/>
  <c r="AU386" i="4"/>
  <c r="AW386" i="4"/>
  <c r="AY386" i="4"/>
  <c r="BA386" i="4"/>
  <c r="BC386" i="4"/>
  <c r="BE386" i="4"/>
  <c r="BG386" i="4"/>
  <c r="BI386" i="4"/>
  <c r="BK386" i="4"/>
  <c r="BM386" i="4"/>
  <c r="BO386" i="4"/>
  <c r="BQ386" i="4"/>
  <c r="BS386" i="4"/>
  <c r="BU386" i="4"/>
  <c r="BW386" i="4"/>
  <c r="M387" i="4"/>
  <c r="O387" i="4"/>
  <c r="Q387" i="4"/>
  <c r="F387" i="4"/>
  <c r="H387" i="4"/>
  <c r="I387" i="4"/>
  <c r="J387" i="4"/>
  <c r="R387" i="4"/>
  <c r="S387" i="4"/>
  <c r="Y387" i="4"/>
  <c r="AA387" i="4"/>
  <c r="AC387" i="4"/>
  <c r="AE387" i="4"/>
  <c r="AG387" i="4"/>
  <c r="AI387" i="4"/>
  <c r="AK387" i="4"/>
  <c r="AM387" i="4"/>
  <c r="AO387" i="4"/>
  <c r="AQ387" i="4"/>
  <c r="AS387" i="4"/>
  <c r="AU387" i="4"/>
  <c r="AW387" i="4"/>
  <c r="AY387" i="4"/>
  <c r="BA387" i="4"/>
  <c r="BC387" i="4"/>
  <c r="BE387" i="4"/>
  <c r="BG387" i="4"/>
  <c r="BI387" i="4"/>
  <c r="BK387" i="4"/>
  <c r="BM387" i="4"/>
  <c r="BO387" i="4"/>
  <c r="BQ387" i="4"/>
  <c r="BS387" i="4"/>
  <c r="BU387" i="4"/>
  <c r="BW387" i="4"/>
  <c r="K387" i="4"/>
  <c r="K386" i="4"/>
  <c r="U596" i="4"/>
  <c r="W596" i="4"/>
  <c r="Y596" i="4"/>
  <c r="AA596" i="4"/>
  <c r="AA600" i="4" s="1"/>
  <c r="AC596" i="4"/>
  <c r="AC600" i="4" s="1"/>
  <c r="AE596" i="4"/>
  <c r="AE600" i="4" s="1"/>
  <c r="AG596" i="4"/>
  <c r="AG600" i="4" s="1"/>
  <c r="AI596" i="4"/>
  <c r="AI600" i="4" s="1"/>
  <c r="AK596" i="4"/>
  <c r="AK600" i="4" s="1"/>
  <c r="AM596" i="4"/>
  <c r="AM600" i="4" s="1"/>
  <c r="AO596" i="4"/>
  <c r="AO600" i="4" s="1"/>
  <c r="AQ596" i="4"/>
  <c r="AQ600" i="4" s="1"/>
  <c r="AS596" i="4"/>
  <c r="AS600" i="4" s="1"/>
  <c r="AU596" i="4"/>
  <c r="AU600" i="4" s="1"/>
  <c r="AW596" i="4"/>
  <c r="AW600" i="4" s="1"/>
  <c r="AY596" i="4"/>
  <c r="AY600" i="4" s="1"/>
  <c r="BA596" i="4"/>
  <c r="BA600" i="4" s="1"/>
  <c r="BC596" i="4"/>
  <c r="BC600" i="4" s="1"/>
  <c r="BE596" i="4"/>
  <c r="BE600" i="4" s="1"/>
  <c r="BG596" i="4"/>
  <c r="BG600" i="4" s="1"/>
  <c r="BI596" i="4"/>
  <c r="BI600" i="4" s="1"/>
  <c r="BK596" i="4"/>
  <c r="BK600" i="4" s="1"/>
  <c r="BM596" i="4"/>
  <c r="BM600" i="4" s="1"/>
  <c r="BO596" i="4"/>
  <c r="BO600" i="4" s="1"/>
  <c r="BQ596" i="4"/>
  <c r="BQ600" i="4" s="1"/>
  <c r="BS596" i="4"/>
  <c r="BS600" i="4" s="1"/>
  <c r="BU596" i="4"/>
  <c r="BU600" i="4" s="1"/>
  <c r="BW596" i="4"/>
  <c r="BW600" i="4" s="1"/>
  <c r="U597" i="4"/>
  <c r="W597" i="4"/>
  <c r="Y597" i="4"/>
  <c r="AA597" i="4"/>
  <c r="AC597" i="4"/>
  <c r="AE597" i="4"/>
  <c r="AG597" i="4"/>
  <c r="AI597" i="4"/>
  <c r="AK597" i="4"/>
  <c r="AM597" i="4"/>
  <c r="AO597" i="4"/>
  <c r="AQ597" i="4"/>
  <c r="AS597" i="4"/>
  <c r="AU597" i="4"/>
  <c r="AW597" i="4"/>
  <c r="AY597" i="4"/>
  <c r="BA597" i="4"/>
  <c r="BC597" i="4"/>
  <c r="BE597" i="4"/>
  <c r="BG597" i="4"/>
  <c r="BI597" i="4"/>
  <c r="BK597" i="4"/>
  <c r="BM597" i="4"/>
  <c r="BO597" i="4"/>
  <c r="BQ597" i="4"/>
  <c r="BS597" i="4"/>
  <c r="BU597" i="4"/>
  <c r="BW597" i="4"/>
  <c r="S597" i="4"/>
  <c r="S596" i="4"/>
  <c r="S572" i="4"/>
  <c r="U572" i="4"/>
  <c r="W572" i="4"/>
  <c r="Y572" i="4"/>
  <c r="AA572" i="4"/>
  <c r="AC572" i="4"/>
  <c r="AE572" i="4"/>
  <c r="AG572" i="4"/>
  <c r="AI572" i="4"/>
  <c r="AK572" i="4"/>
  <c r="AM572" i="4"/>
  <c r="AO572" i="4"/>
  <c r="AQ572" i="4"/>
  <c r="AS572" i="4"/>
  <c r="AU572" i="4"/>
  <c r="AW572" i="4"/>
  <c r="AY572" i="4"/>
  <c r="BA572" i="4"/>
  <c r="BC572" i="4"/>
  <c r="BE572" i="4"/>
  <c r="BG572" i="4"/>
  <c r="BI572" i="4"/>
  <c r="BK572" i="4"/>
  <c r="BM572" i="4"/>
  <c r="BO572" i="4"/>
  <c r="BQ572" i="4"/>
  <c r="BS572" i="4"/>
  <c r="BU572" i="4"/>
  <c r="BW572" i="4"/>
  <c r="S573" i="4"/>
  <c r="U573" i="4"/>
  <c r="W573" i="4"/>
  <c r="Y573" i="4"/>
  <c r="AA573" i="4"/>
  <c r="AC573" i="4"/>
  <c r="AE573" i="4"/>
  <c r="AG573" i="4"/>
  <c r="AI573" i="4"/>
  <c r="AK573" i="4"/>
  <c r="AM573" i="4"/>
  <c r="AO573" i="4"/>
  <c r="AQ573" i="4"/>
  <c r="AS573" i="4"/>
  <c r="AU573" i="4"/>
  <c r="AW573" i="4"/>
  <c r="AY573" i="4"/>
  <c r="BA573" i="4"/>
  <c r="BC573" i="4"/>
  <c r="BE573" i="4"/>
  <c r="BG573" i="4"/>
  <c r="BI573" i="4"/>
  <c r="BK573" i="4"/>
  <c r="BM573" i="4"/>
  <c r="BO573" i="4"/>
  <c r="BQ573" i="4"/>
  <c r="BS573" i="4"/>
  <c r="BU573" i="4"/>
  <c r="BW573" i="4"/>
  <c r="M361" i="4"/>
  <c r="O361" i="4"/>
  <c r="Q361" i="4"/>
  <c r="F361" i="4"/>
  <c r="H361" i="4"/>
  <c r="J361" i="4"/>
  <c r="S361" i="4"/>
  <c r="Y361" i="4"/>
  <c r="AA361" i="4"/>
  <c r="AC361" i="4"/>
  <c r="AE361" i="4"/>
  <c r="AG361" i="4"/>
  <c r="AI361" i="4"/>
  <c r="AK361" i="4"/>
  <c r="AM361" i="4"/>
  <c r="AO361" i="4"/>
  <c r="AQ361" i="4"/>
  <c r="AS361" i="4"/>
  <c r="AU361" i="4"/>
  <c r="AW361" i="4"/>
  <c r="AY361" i="4"/>
  <c r="BA361" i="4"/>
  <c r="BC361" i="4"/>
  <c r="BE361" i="4"/>
  <c r="BG361" i="4"/>
  <c r="BI361" i="4"/>
  <c r="BK361" i="4"/>
  <c r="BM361" i="4"/>
  <c r="BO361" i="4"/>
  <c r="BQ361" i="4"/>
  <c r="BS361" i="4"/>
  <c r="BU361" i="4"/>
  <c r="BW361" i="4"/>
  <c r="M362" i="4"/>
  <c r="O362" i="4"/>
  <c r="Q362" i="4"/>
  <c r="F362" i="4"/>
  <c r="H362" i="4"/>
  <c r="J362" i="4"/>
  <c r="S362" i="4"/>
  <c r="Y362" i="4"/>
  <c r="AA362" i="4"/>
  <c r="AC362" i="4"/>
  <c r="AE362" i="4"/>
  <c r="AG362" i="4"/>
  <c r="AI362" i="4"/>
  <c r="AK362" i="4"/>
  <c r="AM362" i="4"/>
  <c r="AO362" i="4"/>
  <c r="AQ362" i="4"/>
  <c r="AS362" i="4"/>
  <c r="AU362" i="4"/>
  <c r="AW362" i="4"/>
  <c r="AY362" i="4"/>
  <c r="BA362" i="4"/>
  <c r="BC362" i="4"/>
  <c r="BE362" i="4"/>
  <c r="BG362" i="4"/>
  <c r="BI362" i="4"/>
  <c r="BK362" i="4"/>
  <c r="BM362" i="4"/>
  <c r="BO362" i="4"/>
  <c r="BQ362" i="4"/>
  <c r="BS362" i="4"/>
  <c r="BU362" i="4"/>
  <c r="BW362" i="4"/>
  <c r="K362" i="4"/>
  <c r="K361" i="4"/>
  <c r="BY600" i="4" l="1"/>
  <c r="H153" i="5"/>
  <c r="Y176" i="4"/>
  <c r="Y332" i="4" l="1"/>
  <c r="Y331" i="4"/>
  <c r="Y330" i="4"/>
  <c r="Y328" i="4"/>
  <c r="Y327" i="4"/>
  <c r="Y326" i="4"/>
  <c r="Y334" i="4"/>
  <c r="Y329" i="4"/>
  <c r="Y333" i="4"/>
  <c r="Y319" i="4"/>
  <c r="Y317" i="4"/>
  <c r="Y315" i="4"/>
  <c r="Y313" i="4"/>
  <c r="Y312" i="4"/>
  <c r="Y310" i="4"/>
  <c r="Y309" i="4"/>
  <c r="Y307" i="4"/>
  <c r="Y301" i="4"/>
  <c r="Y299" i="4"/>
  <c r="Y297" i="4"/>
  <c r="Y295" i="4"/>
  <c r="Y292" i="4"/>
  <c r="Y290" i="4"/>
  <c r="Y320" i="4"/>
  <c r="Y318" i="4"/>
  <c r="Y316" i="4"/>
  <c r="Y314" i="4"/>
  <c r="Y311" i="4"/>
  <c r="Y308" i="4"/>
  <c r="Y306" i="4"/>
  <c r="Y305" i="4"/>
  <c r="Y304" i="4"/>
  <c r="Y303" i="4"/>
  <c r="Y302" i="4"/>
  <c r="Y300" i="4"/>
  <c r="Y298" i="4"/>
  <c r="Y296" i="4"/>
  <c r="Y294" i="4"/>
  <c r="Y293" i="4"/>
  <c r="Y291" i="4"/>
  <c r="Y284" i="4"/>
  <c r="Y283" i="4"/>
  <c r="Y282" i="4"/>
  <c r="Y280" i="4"/>
  <c r="Y279" i="4"/>
  <c r="Y278" i="4"/>
  <c r="Y277" i="4"/>
  <c r="Y276" i="4"/>
  <c r="Y275" i="4"/>
  <c r="Y274" i="4"/>
  <c r="Y273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5" i="4"/>
  <c r="Y253" i="4"/>
  <c r="Y252" i="4"/>
  <c r="Y251" i="4"/>
  <c r="Y250" i="4"/>
  <c r="Y247" i="4"/>
  <c r="Y244" i="4"/>
  <c r="Y243" i="4"/>
  <c r="Y242" i="4"/>
  <c r="Y240" i="4"/>
  <c r="Y239" i="4"/>
  <c r="Y238" i="4"/>
  <c r="Y237" i="4"/>
  <c r="Y236" i="4"/>
  <c r="Y235" i="4"/>
  <c r="Y233" i="4"/>
  <c r="Y232" i="4"/>
  <c r="Y231" i="4"/>
  <c r="Y230" i="4"/>
  <c r="Y229" i="4"/>
  <c r="Y228" i="4"/>
  <c r="Y281" i="4"/>
  <c r="Y272" i="4"/>
  <c r="Y256" i="4"/>
  <c r="Y254" i="4"/>
  <c r="Y249" i="4"/>
  <c r="Y248" i="4"/>
  <c r="Y246" i="4"/>
  <c r="Y245" i="4"/>
  <c r="Y241" i="4"/>
  <c r="Y234" i="4"/>
  <c r="Y222" i="4"/>
  <c r="Y221" i="4"/>
  <c r="Y220" i="4"/>
  <c r="Y219" i="4"/>
  <c r="Y218" i="4"/>
  <c r="Y217" i="4"/>
  <c r="Y216" i="4"/>
  <c r="Y215" i="4"/>
  <c r="Y214" i="4"/>
  <c r="Y212" i="4"/>
  <c r="Y210" i="4"/>
  <c r="Y209" i="4"/>
  <c r="Y208" i="4"/>
  <c r="Y207" i="4"/>
  <c r="Y206" i="4"/>
  <c r="Y204" i="4"/>
  <c r="Y203" i="4"/>
  <c r="Y202" i="4"/>
  <c r="Y201" i="4"/>
  <c r="Y200" i="4"/>
  <c r="Y199" i="4"/>
  <c r="Y198" i="4"/>
  <c r="Y196" i="4"/>
  <c r="Y195" i="4"/>
  <c r="Y194" i="4"/>
  <c r="Y193" i="4"/>
  <c r="Y192" i="4"/>
  <c r="Y191" i="4"/>
  <c r="Y190" i="4"/>
  <c r="Y189" i="4"/>
  <c r="Y188" i="4"/>
  <c r="Y213" i="4"/>
  <c r="Y211" i="4"/>
  <c r="Y205" i="4"/>
  <c r="Y197" i="4"/>
  <c r="Y182" i="4"/>
  <c r="Y181" i="4"/>
  <c r="Y180" i="4"/>
  <c r="Y179" i="4"/>
  <c r="Y178" i="4"/>
  <c r="Y177" i="4"/>
  <c r="Y174" i="4"/>
  <c r="Y173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3" i="4"/>
  <c r="Y175" i="4"/>
  <c r="Y172" i="4"/>
  <c r="Y154" i="4"/>
  <c r="Y147" i="4"/>
  <c r="Y145" i="4"/>
  <c r="Y142" i="4"/>
  <c r="Y140" i="4"/>
  <c r="Y139" i="4"/>
  <c r="Y137" i="4"/>
  <c r="Y134" i="4"/>
  <c r="Y133" i="4"/>
  <c r="Y131" i="4"/>
  <c r="Y130" i="4"/>
  <c r="Y129" i="4"/>
  <c r="Y128" i="4"/>
  <c r="Y126" i="4"/>
  <c r="Y124" i="4"/>
  <c r="Y122" i="4"/>
  <c r="Y121" i="4"/>
  <c r="Y120" i="4"/>
  <c r="Y144" i="4"/>
  <c r="Y143" i="4"/>
  <c r="Y132" i="4"/>
  <c r="Y146" i="4"/>
  <c r="Y141" i="4"/>
  <c r="Y138" i="4"/>
  <c r="Y136" i="4"/>
  <c r="Y135" i="4"/>
  <c r="Y127" i="4"/>
  <c r="Y125" i="4"/>
  <c r="Y123" i="4"/>
  <c r="Y114" i="4"/>
  <c r="Y113" i="4"/>
  <c r="Y112" i="4"/>
  <c r="Y111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2" i="4"/>
  <c r="Y91" i="4"/>
  <c r="Y90" i="4"/>
  <c r="Y89" i="4"/>
  <c r="Y88" i="4"/>
  <c r="Y87" i="4"/>
  <c r="Y86" i="4"/>
  <c r="Y85" i="4"/>
  <c r="Y84" i="4"/>
  <c r="Y83" i="4"/>
  <c r="Y82" i="4"/>
  <c r="Y110" i="4"/>
  <c r="Y93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2" i="4"/>
  <c r="Y61" i="4"/>
  <c r="Y60" i="4"/>
  <c r="Y59" i="4"/>
  <c r="Y58" i="4"/>
  <c r="Y57" i="4"/>
  <c r="Y56" i="4"/>
  <c r="Y55" i="4"/>
  <c r="Y54" i="4"/>
  <c r="Y52" i="4"/>
  <c r="Y51" i="4"/>
  <c r="Y50" i="4"/>
  <c r="Y49" i="4"/>
  <c r="Y48" i="4"/>
  <c r="Y47" i="4"/>
  <c r="Y46" i="4"/>
  <c r="Y45" i="4"/>
  <c r="Y44" i="4"/>
  <c r="Y63" i="4"/>
  <c r="Y53" i="4"/>
  <c r="Y37" i="4"/>
  <c r="Y30" i="4"/>
  <c r="Y27" i="4"/>
  <c r="Y26" i="4"/>
  <c r="Y24" i="4"/>
  <c r="Y23" i="4"/>
  <c r="Y21" i="4"/>
  <c r="Y18" i="4"/>
  <c r="Y16" i="4"/>
  <c r="Y13" i="4"/>
  <c r="Y12" i="4"/>
  <c r="Y11" i="4"/>
  <c r="Y10" i="4"/>
  <c r="Y6" i="4"/>
  <c r="Y19" i="4"/>
  <c r="Y7" i="4"/>
  <c r="Y38" i="4"/>
  <c r="Y36" i="4"/>
  <c r="Y34" i="4"/>
  <c r="Y32" i="4"/>
  <c r="Y28" i="4"/>
  <c r="Y5" i="4"/>
  <c r="Y35" i="4"/>
  <c r="Y33" i="4"/>
  <c r="Y31" i="4"/>
  <c r="Y29" i="4"/>
  <c r="Y25" i="4"/>
  <c r="Y22" i="4"/>
  <c r="Y20" i="4"/>
  <c r="Y17" i="4"/>
  <c r="Y15" i="4"/>
  <c r="Y8" i="4"/>
  <c r="S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<sst xmlns="http://schemas.openxmlformats.org/spreadsheetml/2006/main" count="3946" uniqueCount="1227">
  <si>
    <t>Rock type</t>
  </si>
  <si>
    <t>Granodiorite</t>
  </si>
  <si>
    <t>Aplite</t>
  </si>
  <si>
    <t>MnO</t>
  </si>
  <si>
    <t>MgO</t>
  </si>
  <si>
    <t>CaO</t>
  </si>
  <si>
    <t>BaO</t>
  </si>
  <si>
    <t>SrO</t>
  </si>
  <si>
    <t>C</t>
  </si>
  <si>
    <t>S</t>
  </si>
  <si>
    <t>LOI</t>
  </si>
  <si>
    <t>Total</t>
  </si>
  <si>
    <t>K</t>
  </si>
  <si>
    <t>Ti</t>
  </si>
  <si>
    <t>P</t>
  </si>
  <si>
    <t>Ba</t>
  </si>
  <si>
    <t>Li</t>
  </si>
  <si>
    <t>&lt;10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</si>
  <si>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</si>
  <si>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</si>
  <si>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</si>
  <si>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</si>
  <si>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</si>
  <si>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</si>
  <si>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</si>
  <si>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</si>
  <si>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</si>
  <si>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</si>
  <si>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</si>
  <si>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Mo</t>
  </si>
  <si>
    <t>Cd</t>
  </si>
  <si>
    <t>&lt;0.5</t>
  </si>
  <si>
    <t>Sb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</si>
  <si>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</si>
  <si>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</si>
  <si>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</si>
  <si>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</si>
  <si>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</si>
  <si>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</si>
  <si>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</si>
  <si>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</si>
  <si>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</si>
  <si>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</si>
  <si>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</si>
  <si>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</si>
  <si>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</si>
  <si>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</si>
  <si>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</si>
  <si>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W</t>
  </si>
  <si>
    <t>Tl</t>
  </si>
  <si>
    <t>Bi</t>
  </si>
  <si>
    <t>Pb</t>
  </si>
  <si>
    <t>Th</t>
  </si>
  <si>
    <t>U</t>
  </si>
  <si>
    <t>Nb</t>
  </si>
  <si>
    <t>Ta</t>
  </si>
  <si>
    <t>Zr</t>
  </si>
  <si>
    <t>Hf</t>
  </si>
  <si>
    <t>Ge</t>
  </si>
  <si>
    <t>&lt;5</t>
  </si>
  <si>
    <t>Sn</t>
  </si>
  <si>
    <t>Ag</t>
  </si>
  <si>
    <t>As</t>
  </si>
  <si>
    <t>Hg</t>
  </si>
  <si>
    <t>&lt;0.005</t>
  </si>
  <si>
    <t>In</t>
  </si>
  <si>
    <t>Re</t>
  </si>
  <si>
    <t>&lt;0.001</t>
  </si>
  <si>
    <t>Se</t>
  </si>
  <si>
    <t>&lt;0.2</t>
  </si>
  <si>
    <t>Te</t>
  </si>
  <si>
    <t>Trace elements (ppm)</t>
  </si>
  <si>
    <t>Major elements (wt. %)</t>
  </si>
  <si>
    <t>Sample</t>
  </si>
  <si>
    <t>Granodiorite porphyry</t>
  </si>
  <si>
    <t>Leucocratic granodiorite porphyry</t>
  </si>
  <si>
    <t>Sample No.</t>
  </si>
  <si>
    <t>UTM (33J) and elevation (m)</t>
  </si>
  <si>
    <t>Drill hole: depth (m)</t>
  </si>
  <si>
    <t>Drill core samples</t>
  </si>
  <si>
    <t>HB-5</t>
  </si>
  <si>
    <t>TCDH-11:368–371</t>
  </si>
  <si>
    <t>√</t>
  </si>
  <si>
    <t>HB-9</t>
  </si>
  <si>
    <t>TCDH-11: 600</t>
  </si>
  <si>
    <t>HB-18</t>
  </si>
  <si>
    <t>TCDH-11: 435</t>
  </si>
  <si>
    <t>HB-20</t>
  </si>
  <si>
    <t>HB-21</t>
  </si>
  <si>
    <t>HB-22</t>
  </si>
  <si>
    <t>HB-51</t>
  </si>
  <si>
    <t>HB-61</t>
  </si>
  <si>
    <t>Outcrop samples</t>
  </si>
  <si>
    <t>HB-23</t>
  </si>
  <si>
    <t>HB-24</t>
  </si>
  <si>
    <t>HB-26</t>
  </si>
  <si>
    <t>HB-27</t>
  </si>
  <si>
    <t>HB-28</t>
  </si>
  <si>
    <t>HB-29</t>
  </si>
  <si>
    <t>HB-30</t>
  </si>
  <si>
    <t>HB-31</t>
  </si>
  <si>
    <t>HB-32</t>
  </si>
  <si>
    <t>HB-33</t>
  </si>
  <si>
    <t>HB-34</t>
  </si>
  <si>
    <t>Electron microprobe analyses</t>
  </si>
  <si>
    <t>no value</t>
  </si>
  <si>
    <t>NAN</t>
  </si>
  <si>
    <t>Below LOD</t>
  </si>
  <si>
    <t>NaN</t>
  </si>
  <si>
    <t>Duration(s)</t>
  </si>
  <si>
    <t>Th/U</t>
  </si>
  <si>
    <t>±2σ abs.</t>
  </si>
  <si>
    <t>Rho a</t>
  </si>
  <si>
    <t>Disc (%)</t>
  </si>
  <si>
    <t>Isotopic ratios</t>
  </si>
  <si>
    <t>HB-18-4</t>
  </si>
  <si>
    <t>HB-18-5</t>
  </si>
  <si>
    <t>HB-18-10</t>
  </si>
  <si>
    <t>HB-18-11</t>
  </si>
  <si>
    <t>HB-18-13</t>
  </si>
  <si>
    <t>HB-18-16</t>
  </si>
  <si>
    <t>HB-18-18</t>
  </si>
  <si>
    <t>HB-18-21</t>
  </si>
  <si>
    <t>HB-18O-2</t>
  </si>
  <si>
    <t>HB-18O-4</t>
  </si>
  <si>
    <t>HB-18O-6</t>
  </si>
  <si>
    <t>HB-18O-8</t>
  </si>
  <si>
    <t>HB-18-1</t>
  </si>
  <si>
    <t>HB-18O-1</t>
  </si>
  <si>
    <t>HB-18O-5</t>
  </si>
  <si>
    <t>HB-18O-7</t>
  </si>
  <si>
    <t>HB-18O-9</t>
  </si>
  <si>
    <t>HB-18O-11</t>
  </si>
  <si>
    <t>HB-18-3</t>
  </si>
  <si>
    <t>HB-18-15</t>
  </si>
  <si>
    <t>HB-18-2</t>
  </si>
  <si>
    <t>HB-18-6</t>
  </si>
  <si>
    <t>HB-18-7</t>
  </si>
  <si>
    <t>HB-18-8</t>
  </si>
  <si>
    <t>HB-18-9</t>
  </si>
  <si>
    <t>HB-18-12</t>
  </si>
  <si>
    <t>HB-18-14</t>
  </si>
  <si>
    <t>HB-18-17</t>
  </si>
  <si>
    <t>HB-18-19</t>
  </si>
  <si>
    <t>HB-18-20</t>
  </si>
  <si>
    <t>HB-18-22</t>
  </si>
  <si>
    <t>HB-18-24</t>
  </si>
  <si>
    <t>HB-18O-3</t>
  </si>
  <si>
    <t>HB-18O-10</t>
  </si>
  <si>
    <t>HB-24_10</t>
  </si>
  <si>
    <t>HB-24_20</t>
  </si>
  <si>
    <t>HB-24_1</t>
  </si>
  <si>
    <t>HB-24_2</t>
  </si>
  <si>
    <t>HB-24_3</t>
  </si>
  <si>
    <t>HB-24_4</t>
  </si>
  <si>
    <t>HB-24_5</t>
  </si>
  <si>
    <t>HB-24_6</t>
  </si>
  <si>
    <t>HB-24_7</t>
  </si>
  <si>
    <t>HB-24_8</t>
  </si>
  <si>
    <t>HB-24_9</t>
  </si>
  <si>
    <t>HB-24_11</t>
  </si>
  <si>
    <t>HB-24_12</t>
  </si>
  <si>
    <t>HB-24_13</t>
  </si>
  <si>
    <t>HB-24_14</t>
  </si>
  <si>
    <t>HB-24_15</t>
  </si>
  <si>
    <t>HB-24_16</t>
  </si>
  <si>
    <t>HB-24_17</t>
  </si>
  <si>
    <t>HB-24_18</t>
  </si>
  <si>
    <t>HB-24_19</t>
  </si>
  <si>
    <t>HB-24_21</t>
  </si>
  <si>
    <t>HB-24_22</t>
  </si>
  <si>
    <t>HB-24O-1</t>
  </si>
  <si>
    <t>HB-24O-2</t>
  </si>
  <si>
    <t>HB-24O-3</t>
  </si>
  <si>
    <t>HB-24O-4</t>
  </si>
  <si>
    <t>HB-24O-5</t>
  </si>
  <si>
    <t>HB-24O-6</t>
  </si>
  <si>
    <t>HB-24O-7</t>
  </si>
  <si>
    <t>HB-24O-8</t>
  </si>
  <si>
    <t>HB-24O-9</t>
  </si>
  <si>
    <t>HB-24O-10</t>
  </si>
  <si>
    <t>HB-24O-11</t>
  </si>
  <si>
    <t>HB-28_12</t>
  </si>
  <si>
    <t>HB-28O-8</t>
  </si>
  <si>
    <t>HB-28_1</t>
  </si>
  <si>
    <t>HB-28_2</t>
  </si>
  <si>
    <t>HB-28_3</t>
  </si>
  <si>
    <t>HB-28_4</t>
  </si>
  <si>
    <t>HB-28_5</t>
  </si>
  <si>
    <t>HB-28_6</t>
  </si>
  <si>
    <t>HB-28_7</t>
  </si>
  <si>
    <t>HB-28_8</t>
  </si>
  <si>
    <t>HB-28_9</t>
  </si>
  <si>
    <t>HB-28_10</t>
  </si>
  <si>
    <t>HB-28_11</t>
  </si>
  <si>
    <t>HB-28_13</t>
  </si>
  <si>
    <t>HB-28_14</t>
  </si>
  <si>
    <t>HB-28_15</t>
  </si>
  <si>
    <t>HB-28_16</t>
  </si>
  <si>
    <t>HB-28_17</t>
  </si>
  <si>
    <t>HB-28_18</t>
  </si>
  <si>
    <t>HB-28_19</t>
  </si>
  <si>
    <t>HB-28_20</t>
  </si>
  <si>
    <t>HB-28_21</t>
  </si>
  <si>
    <t>HB-28O-1</t>
  </si>
  <si>
    <t>HB-28O-2</t>
  </si>
  <si>
    <t>HB-28O-3</t>
  </si>
  <si>
    <t>HB-28O-4</t>
  </si>
  <si>
    <t>HB-28O-5</t>
  </si>
  <si>
    <t>HB-28O-6</t>
  </si>
  <si>
    <t>HB-28O-7</t>
  </si>
  <si>
    <t>HB-28O-9</t>
  </si>
  <si>
    <t>HB-28O-10</t>
  </si>
  <si>
    <t>HB-28O-11</t>
  </si>
  <si>
    <t>HB-28O-12</t>
  </si>
  <si>
    <t>HB-29_5</t>
  </si>
  <si>
    <t>HB-29_7</t>
  </si>
  <si>
    <t>HB-29_11</t>
  </si>
  <si>
    <t>HB-29_19</t>
  </si>
  <si>
    <t>HB-29_20</t>
  </si>
  <si>
    <t>HB-29_24</t>
  </si>
  <si>
    <t>HB-29O-3</t>
  </si>
  <si>
    <t>HB-29O-9</t>
  </si>
  <si>
    <t>HB-29_16</t>
  </si>
  <si>
    <t>HB-29O-6</t>
  </si>
  <si>
    <t>HB-29O-7</t>
  </si>
  <si>
    <t>HB-29_1</t>
  </si>
  <si>
    <t>HB-29_3</t>
  </si>
  <si>
    <t>HB-29_4</t>
  </si>
  <si>
    <t>HB-29_6</t>
  </si>
  <si>
    <t>HB-29_8</t>
  </si>
  <si>
    <t>HB-29_12</t>
  </si>
  <si>
    <t>HB-29_13</t>
  </si>
  <si>
    <t>HB-29_14</t>
  </si>
  <si>
    <t>HB-29_15</t>
  </si>
  <si>
    <t>HB-29_17</t>
  </si>
  <si>
    <t>HB-29_18</t>
  </si>
  <si>
    <t>HB-29_21</t>
  </si>
  <si>
    <t>HB-29O-1</t>
  </si>
  <si>
    <t>HB-29O-2</t>
  </si>
  <si>
    <t>HB-29O-4</t>
  </si>
  <si>
    <t>HB-29O-8</t>
  </si>
  <si>
    <t>HB-29O-10</t>
  </si>
  <si>
    <t>HB-30-2</t>
  </si>
  <si>
    <t>HB-30-20</t>
  </si>
  <si>
    <t>HB-30-23</t>
  </si>
  <si>
    <t>HB-30-1</t>
  </si>
  <si>
    <t>HB-30-3</t>
  </si>
  <si>
    <t>HB-30-4</t>
  </si>
  <si>
    <t>HB-30-5</t>
  </si>
  <si>
    <t>HB-30-6</t>
  </si>
  <si>
    <t>HB-30-7</t>
  </si>
  <si>
    <t>HB-30-8</t>
  </si>
  <si>
    <t>HB-30-9</t>
  </si>
  <si>
    <t>HB-30-10</t>
  </si>
  <si>
    <t>HB-30-11</t>
  </si>
  <si>
    <t>HB-30-12</t>
  </si>
  <si>
    <t>HB-30-13</t>
  </si>
  <si>
    <t>HB-30-14</t>
  </si>
  <si>
    <t>HB-30-15</t>
  </si>
  <si>
    <t>HB-30-16</t>
  </si>
  <si>
    <t>HB-30-17</t>
  </si>
  <si>
    <t>HB-30-18</t>
  </si>
  <si>
    <t>HB-30-19</t>
  </si>
  <si>
    <t>HB-30-21</t>
  </si>
  <si>
    <t>HB-30-22</t>
  </si>
  <si>
    <t>HB-30-24</t>
  </si>
  <si>
    <t>HB-30-25</t>
  </si>
  <si>
    <t>HB-30-26</t>
  </si>
  <si>
    <t>HB-30-27</t>
  </si>
  <si>
    <t>HB-30-28</t>
  </si>
  <si>
    <t>HB-30-29</t>
  </si>
  <si>
    <t>HB-30-30</t>
  </si>
  <si>
    <t>HB-32_10</t>
  </si>
  <si>
    <t>HB-32_18</t>
  </si>
  <si>
    <t>HB-32_24</t>
  </si>
  <si>
    <t>HB-32O-1</t>
  </si>
  <si>
    <t>HB-32_1</t>
  </si>
  <si>
    <t>HB-32_2</t>
  </si>
  <si>
    <t>HB-32_3</t>
  </si>
  <si>
    <t>HB-32_4</t>
  </si>
  <si>
    <t>HB-32_5</t>
  </si>
  <si>
    <t>HB-32_6</t>
  </si>
  <si>
    <t>HB-32_7</t>
  </si>
  <si>
    <t>HB-32_8</t>
  </si>
  <si>
    <t>HB-32_9</t>
  </si>
  <si>
    <t>HB-32_11</t>
  </si>
  <si>
    <t>HB-32_12</t>
  </si>
  <si>
    <t>HB-32_13</t>
  </si>
  <si>
    <t>HB-32_14</t>
  </si>
  <si>
    <t>HB-32_15</t>
  </si>
  <si>
    <t>HB-32_16</t>
  </si>
  <si>
    <t>HB-32_17</t>
  </si>
  <si>
    <t>HB-32_19</t>
  </si>
  <si>
    <t>HB-32_20</t>
  </si>
  <si>
    <t>HB-32_21</t>
  </si>
  <si>
    <t>HB-32_22</t>
  </si>
  <si>
    <t>HB-32_23</t>
  </si>
  <si>
    <t>HB-32_25</t>
  </si>
  <si>
    <t>HB-32O-2</t>
  </si>
  <si>
    <t>HB-32O-3</t>
  </si>
  <si>
    <t>HB-32O-4</t>
  </si>
  <si>
    <t>HB-32O-5</t>
  </si>
  <si>
    <t>HB-32O-6</t>
  </si>
  <si>
    <t>HB-32O-7</t>
  </si>
  <si>
    <t>HB-32O-8</t>
  </si>
  <si>
    <t>HB-32O-9</t>
  </si>
  <si>
    <t>HB-32O-10</t>
  </si>
  <si>
    <t>HB-33-7</t>
  </si>
  <si>
    <t>HB-33-14</t>
  </si>
  <si>
    <t>HB-33-18</t>
  </si>
  <si>
    <t>HB-33-19</t>
  </si>
  <si>
    <t>HB-33-21</t>
  </si>
  <si>
    <t>HB-33-22</t>
  </si>
  <si>
    <t>HB-33-27</t>
  </si>
  <si>
    <t>HB-33-29</t>
  </si>
  <si>
    <t>HB-33-45</t>
  </si>
  <si>
    <t>HB-33-54</t>
  </si>
  <si>
    <t>HB-33-1</t>
  </si>
  <si>
    <t>HB-33-2</t>
  </si>
  <si>
    <t>HB-33-3</t>
  </si>
  <si>
    <t>HB-33-4</t>
  </si>
  <si>
    <t>HB-33-5</t>
  </si>
  <si>
    <t>HB-33-6</t>
  </si>
  <si>
    <t>HB-33-8</t>
  </si>
  <si>
    <t>HB-33-9</t>
  </si>
  <si>
    <t>HB-33-10</t>
  </si>
  <si>
    <t>HB-33-11</t>
  </si>
  <si>
    <t>HB-33-12</t>
  </si>
  <si>
    <t>HB-33-13</t>
  </si>
  <si>
    <t>HB-33-15</t>
  </si>
  <si>
    <t>HB-33-16</t>
  </si>
  <si>
    <t>HB-33-17</t>
  </si>
  <si>
    <t>HB-33-20</t>
  </si>
  <si>
    <t>HB-33-23</t>
  </si>
  <si>
    <t>HB-33-24</t>
  </si>
  <si>
    <t>HB-33-25</t>
  </si>
  <si>
    <t>HB-33-26</t>
  </si>
  <si>
    <t>HB-33-28</t>
  </si>
  <si>
    <t>HB-33-30</t>
  </si>
  <si>
    <t>HB-33-31</t>
  </si>
  <si>
    <t>HB-33-32</t>
  </si>
  <si>
    <t>HB-33-33</t>
  </si>
  <si>
    <t>HB-33-34</t>
  </si>
  <si>
    <t>HB-33-35</t>
  </si>
  <si>
    <t>HB-33-36</t>
  </si>
  <si>
    <t>HB-33-37</t>
  </si>
  <si>
    <t>HB-33-38</t>
  </si>
  <si>
    <t>HB-33-39</t>
  </si>
  <si>
    <t>HB-33-40</t>
  </si>
  <si>
    <t>HB-33-41</t>
  </si>
  <si>
    <t>HB-33-42</t>
  </si>
  <si>
    <t>HB-33-43</t>
  </si>
  <si>
    <t>HB-33-44</t>
  </si>
  <si>
    <t>HB-33-46</t>
  </si>
  <si>
    <t>HB-33-47</t>
  </si>
  <si>
    <t>HB-33-48</t>
  </si>
  <si>
    <t>HB-33-49</t>
  </si>
  <si>
    <t>HB-33-50</t>
  </si>
  <si>
    <t>HB-33-51</t>
  </si>
  <si>
    <t>HB-33-52</t>
  </si>
  <si>
    <t>HB-33-53</t>
  </si>
  <si>
    <t>HB-33-55</t>
  </si>
  <si>
    <t>HB-33-56</t>
  </si>
  <si>
    <t>HB-33-57</t>
  </si>
  <si>
    <t>HB-51_2</t>
  </si>
  <si>
    <t>HB-51_4</t>
  </si>
  <si>
    <t>HB-51_5</t>
  </si>
  <si>
    <t>HB-51_7</t>
  </si>
  <si>
    <t>HB-51_9</t>
  </si>
  <si>
    <t>HB-51_12</t>
  </si>
  <si>
    <t>HB-51_14</t>
  </si>
  <si>
    <t>HB-51_15</t>
  </si>
  <si>
    <t>HB-51_16</t>
  </si>
  <si>
    <t>HB-51_17</t>
  </si>
  <si>
    <t>HB-51_18</t>
  </si>
  <si>
    <t>HB-51_20</t>
  </si>
  <si>
    <t>HB-51O-1</t>
  </si>
  <si>
    <t>HB-51O-4</t>
  </si>
  <si>
    <t>HB-51O-6</t>
  </si>
  <si>
    <t>HB-51O-8</t>
  </si>
  <si>
    <t>HB-51O-10</t>
  </si>
  <si>
    <t>HB-51_1</t>
  </si>
  <si>
    <t>HB-51_3</t>
  </si>
  <si>
    <t>HB-51_6</t>
  </si>
  <si>
    <t>HB-51_8</t>
  </si>
  <si>
    <t>HB-51_10</t>
  </si>
  <si>
    <t>HB-51_13</t>
  </si>
  <si>
    <t>HB-51_19</t>
  </si>
  <si>
    <t>HB-51_21</t>
  </si>
  <si>
    <t>HB-51_22</t>
  </si>
  <si>
    <t>HB-51O-2</t>
  </si>
  <si>
    <t>HB-51O-3</t>
  </si>
  <si>
    <t>HB-51O-5</t>
  </si>
  <si>
    <t>HB-51O-7</t>
  </si>
  <si>
    <t>HB-51O-9</t>
  </si>
  <si>
    <t>HB-61O-8</t>
  </si>
  <si>
    <t>HB-61O-4</t>
  </si>
  <si>
    <t>HB-61O-9</t>
  </si>
  <si>
    <t>HB-61O-1</t>
  </si>
  <si>
    <t>HB-61O-2</t>
  </si>
  <si>
    <t>HB-61O-3</t>
  </si>
  <si>
    <t>HB-61O-5</t>
  </si>
  <si>
    <t>HB-61O-6</t>
  </si>
  <si>
    <t>HB-61O-7</t>
  </si>
  <si>
    <t>HB-18: Granodiorite porphyry</t>
  </si>
  <si>
    <t>HB-29: Aplite</t>
  </si>
  <si>
    <t>HB-32: Granodiorite</t>
  </si>
  <si>
    <t>HB-51: Leucocratic granodiorite porphyry</t>
  </si>
  <si>
    <t>1σ (%) inter-session</t>
  </si>
  <si>
    <t>2σ (‰)</t>
  </si>
  <si>
    <t>Delta OH (%)</t>
  </si>
  <si>
    <t>2σ</t>
  </si>
  <si>
    <t>2σ (propagation)</t>
  </si>
  <si>
    <t>Micro X-ray absorption near edge structure spectrometry (µ-XANES) analyses</t>
  </si>
  <si>
    <t>HB-29O-5</t>
  </si>
  <si>
    <t>HB-30O-1</t>
  </si>
  <si>
    <t>HB-30O-2</t>
  </si>
  <si>
    <t>HB-30O-3</t>
  </si>
  <si>
    <t>HB-30O-4</t>
  </si>
  <si>
    <t>HB-30O-5</t>
  </si>
  <si>
    <t>HB-30O-6</t>
  </si>
  <si>
    <t>HB-30O-7</t>
  </si>
  <si>
    <t>HB-30O-8</t>
  </si>
  <si>
    <t>HB-30O-9</t>
  </si>
  <si>
    <t>HB-30O-10</t>
  </si>
  <si>
    <t>HB-30O-11</t>
  </si>
  <si>
    <t>HB-30O-12</t>
  </si>
  <si>
    <t>HB-30O-13</t>
  </si>
  <si>
    <t>HB-30O-14</t>
  </si>
  <si>
    <t>HB-30O-15</t>
  </si>
  <si>
    <t>HB-33O-1</t>
  </si>
  <si>
    <t>HB-33O-2</t>
  </si>
  <si>
    <t>HB-33O-3</t>
  </si>
  <si>
    <t>HB-33O-4</t>
  </si>
  <si>
    <t>HB-33O-5</t>
  </si>
  <si>
    <t>HB-33O-6</t>
  </si>
  <si>
    <t>HB-33O-7</t>
  </si>
  <si>
    <t>HB-33O-8</t>
  </si>
  <si>
    <t>HB-33O-9</t>
  </si>
  <si>
    <t>HB-33O-10</t>
  </si>
  <si>
    <t>HB-33O-11</t>
  </si>
  <si>
    <t>HB-33O-12</t>
  </si>
  <si>
    <t>HB-33O-13</t>
  </si>
  <si>
    <t>HB-33O-14</t>
  </si>
  <si>
    <t>HB-33O-15</t>
  </si>
  <si>
    <t>HB-33O-16</t>
  </si>
  <si>
    <t>HB-33O-17</t>
  </si>
  <si>
    <t>HB-33O-18</t>
  </si>
  <si>
    <t>HB-33O-19</t>
  </si>
  <si>
    <t>HB-51O-11</t>
  </si>
  <si>
    <t>HB-61O-Hf-1</t>
  </si>
  <si>
    <t>HB-61O-Hf-3</t>
  </si>
  <si>
    <t>HB-61O-Hf-4</t>
  </si>
  <si>
    <t>HB-61O-Hf-5</t>
  </si>
  <si>
    <t>HB-61O-Hf-6</t>
  </si>
  <si>
    <t>HB-61O-Hf-7</t>
  </si>
  <si>
    <t>HB-61O-Hf-8</t>
  </si>
  <si>
    <t>HB-61O-Hf-9</t>
  </si>
  <si>
    <t>HB-61O-Hf-2</t>
  </si>
  <si>
    <t>S1 20190522</t>
  </si>
  <si>
    <t>S2 20190803</t>
  </si>
  <si>
    <t>Grn_1</t>
  </si>
  <si>
    <t>Grn_2</t>
  </si>
  <si>
    <t>Grn_3</t>
  </si>
  <si>
    <t>Grn_4</t>
  </si>
  <si>
    <t>Grn_5</t>
  </si>
  <si>
    <t>Grn_6</t>
  </si>
  <si>
    <t>Grn_7</t>
  </si>
  <si>
    <t>Grn_8</t>
  </si>
  <si>
    <t>Grn_9</t>
  </si>
  <si>
    <t>Grn_10</t>
  </si>
  <si>
    <t>610_1</t>
  </si>
  <si>
    <t>610_2</t>
  </si>
  <si>
    <t>610_3</t>
  </si>
  <si>
    <t>610_4</t>
  </si>
  <si>
    <t>610_5</t>
  </si>
  <si>
    <t>610_6</t>
  </si>
  <si>
    <t>610_7</t>
  </si>
  <si>
    <t>610_8</t>
  </si>
  <si>
    <t>610_9</t>
  </si>
  <si>
    <t>610_10</t>
  </si>
  <si>
    <t>610_11</t>
  </si>
  <si>
    <t>610_12</t>
  </si>
  <si>
    <t>610_13</t>
  </si>
  <si>
    <t>610_14</t>
  </si>
  <si>
    <t>610_15</t>
  </si>
  <si>
    <t>610_16</t>
  </si>
  <si>
    <t>610_17</t>
  </si>
  <si>
    <t>610_18</t>
  </si>
  <si>
    <t>610_19</t>
  </si>
  <si>
    <t>610_20</t>
  </si>
  <si>
    <t>610_21</t>
  </si>
  <si>
    <t>610_22</t>
  </si>
  <si>
    <t>610_23</t>
  </si>
  <si>
    <t>610_24</t>
  </si>
  <si>
    <t>610_25</t>
  </si>
  <si>
    <t>610_26</t>
  </si>
  <si>
    <t>610_27</t>
  </si>
  <si>
    <t>610_28</t>
  </si>
  <si>
    <t>610_29</t>
  </si>
  <si>
    <t>612_1</t>
  </si>
  <si>
    <t>612_2</t>
  </si>
  <si>
    <t>612_3</t>
  </si>
  <si>
    <t>612_4</t>
  </si>
  <si>
    <t>612_5</t>
  </si>
  <si>
    <t>612_6</t>
  </si>
  <si>
    <t>612_7</t>
  </si>
  <si>
    <t>612_8</t>
  </si>
  <si>
    <t>612_9</t>
  </si>
  <si>
    <t>612_10</t>
  </si>
  <si>
    <t>TanBrA_1</t>
  </si>
  <si>
    <t>TanBrA_2</t>
  </si>
  <si>
    <t>TanBrA_3</t>
  </si>
  <si>
    <t>TanBrA_4</t>
  </si>
  <si>
    <t>TanBrA_5</t>
  </si>
  <si>
    <t>TanBrA_6</t>
  </si>
  <si>
    <t>TanBrA_7</t>
  </si>
  <si>
    <t>TanBrA_8</t>
  </si>
  <si>
    <t>TanBrA_9</t>
  </si>
  <si>
    <t>TanBrA_10</t>
  </si>
  <si>
    <t>OGC_1</t>
  </si>
  <si>
    <t>OGC_2</t>
  </si>
  <si>
    <t>OGC_3</t>
  </si>
  <si>
    <t>OGC_4</t>
  </si>
  <si>
    <t>OGC_6</t>
  </si>
  <si>
    <t>OGC_7</t>
  </si>
  <si>
    <t>OGC_8</t>
  </si>
  <si>
    <t>OGC_9</t>
  </si>
  <si>
    <t>OGC_10</t>
  </si>
  <si>
    <t>OGC_11</t>
  </si>
  <si>
    <t>OGC_12</t>
  </si>
  <si>
    <t>OGC_13</t>
  </si>
  <si>
    <t>OGC_14</t>
  </si>
  <si>
    <t>OGC_15</t>
  </si>
  <si>
    <t>OGC_16</t>
  </si>
  <si>
    <t>OGC_17</t>
  </si>
  <si>
    <t>OGC_18</t>
  </si>
  <si>
    <t>OGC_19</t>
  </si>
  <si>
    <t>OGC_20</t>
  </si>
  <si>
    <t>OGC_21</t>
  </si>
  <si>
    <t>OGC_22</t>
  </si>
  <si>
    <t>OGC_23</t>
  </si>
  <si>
    <t>OGC_24</t>
  </si>
  <si>
    <t>OGC_25</t>
  </si>
  <si>
    <t>OGC_26</t>
  </si>
  <si>
    <t>OGC_27</t>
  </si>
  <si>
    <t>OGC_28</t>
  </si>
  <si>
    <t>OGC_29</t>
  </si>
  <si>
    <t>OGC_30</t>
  </si>
  <si>
    <t>OGC_31</t>
  </si>
  <si>
    <t>OGC_32</t>
  </si>
  <si>
    <t>OGC_33</t>
  </si>
  <si>
    <t>OGC_34</t>
  </si>
  <si>
    <t>OGC_35</t>
  </si>
  <si>
    <t>OGC_36</t>
  </si>
  <si>
    <t>OGC_37</t>
  </si>
  <si>
    <t>OGC_38</t>
  </si>
  <si>
    <t>OGC_39</t>
  </si>
  <si>
    <t>OGC_40</t>
  </si>
  <si>
    <t>OGC_41</t>
  </si>
  <si>
    <t>OGC_42</t>
  </si>
  <si>
    <t>OGC_43</t>
  </si>
  <si>
    <t>OGC_44</t>
  </si>
  <si>
    <t>OGC_45</t>
  </si>
  <si>
    <t>OGC_46</t>
  </si>
  <si>
    <t>OGC_47</t>
  </si>
  <si>
    <t>OGC_48</t>
  </si>
  <si>
    <t>OGC_50</t>
  </si>
  <si>
    <t>OGC_51</t>
  </si>
  <si>
    <t>OGC_52</t>
  </si>
  <si>
    <t>OGC_53</t>
  </si>
  <si>
    <t>OGC_54</t>
  </si>
  <si>
    <t>OGC_55</t>
  </si>
  <si>
    <t>OGC_56</t>
  </si>
  <si>
    <t>OGC_57</t>
  </si>
  <si>
    <t>OGC_58</t>
  </si>
  <si>
    <t>91500_1</t>
  </si>
  <si>
    <t>91500_2</t>
  </si>
  <si>
    <t>91500_3</t>
  </si>
  <si>
    <t>91500_4</t>
  </si>
  <si>
    <t>91500_5</t>
  </si>
  <si>
    <t>91500_6</t>
  </si>
  <si>
    <t>91500_7</t>
  </si>
  <si>
    <t>91500_8</t>
  </si>
  <si>
    <t>91500_9</t>
  </si>
  <si>
    <t>91500_10</t>
  </si>
  <si>
    <t>OGC_5</t>
  </si>
  <si>
    <t>91500_11</t>
  </si>
  <si>
    <t>91500_12</t>
  </si>
  <si>
    <t>91500_13</t>
  </si>
  <si>
    <t>91500_14</t>
  </si>
  <si>
    <t>91500_15</t>
  </si>
  <si>
    <t>91500_16</t>
  </si>
  <si>
    <t>91500_17</t>
  </si>
  <si>
    <t>91500_18</t>
  </si>
  <si>
    <t>91500_19</t>
  </si>
  <si>
    <t>91500_20</t>
  </si>
  <si>
    <t>Average (n = 18)</t>
  </si>
  <si>
    <t>2. S. D.</t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</si>
  <si>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</si>
  <si>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235</t>
    </r>
    <r>
      <rPr>
        <b/>
        <sz val="9"/>
        <color theme="1"/>
        <rFont val="Arial"/>
        <family val="2"/>
      </rPr>
      <t>U</t>
    </r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</si>
  <si>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238</t>
    </r>
    <r>
      <rPr>
        <b/>
        <sz val="9"/>
        <color theme="1"/>
        <rFont val="Arial"/>
        <family val="2"/>
      </rPr>
      <t>U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</si>
  <si>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 age</t>
    </r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</si>
  <si>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238</t>
    </r>
    <r>
      <rPr>
        <b/>
        <sz val="9"/>
        <color theme="1"/>
        <rFont val="Arial"/>
        <family val="2"/>
      </rPr>
      <t>U age</t>
    </r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</si>
  <si>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</si>
  <si>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</t>
    </r>
  </si>
  <si>
    <r>
      <rPr>
        <b/>
        <vertAlign val="superscript"/>
        <sz val="9"/>
        <color theme="1"/>
        <rFont val="Arial"/>
        <family val="2"/>
      </rPr>
      <t>208</t>
    </r>
    <r>
      <rPr>
        <b/>
        <sz val="9"/>
        <color theme="1"/>
        <rFont val="Arial"/>
        <family val="2"/>
      </rPr>
      <t>Pb</t>
    </r>
  </si>
  <si>
    <t>Average (n = 49)</t>
  </si>
  <si>
    <t>Average (n = 19)</t>
  </si>
  <si>
    <t>Average (n = 94)</t>
  </si>
  <si>
    <t>Average (n = 29)</t>
  </si>
  <si>
    <t>R33_1</t>
  </si>
  <si>
    <t>R33_2</t>
  </si>
  <si>
    <t>R33_3</t>
  </si>
  <si>
    <t>R33_4</t>
  </si>
  <si>
    <t>R33_5</t>
  </si>
  <si>
    <t>R33_6</t>
  </si>
  <si>
    <t>R33_7</t>
  </si>
  <si>
    <t>R33_8</t>
  </si>
  <si>
    <t>R33_9</t>
  </si>
  <si>
    <t>R33_10</t>
  </si>
  <si>
    <t>R33_11</t>
  </si>
  <si>
    <t>R33_12</t>
  </si>
  <si>
    <t>R33_13</t>
  </si>
  <si>
    <t>FC1_1</t>
  </si>
  <si>
    <t>FC1_2</t>
  </si>
  <si>
    <t>FC1_3</t>
  </si>
  <si>
    <t>FC1_4</t>
  </si>
  <si>
    <t>FC1_5</t>
  </si>
  <si>
    <t>FC1_6</t>
  </si>
  <si>
    <t>FC1_7</t>
  </si>
  <si>
    <t>FC1_8</t>
  </si>
  <si>
    <t>FC1_9</t>
  </si>
  <si>
    <t>FC1_10</t>
  </si>
  <si>
    <t>FC1_11</t>
  </si>
  <si>
    <t>FC1_12</t>
  </si>
  <si>
    <t>FC1_13</t>
  </si>
  <si>
    <t>MUN1_1</t>
  </si>
  <si>
    <t>MUN1_2</t>
  </si>
  <si>
    <t>MUN1_3</t>
  </si>
  <si>
    <t>MUN1_4</t>
  </si>
  <si>
    <t>MUN1_5</t>
  </si>
  <si>
    <t>MUN3_1</t>
  </si>
  <si>
    <t>MUN3_2</t>
  </si>
  <si>
    <t>MUN3_3</t>
  </si>
  <si>
    <t>MUN3_4</t>
  </si>
  <si>
    <t>MUN3_5</t>
  </si>
  <si>
    <t>Average</t>
  </si>
  <si>
    <t>IMF reference values</t>
  </si>
  <si>
    <t>spots on unkowns</t>
  </si>
  <si>
    <t>S0081_UAMT</t>
  </si>
  <si>
    <t>S0022 TEM2</t>
  </si>
  <si>
    <t>IP19029B</t>
  </si>
  <si>
    <t>IP19029C</t>
  </si>
  <si>
    <r>
      <t>18</t>
    </r>
    <r>
      <rPr>
        <b/>
        <sz val="9"/>
        <rFont val="Arial"/>
        <family val="2"/>
      </rPr>
      <t>O/</t>
    </r>
    <r>
      <rPr>
        <b/>
        <vertAlign val="superscript"/>
        <sz val="9"/>
        <rFont val="Arial"/>
        <family val="2"/>
      </rPr>
      <t>16</t>
    </r>
    <r>
      <rPr>
        <b/>
        <sz val="9"/>
        <rFont val="Arial"/>
        <family val="2"/>
      </rPr>
      <t>O</t>
    </r>
  </si>
  <si>
    <r>
      <t>δ</t>
    </r>
    <r>
      <rPr>
        <b/>
        <vertAlign val="superscript"/>
        <sz val="9"/>
        <rFont val="Arial"/>
        <family val="2"/>
      </rPr>
      <t>18</t>
    </r>
    <r>
      <rPr>
        <b/>
        <sz val="9"/>
        <rFont val="Arial"/>
        <family val="2"/>
      </rPr>
      <t>O(SMOW)</t>
    </r>
  </si>
  <si>
    <t>S0022@11</t>
  </si>
  <si>
    <t>S0022@12</t>
  </si>
  <si>
    <t>S0022@13</t>
  </si>
  <si>
    <t>S0022@14</t>
  </si>
  <si>
    <t>S0022@15</t>
  </si>
  <si>
    <t>S0022@16</t>
  </si>
  <si>
    <t>S0022@17</t>
  </si>
  <si>
    <t>S0022@18</t>
  </si>
  <si>
    <t>S0022@19</t>
  </si>
  <si>
    <t>S0022@20</t>
  </si>
  <si>
    <t>S0022@21</t>
  </si>
  <si>
    <t>S0022@22</t>
  </si>
  <si>
    <t>S0022@23</t>
  </si>
  <si>
    <t>S0022@24</t>
  </si>
  <si>
    <t>S0022@25</t>
  </si>
  <si>
    <t>S0022@26</t>
  </si>
  <si>
    <t>S0022@27</t>
  </si>
  <si>
    <t>S0022@28</t>
  </si>
  <si>
    <t>S0022@29</t>
  </si>
  <si>
    <t>S0022@30</t>
  </si>
  <si>
    <t>S0022@31</t>
  </si>
  <si>
    <t>S0022@32</t>
  </si>
  <si>
    <t>S0022@33</t>
  </si>
  <si>
    <t>S0022@34</t>
  </si>
  <si>
    <t>S0022@35</t>
  </si>
  <si>
    <t>test1_S0022@1</t>
  </si>
  <si>
    <t>test1_S0022@2</t>
  </si>
  <si>
    <t>test1_S0022@3</t>
  </si>
  <si>
    <t>test1_S0022@4</t>
  </si>
  <si>
    <t>test1_S0081@5</t>
  </si>
  <si>
    <t>test1_S0081@6</t>
  </si>
  <si>
    <t>test1_S0081@7</t>
  </si>
  <si>
    <t>test1_S0081@8</t>
  </si>
  <si>
    <t>IP20013</t>
  </si>
  <si>
    <t>Averages</t>
  </si>
  <si>
    <t>Plesovice_1</t>
  </si>
  <si>
    <t>Plesovice_2</t>
  </si>
  <si>
    <t>Plesovice_3</t>
  </si>
  <si>
    <t>Plesovice_4</t>
  </si>
  <si>
    <t>Plesovice_5</t>
  </si>
  <si>
    <t>Plesovice_6</t>
  </si>
  <si>
    <t>Plesovice_7</t>
  </si>
  <si>
    <t>Plesovice_8</t>
  </si>
  <si>
    <t>Plesovice_9</t>
  </si>
  <si>
    <t>Plesovice_10</t>
  </si>
  <si>
    <t>Plesovice_11</t>
  </si>
  <si>
    <t>Plesovice_12</t>
  </si>
  <si>
    <t>Plesovice_13</t>
  </si>
  <si>
    <t>Plesovice_14</t>
  </si>
  <si>
    <t>Plesovice_15</t>
  </si>
  <si>
    <t>Plesovice_16</t>
  </si>
  <si>
    <t>Plesovice_17</t>
  </si>
  <si>
    <t>Plesovice_18</t>
  </si>
  <si>
    <t>Plesovice_19</t>
  </si>
  <si>
    <t>Plesovice_20</t>
  </si>
  <si>
    <t>Plesovice_21</t>
  </si>
  <si>
    <t>Plesovice_22</t>
  </si>
  <si>
    <t>Plesovice_23</t>
  </si>
  <si>
    <t>Plesovice_24</t>
  </si>
  <si>
    <t>Plesovice_25</t>
  </si>
  <si>
    <t>Plesovice_26</t>
  </si>
  <si>
    <t>Plesovice_27</t>
  </si>
  <si>
    <t>Plesovice_28</t>
  </si>
  <si>
    <t>Plesovice_29</t>
  </si>
  <si>
    <t>Plesovice_30</t>
  </si>
  <si>
    <t>Plesovice_31</t>
  </si>
  <si>
    <t>Plesovice_32</t>
  </si>
  <si>
    <t>FC1 (n = 13)</t>
  </si>
  <si>
    <t>MUN1 (n = 5)</t>
  </si>
  <si>
    <t>OGC (n = 13)</t>
  </si>
  <si>
    <t xml:space="preserve">Plesovice (n = 32) </t>
  </si>
  <si>
    <t>R33 (n = 13)</t>
  </si>
  <si>
    <t>91500 (n = 13)</t>
  </si>
  <si>
    <t>Reference materials</t>
  </si>
  <si>
    <t>b. The sessions IP19029 and IP20013 were completed in June 16th, 2019 and Feb 20th, 2020, respectively.</t>
  </si>
  <si>
    <t>a.The reported spot numbers for samples are same to the corresponding LA-ICP-MS U-Pb analyses.</t>
  </si>
  <si>
    <t>References</t>
  </si>
  <si>
    <t>Zircon reference material TanBrA</t>
  </si>
  <si>
    <t>Zircon reference material OGC</t>
  </si>
  <si>
    <t>Zircon reference material 91500</t>
  </si>
  <si>
    <t>Glass reference material NIST610</t>
  </si>
  <si>
    <t>Glass reference material NIST612</t>
  </si>
  <si>
    <r>
      <t xml:space="preserve">b  Correlation between the uncertainties of </t>
    </r>
    <r>
      <rPr>
        <vertAlign val="superscript"/>
        <sz val="9"/>
        <color theme="1"/>
        <rFont val="Arial"/>
        <family val="2"/>
      </rPr>
      <t>238</t>
    </r>
    <r>
      <rPr>
        <sz val="9"/>
        <color theme="1"/>
        <rFont val="Arial"/>
        <family val="2"/>
      </rPr>
      <t>U/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 xml:space="preserve">Pb and </t>
    </r>
    <r>
      <rPr>
        <vertAlign val="superscript"/>
        <sz val="9"/>
        <color theme="1"/>
        <rFont val="Arial"/>
        <family val="2"/>
      </rPr>
      <t>207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>Pb ratios</t>
    </r>
  </si>
  <si>
    <r>
      <t xml:space="preserve">a  Correlation between the uncertainties of </t>
    </r>
    <r>
      <rPr>
        <vertAlign val="superscript"/>
        <sz val="9"/>
        <color theme="1"/>
        <rFont val="Arial"/>
        <family val="2"/>
      </rPr>
      <t>207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235</t>
    </r>
    <r>
      <rPr>
        <sz val="9"/>
        <color theme="1"/>
        <rFont val="Arial"/>
        <family val="2"/>
      </rPr>
      <t xml:space="preserve">U and 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238</t>
    </r>
    <r>
      <rPr>
        <sz val="9"/>
        <color theme="1"/>
        <rFont val="Arial"/>
        <family val="2"/>
      </rPr>
      <t>U ratios</t>
    </r>
  </si>
  <si>
    <t>Whole-rock geochemistry</t>
  </si>
  <si>
    <r>
      <t xml:space="preserve">b. Final radiogenic Hf isotopic ratio corrected for mass bias and interferences of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 xml:space="preserve">Yb and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 xml:space="preserve">Lu on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Hf.</t>
    </r>
  </si>
  <si>
    <t>Abbreviations:</t>
  </si>
  <si>
    <t>Session</t>
  </si>
  <si>
    <t>Spot No.</t>
  </si>
  <si>
    <t>S 20191220</t>
  </si>
  <si>
    <t>Mineral</t>
  </si>
  <si>
    <t>Rutile</t>
  </si>
  <si>
    <t>HB-21-1</t>
  </si>
  <si>
    <t>HB-21-2</t>
  </si>
  <si>
    <t>HB-21-3</t>
  </si>
  <si>
    <t>HB-21-4</t>
  </si>
  <si>
    <t>HB-21-5</t>
  </si>
  <si>
    <t>HB-21-6</t>
  </si>
  <si>
    <t>HB-21-7</t>
  </si>
  <si>
    <t>HB-21-8</t>
  </si>
  <si>
    <t>HB-21-9</t>
  </si>
  <si>
    <t>HB-21-10</t>
  </si>
  <si>
    <t>HB-21-11</t>
  </si>
  <si>
    <t>HB-21-12</t>
  </si>
  <si>
    <t>HB-21-13</t>
  </si>
  <si>
    <t>HB-21-14</t>
  </si>
  <si>
    <t>HB-21-15</t>
  </si>
  <si>
    <t>HB-21-16</t>
  </si>
  <si>
    <t>HB-21-17</t>
  </si>
  <si>
    <t>HB-21-18</t>
  </si>
  <si>
    <t>HB-21-19</t>
  </si>
  <si>
    <t>HB-21-20</t>
  </si>
  <si>
    <t>HB-21-21</t>
  </si>
  <si>
    <t>HB-21-22</t>
  </si>
  <si>
    <t>HB-21-23</t>
  </si>
  <si>
    <t>HB-21-24</t>
  </si>
  <si>
    <t>HB-21-25</t>
  </si>
  <si>
    <t>HB-21-26</t>
  </si>
  <si>
    <t>HB-21-27</t>
  </si>
  <si>
    <t>HB-21-28</t>
  </si>
  <si>
    <t>HB-21-29</t>
  </si>
  <si>
    <t>HB-21-30</t>
  </si>
  <si>
    <t>HB-21-31</t>
  </si>
  <si>
    <t>HB-21-32</t>
  </si>
  <si>
    <t>HB-21-33</t>
  </si>
  <si>
    <t>HB-21-34</t>
  </si>
  <si>
    <t>HB-21-35</t>
  </si>
  <si>
    <t>References:</t>
  </si>
  <si>
    <t>Porphyritic texture with Pl phenocryst (10 %, sericitized). Matrix: Bt (50 %), Qtz (30 %), Ep (5 %), Ser (5 %).</t>
  </si>
  <si>
    <t>Porphyritic texture with Pl phenocryst (20 %, sericitized and epidotized). Matrix: Bt (45 %), Pl (30 %, sericitized), and Qtz (5 %).</t>
  </si>
  <si>
    <t>Porphyritic texture with Pl phenocryst (35 %). Matrix: Pl (45 %), Qtz (20 %), and Chl (5 %). Foliated.</t>
  </si>
  <si>
    <t>Equigranular texture. Pl (45 %, sericitized), Qtz (20 %), Kfs (20 %), and Bt (10 %, chloritized). Hydrothermal minerals (5 %): Bt (chloritized), Cp, Ep, Qtz.</t>
  </si>
  <si>
    <t>Porphyritic texture with phenocrysts of Pl (25 %, sericitized), Qtz (5 %), and Kfs (5 %). Matrix: Pl (30 %), Qtz (25 %), and Bt (10 %, partially chloritized). Accessory minerals: Ttn, Zrn, and Ap. Hydrothermal minerals: Ser, Cp, Ep, Gy, Py.</t>
  </si>
  <si>
    <t>Porphyritic texture with Pl phenocryst (30 %, partially epidotized and biotitized). Matrix: Bt (50 %), Pl (15 %), Qtz (5 %).</t>
  </si>
  <si>
    <t>Mineralogy (approximated volume percentage)</t>
  </si>
  <si>
    <t>Equigranular texture. Kfs (45 %), Qtz (55 %). Hydrothermal mineral: Mus (&lt; 5 %).</t>
  </si>
  <si>
    <t>Equigranular texture. Kfs (55 %, contains Ab), Bt (25 %), Pl (&lt;10 %), Qtz (5%), Ttn (~5 %).</t>
  </si>
  <si>
    <t>Equigranular texture. Pl (or Ab, 40 %, pervasively sericitized with minorly epidotized), Qtz (25 %), Kfs (20 %), Bt (10 %), Ttn (&lt;5 %).</t>
  </si>
  <si>
    <t>Equigranular texture. Pl (or Ab, 40 %, partially epidotized and sericitized), Kfs (20 %), Qtz (20 %), Bt (15 %), Ttn (&lt;5 %).</t>
  </si>
  <si>
    <t>Fine-grained Ser (40 %) and Qtz (60 %).</t>
  </si>
  <si>
    <t>Porphyritic texure with Kfs phenocryst (5 %). Matrix: fined-grained Kfs (35 %) and Qtz (60 %).</t>
  </si>
  <si>
    <t xml:space="preserve">Porphyritic to equigranular texture. Qtz (20 %), Pl (30 %, sericitized), Bt (25 %), K-feldspar  (10 %). Hydrothermal minerals (15 %): Anh, Bt (partially chloritized), Cp, Ep, Kfs, and Ser.   </t>
  </si>
  <si>
    <t>Porphyritic to equigranular texture with feldspar phenocryst. Qtz (30 %), Pl (30 %, sericitized), Kfs (20 %), and Bt (15 %). Hydrothermal minerals (5 %): Anh, Bt, Cp, Ep, Kfs, Gy, Rt, Ser, and Ttn.</t>
  </si>
  <si>
    <t xml:space="preserve">Porphyritic to equigranular texture with Pl phenocryst. Pl (35 %, sericitized), K-feldspar (20 %), Qtz (25 %), Bt (5 %). Hydrothermal minerals (15 %): Anh, Cp, Ep, Kfs, Ser, Ttn, Rt.   </t>
  </si>
  <si>
    <t>Antecryst</t>
  </si>
  <si>
    <t>Equigranular texture. Pl (45 %, partially epidotized and sericitized), Bt (35 %), Kfs (10 %), Qtz (5 %), Ttn (~5 %).</t>
  </si>
  <si>
    <t>Equigranular texture. Qtz (50 %), Kfs (45 %), and minor Ab (&lt; 5%). Hydrothermal minerals: Ank, Cp, Qtz, and Ser.</t>
  </si>
  <si>
    <t>Laboratory &amp; Sample Preparation</t>
  </si>
  <si>
    <t>Laboratory name</t>
  </si>
  <si>
    <t>MERC IGL</t>
  </si>
  <si>
    <t>Sample type/mineral</t>
  </si>
  <si>
    <t>Zircon</t>
  </si>
  <si>
    <t>Sample preparation</t>
  </si>
  <si>
    <t xml:space="preserve">Reference material location </t>
  </si>
  <si>
    <t>Separate mount</t>
  </si>
  <si>
    <t>Imaging</t>
  </si>
  <si>
    <t>Laser ablation system</t>
  </si>
  <si>
    <t>Make, Model &amp; type</t>
  </si>
  <si>
    <t>Photon Machines, Analyte G2</t>
  </si>
  <si>
    <t>Ablation cell &amp; volume</t>
  </si>
  <si>
    <t>Helex II, large format, two volume</t>
  </si>
  <si>
    <t>Laser wavelength (nm)</t>
  </si>
  <si>
    <t>Pulse width (ns)</t>
  </si>
  <si>
    <t>&lt;4</t>
  </si>
  <si>
    <t>Fluence (J.cm-2)</t>
  </si>
  <si>
    <t>Repetition rate (Hz)</t>
  </si>
  <si>
    <t>Ablation duration (secs)</t>
  </si>
  <si>
    <t>Ablation pit depth / ablation rate</t>
  </si>
  <si>
    <t>Spot size (um)</t>
  </si>
  <si>
    <t>Sampling mode / pattern</t>
  </si>
  <si>
    <t>Carrier gas</t>
  </si>
  <si>
    <t xml:space="preserve">He &amp; Ar (after cell) &amp; N2 (after cell) </t>
  </si>
  <si>
    <t>Cell carrier gas flow (l/min)</t>
  </si>
  <si>
    <t>He1 (cell) = 0.95, He2 (cup) = 0.1, Ar = 1.1, N2 = 0.0095</t>
  </si>
  <si>
    <t>ICP-MS Instrument</t>
  </si>
  <si>
    <t>Thermo iCap-TQ</t>
  </si>
  <si>
    <t>Sample introduction</t>
  </si>
  <si>
    <t>Laser Ablation</t>
  </si>
  <si>
    <t>RF power (W)</t>
  </si>
  <si>
    <t>Make-up gas flow (l/min)</t>
  </si>
  <si>
    <t>Detection system</t>
  </si>
  <si>
    <t>IC</t>
  </si>
  <si>
    <t>Masses measured</t>
  </si>
  <si>
    <t>Integration time per peak/dwell times (ms)</t>
  </si>
  <si>
    <t>Si, Zr, Hf = 5; P, Ti, Y, Nb, Ce, Nd, Gd, Tb, Dy, Ho, Er, Tm, Yb, Lu, Ta, Pb (204, 208), Th = 10; Sm, Eu = 20; Pr, U = 30; Pb (206) = 95, La = 100, Pb (207) = 110</t>
  </si>
  <si>
    <t>Total integration time per output datapoint (secs)</t>
  </si>
  <si>
    <t>IC Dead time (ns)</t>
  </si>
  <si>
    <t>NA</t>
  </si>
  <si>
    <t>Data Processing</t>
  </si>
  <si>
    <t>Gas blank</t>
  </si>
  <si>
    <t>Measured for 60 sec at beginning and end of run &amp; 30 sec between ablations</t>
  </si>
  <si>
    <t>Calibration strategy</t>
  </si>
  <si>
    <t>Reference Material info (U-Pb)</t>
  </si>
  <si>
    <t>Reference Material info (TE)</t>
  </si>
  <si>
    <t>Primary RM = NIST610 (~450 ppm trace elements), Secondary RMs = NIST612 (~38 ppm trace elements)</t>
  </si>
  <si>
    <t>Data processing package used / Correction for LIEF</t>
  </si>
  <si>
    <t>Mass discrimination</t>
  </si>
  <si>
    <t>Common-Pb correction, composition and uncertainty</t>
  </si>
  <si>
    <t>Uncertainty level &amp; propagation</t>
  </si>
  <si>
    <t>Spots = 2SE, Wtd. Means = 2 SD</t>
  </si>
  <si>
    <t>Quality control / Validation</t>
  </si>
  <si>
    <t>Other information</t>
  </si>
  <si>
    <t>U-Pb</t>
  </si>
  <si>
    <t>Thermo Neptune Plus with Jet Interface</t>
  </si>
  <si>
    <t>9 Faraday Cups</t>
  </si>
  <si>
    <t>Measured for 90 sec at beginning and end of run &amp; 30 sec between ablations</t>
  </si>
  <si>
    <t>Iolite v. 3.32; DRS = U-Pb Geochron 4</t>
  </si>
  <si>
    <t>Spots = 2SE, Wtd. Means = 2 SD with propagation of in-run variance in primary RM</t>
  </si>
  <si>
    <t>Analysis</t>
  </si>
  <si>
    <t>Sample #</t>
  </si>
  <si>
    <t>0.03 (S20190522), 0.07 (S20190803)</t>
  </si>
  <si>
    <t>Trace elements</t>
  </si>
  <si>
    <t>Lu-Hf isotopes</t>
  </si>
  <si>
    <t>He1 (cell) = 0.925, He2 (cup) = 0.325, Ar = 1.7, N2 = 0.005</t>
  </si>
  <si>
    <t>Titanite</t>
  </si>
  <si>
    <t>Date</t>
  </si>
  <si>
    <t>20190522 / 20190803</t>
  </si>
  <si>
    <t>HB-23-Duplicate</t>
  </si>
  <si>
    <t>&lt;0.01</t>
  </si>
  <si>
    <t>HB-51-Duplicate</t>
  </si>
  <si>
    <t>HB-61-Duplicate</t>
  </si>
  <si>
    <t>&lt;2</t>
  </si>
  <si>
    <t>N/A</t>
  </si>
  <si>
    <t>U01 (LK-NIP-1)</t>
  </si>
  <si>
    <t>LK-NIP-1 (standard value)</t>
  </si>
  <si>
    <t>Similar to HB-21 in hand specimen. Thin section not prepared.</t>
  </si>
  <si>
    <t>TCDH-07: 182–183</t>
  </si>
  <si>
    <t>TCDH-07: 303.5</t>
  </si>
  <si>
    <t>TCDH-07: 362.8–363.4</t>
  </si>
  <si>
    <t>TCDH-06: 742–742.3</t>
  </si>
  <si>
    <t>TCDH-08: 179.1–179.7</t>
  </si>
  <si>
    <t>Zircon reference material Grn.</t>
  </si>
  <si>
    <t>Notes</t>
  </si>
  <si>
    <t>Inclusion</t>
  </si>
  <si>
    <r>
      <t>TanBrA  = 2509.7 ± 3.1 Ma; Grn = 3004.6 ± 1.5 Ma  (</t>
    </r>
    <r>
      <rPr>
        <vertAlign val="superscript"/>
        <sz val="9"/>
        <color theme="1"/>
        <rFont val="Arial"/>
        <family val="2"/>
      </rPr>
      <t>207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>Pb Wtd. Means)</t>
    </r>
  </si>
  <si>
    <r>
      <t>SiO</t>
    </r>
    <r>
      <rPr>
        <b/>
        <vertAlign val="subscript"/>
        <sz val="9"/>
        <color indexed="8"/>
        <rFont val="Arial"/>
        <family val="2"/>
      </rPr>
      <t>2</t>
    </r>
  </si>
  <si>
    <r>
      <t>TiO</t>
    </r>
    <r>
      <rPr>
        <b/>
        <vertAlign val="subscript"/>
        <sz val="9"/>
        <color indexed="8"/>
        <rFont val="Arial"/>
        <family val="2"/>
      </rPr>
      <t>2</t>
    </r>
  </si>
  <si>
    <r>
      <t>Al</t>
    </r>
    <r>
      <rPr>
        <b/>
        <vertAlign val="sub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</t>
    </r>
    <r>
      <rPr>
        <b/>
        <vertAlign val="subscript"/>
        <sz val="9"/>
        <color indexed="8"/>
        <rFont val="Arial"/>
        <family val="2"/>
      </rPr>
      <t>3</t>
    </r>
  </si>
  <si>
    <r>
      <t>Na</t>
    </r>
    <r>
      <rPr>
        <b/>
        <vertAlign val="sub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</t>
    </r>
  </si>
  <si>
    <r>
      <t>K</t>
    </r>
    <r>
      <rPr>
        <b/>
        <vertAlign val="sub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</t>
    </r>
  </si>
  <si>
    <r>
      <t>P</t>
    </r>
    <r>
      <rPr>
        <b/>
        <vertAlign val="sub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</t>
    </r>
    <r>
      <rPr>
        <b/>
        <vertAlign val="subscript"/>
        <sz val="9"/>
        <color indexed="8"/>
        <rFont val="Arial"/>
        <family val="2"/>
      </rPr>
      <t>5</t>
    </r>
  </si>
  <si>
    <r>
      <t>Cr</t>
    </r>
    <r>
      <rPr>
        <b/>
        <vertAlign val="sub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</t>
    </r>
    <r>
      <rPr>
        <b/>
        <vertAlign val="subscript"/>
        <sz val="9"/>
        <color indexed="8"/>
        <rFont val="Arial"/>
        <family val="2"/>
      </rPr>
      <t>3</t>
    </r>
  </si>
  <si>
    <r>
      <t>Fe</t>
    </r>
    <r>
      <rPr>
        <b/>
        <vertAlign val="sub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O</t>
    </r>
    <r>
      <rPr>
        <b/>
        <vertAlign val="subscript"/>
        <sz val="9"/>
        <color indexed="8"/>
        <rFont val="Arial"/>
        <family val="2"/>
      </rPr>
      <t>3</t>
    </r>
  </si>
  <si>
    <t>Xenocryst</t>
  </si>
  <si>
    <t>test1_S0022@5</t>
  </si>
  <si>
    <t>test1_S0022@6</t>
  </si>
  <si>
    <t>test1_S0022@7</t>
  </si>
  <si>
    <t>test1_S0022@8</t>
  </si>
  <si>
    <t>LA-ICP-MS rutile U-Pb isotopes</t>
  </si>
  <si>
    <r>
      <t xml:space="preserve">Element contents </t>
    </r>
    <r>
      <rPr>
        <b/>
        <vertAlign val="superscript"/>
        <sz val="10"/>
        <color theme="1"/>
        <rFont val="Arial"/>
        <family val="2"/>
      </rPr>
      <t>d</t>
    </r>
  </si>
  <si>
    <r>
      <t xml:space="preserve">Rho </t>
    </r>
    <r>
      <rPr>
        <b/>
        <vertAlign val="superscript"/>
        <sz val="9"/>
        <color theme="1"/>
        <rFont val="Arial"/>
        <family val="2"/>
      </rPr>
      <t>a</t>
    </r>
  </si>
  <si>
    <t>HB-28: Plagioclase-phyric andesite porphyry</t>
  </si>
  <si>
    <t>HB-61: Plagioclase-phyric andesite porphyry</t>
  </si>
  <si>
    <t>HB-61: plagioclase-phyric andesite porphyry</t>
  </si>
  <si>
    <t>Andesite (feldspar) porphyry</t>
  </si>
  <si>
    <t>Andesite porphyry</t>
  </si>
  <si>
    <t>Quartz-monzonite enclave</t>
  </si>
  <si>
    <t>HB-33: Quartz monzonite enclave in granodiorite</t>
  </si>
  <si>
    <t>HB-33: Quartz monzonite in granodiorite</t>
  </si>
  <si>
    <t>Porphyritic texture with Bt-altered mafic phenocryst (15 %, partially chloritized). Matrix: Ser (50 %) and Qtz (35 %).</t>
  </si>
  <si>
    <t>Host minerals</t>
  </si>
  <si>
    <t>Beam size</t>
  </si>
  <si>
    <t>S (wt. %)</t>
  </si>
  <si>
    <t>S (ppm)</t>
  </si>
  <si>
    <t>F</t>
  </si>
  <si>
    <t>Cl</t>
  </si>
  <si>
    <t>HB18-2</t>
  </si>
  <si>
    <t>Wholly hosted</t>
  </si>
  <si>
    <t>HB18-3</t>
  </si>
  <si>
    <t>n.d.</t>
  </si>
  <si>
    <t>HB18-4</t>
  </si>
  <si>
    <t>HB28-1-2</t>
  </si>
  <si>
    <t>HB28-2</t>
  </si>
  <si>
    <t>HB30-01</t>
  </si>
  <si>
    <t>HB30-02</t>
  </si>
  <si>
    <t>HB30-03</t>
  </si>
  <si>
    <t>HB30-04</t>
  </si>
  <si>
    <t>HB30-05</t>
  </si>
  <si>
    <t>HB30-06</t>
  </si>
  <si>
    <t>HB30-07</t>
  </si>
  <si>
    <t>HB30-08</t>
  </si>
  <si>
    <t>HB30-09</t>
  </si>
  <si>
    <t>HB30-10</t>
  </si>
  <si>
    <t>HB30-11</t>
  </si>
  <si>
    <t>HB30-12</t>
  </si>
  <si>
    <t>HB30-13</t>
  </si>
  <si>
    <t>HB30-14</t>
  </si>
  <si>
    <t>HB33-06</t>
  </si>
  <si>
    <t>HB33-07</t>
  </si>
  <si>
    <t>HB33-08</t>
  </si>
  <si>
    <t>HB33-09</t>
  </si>
  <si>
    <t>HB33-10</t>
  </si>
  <si>
    <t>HB33-11</t>
  </si>
  <si>
    <t>HB33-12</t>
  </si>
  <si>
    <t>HB33-13</t>
  </si>
  <si>
    <t>HB33-14</t>
  </si>
  <si>
    <t>HB33-15</t>
  </si>
  <si>
    <t>HB33-16</t>
  </si>
  <si>
    <t>HB32-01</t>
  </si>
  <si>
    <t>HB32-02</t>
  </si>
  <si>
    <t>HB32-03</t>
  </si>
  <si>
    <t>HB34-01</t>
  </si>
  <si>
    <t>HB34-02</t>
  </si>
  <si>
    <t>HB34-03</t>
  </si>
  <si>
    <t>HB51-4</t>
  </si>
  <si>
    <t>HB51-6</t>
  </si>
  <si>
    <t>HB51-7</t>
  </si>
  <si>
    <t>Melt S (calculated, wt. %)</t>
  </si>
  <si>
    <t>Melt S (calculated; ppm)</t>
  </si>
  <si>
    <t>SD</t>
  </si>
  <si>
    <t>Notes:</t>
  </si>
  <si>
    <t>a. Data for apatite hosted in other minerals and matrix or cut by fractures were discarded.</t>
  </si>
  <si>
    <r>
      <t>b. Data with ZrO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&gt; 1 %, indicative of contamination from host zircon, were discarded.</t>
    </r>
  </si>
  <si>
    <t xml:space="preserve">d.  To minimize the effects of hydrothermal alteration and contamination of inherited and xenocrystic cores and small mineral inclusions on LA-ICP-MS zircon trace element analyses, we filtered our data using geochemical criteria as follows. </t>
  </si>
  <si>
    <t>U(initial)</t>
  </si>
  <si>
    <t>n</t>
  </si>
  <si>
    <t>a. Except for samples HB-30 and HB33, the reported spot numbers for samples are same to the corresponding LA-ICP-MS U-Pb and Lu-Hf isotope analyses.</t>
  </si>
  <si>
    <t>Rhyolitic tuff</t>
  </si>
  <si>
    <t>HB-24: Rhyolitic tuff</t>
  </si>
  <si>
    <t>LA-ICP-MS zircon U-Pb-Hf isotopes and trace elements</t>
  </si>
  <si>
    <t>CA-ID-TIMS zircon U-Pb</t>
  </si>
  <si>
    <t>SIMS zircon O isotopes</t>
  </si>
  <si>
    <t>Plagioclase-phyric andesite porphyry</t>
  </si>
  <si>
    <r>
      <t>a. A/CNK = molar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/(CaO + Na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 +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O)</t>
    </r>
  </si>
  <si>
    <t/>
  </si>
  <si>
    <t>Dates (Ma)</t>
  </si>
  <si>
    <t>Composition</t>
  </si>
  <si>
    <t>Isotopic Ratios</t>
  </si>
  <si>
    <t xml:space="preserve">±2σ % </t>
  </si>
  <si>
    <t xml:space="preserve">mz1     </t>
  </si>
  <si>
    <t xml:space="preserve">mz2     </t>
  </si>
  <si>
    <t xml:space="preserve">mz3     </t>
  </si>
  <si>
    <t xml:space="preserve">z1      </t>
  </si>
  <si>
    <t xml:space="preserve">z2      </t>
  </si>
  <si>
    <t xml:space="preserve">z3      </t>
  </si>
  <si>
    <t xml:space="preserve">z5      </t>
  </si>
  <si>
    <t xml:space="preserve">z6      </t>
  </si>
  <si>
    <t xml:space="preserve">z7      </t>
  </si>
  <si>
    <t xml:space="preserve">z8      </t>
  </si>
  <si>
    <t xml:space="preserve">z9      </t>
  </si>
  <si>
    <t xml:space="preserve">z10     </t>
  </si>
  <si>
    <t xml:space="preserve">z4      </t>
  </si>
  <si>
    <t>±2σ abs</t>
  </si>
  <si>
    <t>Corr. Coef.</t>
  </si>
  <si>
    <t>Mass U (ng)</t>
  </si>
  <si>
    <t>Zircon fraction</t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</si>
  <si>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238</t>
    </r>
    <r>
      <rPr>
        <b/>
        <sz val="9"/>
        <color theme="1"/>
        <rFont val="Arial"/>
        <family val="2"/>
      </rPr>
      <t xml:space="preserve">U (Th) </t>
    </r>
    <r>
      <rPr>
        <b/>
        <vertAlign val="superscript"/>
        <sz val="9"/>
        <color theme="1"/>
        <rFont val="Arial"/>
        <family val="2"/>
      </rPr>
      <t>a</t>
    </r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</si>
  <si>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238</t>
    </r>
    <r>
      <rPr>
        <b/>
        <sz val="9"/>
        <color theme="1"/>
        <rFont val="Arial"/>
        <family val="2"/>
      </rPr>
      <t xml:space="preserve">U </t>
    </r>
    <r>
      <rPr>
        <b/>
        <vertAlign val="superscript"/>
        <sz val="9"/>
        <color theme="1"/>
        <rFont val="Arial"/>
        <family val="2"/>
      </rPr>
      <t>b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</si>
  <si>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235</t>
    </r>
    <r>
      <rPr>
        <b/>
        <sz val="9"/>
        <color theme="1"/>
        <rFont val="Arial"/>
        <family val="2"/>
      </rPr>
      <t xml:space="preserve">U </t>
    </r>
    <r>
      <rPr>
        <b/>
        <vertAlign val="superscript"/>
        <sz val="9"/>
        <color theme="1"/>
        <rFont val="Arial"/>
        <family val="2"/>
      </rPr>
      <t>b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</si>
  <si>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 xml:space="preserve">Pb </t>
    </r>
    <r>
      <rPr>
        <b/>
        <vertAlign val="superscript"/>
        <sz val="9"/>
        <color theme="1"/>
        <rFont val="Arial"/>
        <family val="2"/>
      </rPr>
      <t>b</t>
    </r>
  </si>
  <si>
    <r>
      <t xml:space="preserve">% disc </t>
    </r>
    <r>
      <rPr>
        <b/>
        <vertAlign val="superscript"/>
        <sz val="9"/>
        <color theme="1"/>
        <rFont val="Arial"/>
        <family val="2"/>
      </rPr>
      <t>c</t>
    </r>
  </si>
  <si>
    <r>
      <t xml:space="preserve">Th/U </t>
    </r>
    <r>
      <rPr>
        <b/>
        <vertAlign val="superscript"/>
        <sz val="9"/>
        <color theme="1"/>
        <rFont val="Arial"/>
        <family val="2"/>
      </rPr>
      <t>d</t>
    </r>
  </si>
  <si>
    <r>
      <t xml:space="preserve">Pb* (pg) </t>
    </r>
    <r>
      <rPr>
        <b/>
        <vertAlign val="superscript"/>
        <sz val="9"/>
        <color theme="1"/>
        <rFont val="Arial"/>
        <family val="2"/>
      </rPr>
      <t>e</t>
    </r>
  </si>
  <si>
    <r>
      <t xml:space="preserve">Pbc (pg) </t>
    </r>
    <r>
      <rPr>
        <b/>
        <vertAlign val="superscript"/>
        <sz val="9"/>
        <color theme="1"/>
        <rFont val="Arial"/>
        <family val="2"/>
      </rPr>
      <t>f</t>
    </r>
  </si>
  <si>
    <r>
      <t xml:space="preserve">Pb*/Pbc </t>
    </r>
    <r>
      <rPr>
        <b/>
        <vertAlign val="superscript"/>
        <sz val="9"/>
        <color theme="1"/>
        <rFont val="Arial"/>
        <family val="2"/>
      </rPr>
      <t>g</t>
    </r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</si>
  <si>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204</t>
    </r>
    <r>
      <rPr>
        <b/>
        <sz val="9"/>
        <color theme="1"/>
        <rFont val="Arial"/>
        <family val="2"/>
      </rPr>
      <t xml:space="preserve">Pb </t>
    </r>
    <r>
      <rPr>
        <b/>
        <vertAlign val="superscript"/>
        <sz val="9"/>
        <color theme="1"/>
        <rFont val="Arial"/>
        <family val="2"/>
      </rPr>
      <t>h</t>
    </r>
  </si>
  <si>
    <r>
      <rPr>
        <b/>
        <vertAlign val="superscript"/>
        <sz val="9"/>
        <color theme="1"/>
        <rFont val="Arial"/>
        <family val="2"/>
      </rPr>
      <t>208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</t>
    </r>
    <r>
      <rPr>
        <b/>
        <vertAlign val="superscript"/>
        <sz val="9"/>
        <color theme="1"/>
        <rFont val="Arial"/>
        <family val="2"/>
      </rPr>
      <t xml:space="preserve"> i</t>
    </r>
  </si>
  <si>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238</t>
    </r>
    <r>
      <rPr>
        <b/>
        <sz val="9"/>
        <color theme="1"/>
        <rFont val="Arial"/>
        <family val="2"/>
      </rPr>
      <t xml:space="preserve">U </t>
    </r>
    <r>
      <rPr>
        <b/>
        <vertAlign val="superscript"/>
        <sz val="9"/>
        <color theme="1"/>
        <rFont val="Arial"/>
        <family val="2"/>
      </rPr>
      <t>i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</si>
  <si>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235</t>
    </r>
    <r>
      <rPr>
        <b/>
        <sz val="9"/>
        <color theme="1"/>
        <rFont val="Arial"/>
        <family val="2"/>
      </rPr>
      <t xml:space="preserve">U </t>
    </r>
    <r>
      <rPr>
        <b/>
        <vertAlign val="superscript"/>
        <sz val="9"/>
        <color theme="1"/>
        <rFont val="Arial"/>
        <family val="2"/>
      </rPr>
      <t>i</t>
    </r>
  </si>
  <si>
    <r>
      <rPr>
        <b/>
        <vertAlign val="superscript"/>
        <sz val="9"/>
        <color theme="1"/>
        <rFont val="Arial"/>
        <family val="2"/>
      </rPr>
      <t>207</t>
    </r>
    <r>
      <rPr>
        <b/>
        <sz val="9"/>
        <color theme="1"/>
        <rFont val="Arial"/>
        <family val="2"/>
      </rPr>
      <t>Pb/</t>
    </r>
    <r>
      <rPr>
        <b/>
        <vertAlign val="superscript"/>
        <sz val="9"/>
        <color theme="1"/>
        <rFont val="Arial"/>
        <family val="2"/>
      </rPr>
      <t>206</t>
    </r>
    <r>
      <rPr>
        <b/>
        <sz val="9"/>
        <color theme="1"/>
        <rFont val="Arial"/>
        <family val="2"/>
      </rPr>
      <t>Pb</t>
    </r>
    <r>
      <rPr>
        <b/>
        <vertAlign val="superscript"/>
        <sz val="9"/>
        <color theme="1"/>
        <rFont val="Arial"/>
        <family val="2"/>
      </rPr>
      <t xml:space="preserve"> i</t>
    </r>
  </si>
  <si>
    <r>
      <t xml:space="preserve">a. Corrected for initial Th/U disequilibrium using radiogenic </t>
    </r>
    <r>
      <rPr>
        <vertAlign val="superscript"/>
        <sz val="9"/>
        <color theme="1"/>
        <rFont val="Arial"/>
        <family val="2"/>
      </rPr>
      <t>208</t>
    </r>
    <r>
      <rPr>
        <sz val="9"/>
        <color theme="1"/>
        <rFont val="Arial"/>
        <family val="2"/>
      </rPr>
      <t>Pb and Th/U[magma] = 3.50000.</t>
    </r>
  </si>
  <si>
    <r>
      <t>c. % discordance = 100 - (100 * (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238</t>
    </r>
    <r>
      <rPr>
        <sz val="9"/>
        <color theme="1"/>
        <rFont val="Arial"/>
        <family val="2"/>
      </rPr>
      <t>U date) / (</t>
    </r>
    <r>
      <rPr>
        <vertAlign val="superscript"/>
        <sz val="9"/>
        <color theme="1"/>
        <rFont val="Arial"/>
        <family val="2"/>
      </rPr>
      <t>207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>Pb date)).</t>
    </r>
  </si>
  <si>
    <r>
      <t xml:space="preserve">d. Th contents calculated from radiogenic </t>
    </r>
    <r>
      <rPr>
        <vertAlign val="superscript"/>
        <sz val="9"/>
        <color theme="1"/>
        <rFont val="Arial"/>
        <family val="2"/>
      </rPr>
      <t>208</t>
    </r>
    <r>
      <rPr>
        <sz val="9"/>
        <color theme="1"/>
        <rFont val="Arial"/>
        <family val="2"/>
      </rPr>
      <t xml:space="preserve">Pb and the </t>
    </r>
    <r>
      <rPr>
        <vertAlign val="superscript"/>
        <sz val="9"/>
        <color theme="1"/>
        <rFont val="Arial"/>
        <family val="2"/>
      </rPr>
      <t>230</t>
    </r>
    <r>
      <rPr>
        <sz val="9"/>
        <color theme="1"/>
        <rFont val="Arial"/>
        <family val="2"/>
      </rPr>
      <t xml:space="preserve">Th-corrected 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>Pb/</t>
    </r>
    <r>
      <rPr>
        <vertAlign val="superscript"/>
        <sz val="9"/>
        <color theme="1"/>
        <rFont val="Arial"/>
        <family val="2"/>
      </rPr>
      <t>238</t>
    </r>
    <r>
      <rPr>
        <sz val="9"/>
        <color theme="1"/>
        <rFont val="Arial"/>
        <family val="2"/>
      </rPr>
      <t>U date of the sample, assuming concordance between the U-Pb and Th-Pb systems.</t>
    </r>
  </si>
  <si>
    <t>e. Total mass of radiogenic Pb.</t>
  </si>
  <si>
    <t>f. Total mass of common Pb.</t>
  </si>
  <si>
    <r>
      <t xml:space="preserve">g. Ratio of radiogenic Pb (including </t>
    </r>
    <r>
      <rPr>
        <vertAlign val="superscript"/>
        <sz val="9"/>
        <color theme="1"/>
        <rFont val="Arial"/>
        <family val="2"/>
      </rPr>
      <t>208</t>
    </r>
    <r>
      <rPr>
        <sz val="9"/>
        <color theme="1"/>
        <rFont val="Arial"/>
        <family val="2"/>
      </rPr>
      <t>Pb) to common Pb.</t>
    </r>
  </si>
  <si>
    <t>h. Measured ratio corrected for fractionation and spike contribution only.</t>
  </si>
  <si>
    <t>i. Measured ratios corrected for fractionation, tracer and blank.</t>
  </si>
  <si>
    <t>HB-18, HB-24, HB-28, HB-29, HB-30, HB-32, HB-33, HB-51, and HB-61</t>
  </si>
  <si>
    <t>Thin section</t>
  </si>
  <si>
    <t>BSE</t>
  </si>
  <si>
    <t>Transmitted and reflected light, CL, and BSE</t>
  </si>
  <si>
    <t>He1 (cell) = 0.7, He2 (cup) = 0.2, Ar = 0.75, N2 = 0.01</t>
  </si>
  <si>
    <t>R19_1</t>
  </si>
  <si>
    <t>R19_2</t>
  </si>
  <si>
    <t>R19_3</t>
  </si>
  <si>
    <t>R19_4</t>
  </si>
  <si>
    <t>R19_5</t>
  </si>
  <si>
    <t>R19_6</t>
  </si>
  <si>
    <t>R19_7</t>
  </si>
  <si>
    <t>R19_8</t>
  </si>
  <si>
    <t>Sugluk_1</t>
  </si>
  <si>
    <t>Sugluk_2</t>
  </si>
  <si>
    <t>Sugluk_3</t>
  </si>
  <si>
    <t>Sugluk_4</t>
  </si>
  <si>
    <t>Sugluk_5</t>
  </si>
  <si>
    <t>Sugluk_6</t>
  </si>
  <si>
    <t>Sugluk_7</t>
  </si>
  <si>
    <t>Sugluk_8</t>
  </si>
  <si>
    <t>Secondary reference materials</t>
  </si>
  <si>
    <t>R19  = 480 ± 45 Ma; Sugluk = 1782 ± 55 Ma  (intercept ages)</t>
  </si>
  <si>
    <t>S.D.</t>
  </si>
  <si>
    <r>
      <rPr>
        <vertAlign val="superscript"/>
        <sz val="9"/>
        <rFont val="Arial"/>
        <family val="2"/>
      </rPr>
      <t>29</t>
    </r>
    <r>
      <rPr>
        <sz val="9"/>
        <rFont val="Arial"/>
        <family val="2"/>
      </rPr>
      <t xml:space="preserve">Si, </t>
    </r>
    <r>
      <rPr>
        <vertAlign val="superscript"/>
        <sz val="9"/>
        <rFont val="Arial"/>
        <family val="2"/>
      </rPr>
      <t>31</t>
    </r>
    <r>
      <rPr>
        <sz val="9"/>
        <rFont val="Arial"/>
        <family val="2"/>
      </rPr>
      <t xml:space="preserve">P, </t>
    </r>
    <r>
      <rPr>
        <vertAlign val="superscript"/>
        <sz val="9"/>
        <rFont val="Arial"/>
        <family val="2"/>
      </rPr>
      <t>49</t>
    </r>
    <r>
      <rPr>
        <sz val="9"/>
        <rFont val="Arial"/>
        <family val="2"/>
      </rPr>
      <t xml:space="preserve">Ti, </t>
    </r>
    <r>
      <rPr>
        <vertAlign val="superscript"/>
        <sz val="9"/>
        <rFont val="Arial"/>
        <family val="2"/>
      </rPr>
      <t>89</t>
    </r>
    <r>
      <rPr>
        <sz val="9"/>
        <rFont val="Arial"/>
        <family val="2"/>
      </rPr>
      <t xml:space="preserve">Y, </t>
    </r>
    <r>
      <rPr>
        <vertAlign val="superscript"/>
        <sz val="9"/>
        <rFont val="Arial"/>
        <family val="2"/>
      </rPr>
      <t>91</t>
    </r>
    <r>
      <rPr>
        <sz val="9"/>
        <rFont val="Arial"/>
        <family val="2"/>
      </rPr>
      <t xml:space="preserve">Zr, </t>
    </r>
    <r>
      <rPr>
        <vertAlign val="superscript"/>
        <sz val="9"/>
        <rFont val="Arial"/>
        <family val="2"/>
      </rPr>
      <t>93</t>
    </r>
    <r>
      <rPr>
        <sz val="9"/>
        <rFont val="Arial"/>
        <family val="2"/>
      </rPr>
      <t xml:space="preserve">Nb, </t>
    </r>
    <r>
      <rPr>
        <vertAlign val="superscript"/>
        <sz val="9"/>
        <rFont val="Arial"/>
        <family val="2"/>
      </rPr>
      <t>139</t>
    </r>
    <r>
      <rPr>
        <sz val="9"/>
        <rFont val="Arial"/>
        <family val="2"/>
      </rPr>
      <t xml:space="preserve">La, </t>
    </r>
    <r>
      <rPr>
        <vertAlign val="superscript"/>
        <sz val="9"/>
        <rFont val="Arial"/>
        <family val="2"/>
      </rPr>
      <t>140</t>
    </r>
    <r>
      <rPr>
        <sz val="9"/>
        <rFont val="Arial"/>
        <family val="2"/>
      </rPr>
      <t xml:space="preserve">Ce, </t>
    </r>
    <r>
      <rPr>
        <vertAlign val="superscript"/>
        <sz val="9"/>
        <rFont val="Arial"/>
        <family val="2"/>
      </rPr>
      <t>141</t>
    </r>
    <r>
      <rPr>
        <sz val="9"/>
        <rFont val="Arial"/>
        <family val="2"/>
      </rPr>
      <t xml:space="preserve">Pr, </t>
    </r>
    <r>
      <rPr>
        <vertAlign val="superscript"/>
        <sz val="9"/>
        <rFont val="Arial"/>
        <family val="2"/>
      </rPr>
      <t>146</t>
    </r>
    <r>
      <rPr>
        <sz val="9"/>
        <rFont val="Arial"/>
        <family val="2"/>
      </rPr>
      <t xml:space="preserve">Nd, </t>
    </r>
    <r>
      <rPr>
        <vertAlign val="superscript"/>
        <sz val="9"/>
        <rFont val="Arial"/>
        <family val="2"/>
      </rPr>
      <t>147</t>
    </r>
    <r>
      <rPr>
        <sz val="9"/>
        <rFont val="Arial"/>
        <family val="2"/>
      </rPr>
      <t xml:space="preserve">Sm, </t>
    </r>
    <r>
      <rPr>
        <vertAlign val="superscript"/>
        <sz val="9"/>
        <rFont val="Arial"/>
        <family val="2"/>
      </rPr>
      <t>153</t>
    </r>
    <r>
      <rPr>
        <sz val="9"/>
        <rFont val="Arial"/>
        <family val="2"/>
      </rPr>
      <t xml:space="preserve">Eu, </t>
    </r>
    <r>
      <rPr>
        <vertAlign val="superscript"/>
        <sz val="9"/>
        <rFont val="Arial"/>
        <family val="2"/>
      </rPr>
      <t>157</t>
    </r>
    <r>
      <rPr>
        <sz val="9"/>
        <rFont val="Arial"/>
        <family val="2"/>
      </rPr>
      <t xml:space="preserve">Gd, </t>
    </r>
    <r>
      <rPr>
        <vertAlign val="superscript"/>
        <sz val="9"/>
        <rFont val="Arial"/>
        <family val="2"/>
      </rPr>
      <t>159</t>
    </r>
    <r>
      <rPr>
        <sz val="9"/>
        <rFont val="Arial"/>
        <family val="2"/>
      </rPr>
      <t xml:space="preserve">Tb, </t>
    </r>
    <r>
      <rPr>
        <vertAlign val="superscript"/>
        <sz val="9"/>
        <rFont val="Arial"/>
        <family val="2"/>
      </rPr>
      <t>163</t>
    </r>
    <r>
      <rPr>
        <sz val="9"/>
        <rFont val="Arial"/>
        <family val="2"/>
      </rPr>
      <t xml:space="preserve">Dy, </t>
    </r>
    <r>
      <rPr>
        <vertAlign val="superscript"/>
        <sz val="9"/>
        <rFont val="Arial"/>
        <family val="2"/>
      </rPr>
      <t>165</t>
    </r>
    <r>
      <rPr>
        <sz val="9"/>
        <rFont val="Arial"/>
        <family val="2"/>
      </rPr>
      <t xml:space="preserve">Ho, </t>
    </r>
    <r>
      <rPr>
        <vertAlign val="superscript"/>
        <sz val="9"/>
        <rFont val="Arial"/>
        <family val="2"/>
      </rPr>
      <t>166</t>
    </r>
    <r>
      <rPr>
        <sz val="9"/>
        <rFont val="Arial"/>
        <family val="2"/>
      </rPr>
      <t xml:space="preserve">Er, </t>
    </r>
    <r>
      <rPr>
        <vertAlign val="superscript"/>
        <sz val="9"/>
        <rFont val="Arial"/>
        <family val="2"/>
      </rPr>
      <t>169</t>
    </r>
    <r>
      <rPr>
        <sz val="9"/>
        <rFont val="Arial"/>
        <family val="2"/>
      </rPr>
      <t xml:space="preserve">Tm, </t>
    </r>
    <r>
      <rPr>
        <vertAlign val="superscript"/>
        <sz val="9"/>
        <rFont val="Arial"/>
        <family val="2"/>
      </rPr>
      <t>172</t>
    </r>
    <r>
      <rPr>
        <sz val="9"/>
        <rFont val="Arial"/>
        <family val="2"/>
      </rPr>
      <t xml:space="preserve">Yb, </t>
    </r>
    <r>
      <rPr>
        <vertAlign val="superscript"/>
        <sz val="9"/>
        <rFont val="Arial"/>
        <family val="2"/>
      </rPr>
      <t>175</t>
    </r>
    <r>
      <rPr>
        <sz val="9"/>
        <rFont val="Arial"/>
        <family val="2"/>
      </rPr>
      <t xml:space="preserve">Lu, </t>
    </r>
    <r>
      <rPr>
        <vertAlign val="superscript"/>
        <sz val="9"/>
        <rFont val="Arial"/>
        <family val="2"/>
      </rPr>
      <t>177</t>
    </r>
    <r>
      <rPr>
        <sz val="9"/>
        <rFont val="Arial"/>
        <family val="2"/>
      </rPr>
      <t xml:space="preserve">Hf, </t>
    </r>
    <r>
      <rPr>
        <vertAlign val="superscript"/>
        <sz val="9"/>
        <rFont val="Arial"/>
        <family val="2"/>
      </rPr>
      <t>181</t>
    </r>
    <r>
      <rPr>
        <sz val="9"/>
        <rFont val="Arial"/>
        <family val="2"/>
      </rPr>
      <t xml:space="preserve">Ta, </t>
    </r>
    <r>
      <rPr>
        <vertAlign val="superscript"/>
        <sz val="9"/>
        <rFont val="Arial"/>
        <family val="2"/>
      </rPr>
      <t>204</t>
    </r>
    <r>
      <rPr>
        <sz val="9"/>
        <rFont val="Arial"/>
        <family val="2"/>
      </rPr>
      <t xml:space="preserve">Pb, </t>
    </r>
    <r>
      <rPr>
        <vertAlign val="superscript"/>
        <sz val="9"/>
        <rFont val="Arial"/>
        <family val="2"/>
      </rPr>
      <t>206</t>
    </r>
    <r>
      <rPr>
        <sz val="9"/>
        <rFont val="Arial"/>
        <family val="2"/>
      </rPr>
      <t xml:space="preserve">Pb, </t>
    </r>
    <r>
      <rPr>
        <vertAlign val="superscript"/>
        <sz val="9"/>
        <rFont val="Arial"/>
        <family val="2"/>
      </rPr>
      <t>207</t>
    </r>
    <r>
      <rPr>
        <sz val="9"/>
        <rFont val="Arial"/>
        <family val="2"/>
      </rPr>
      <t xml:space="preserve">Pb, </t>
    </r>
    <r>
      <rPr>
        <vertAlign val="superscript"/>
        <sz val="9"/>
        <rFont val="Arial"/>
        <family val="2"/>
      </rPr>
      <t>208</t>
    </r>
    <r>
      <rPr>
        <sz val="9"/>
        <rFont val="Arial"/>
        <family val="2"/>
      </rPr>
      <t>Pb,</t>
    </r>
    <r>
      <rPr>
        <vertAlign val="superscript"/>
        <sz val="9"/>
        <rFont val="Arial"/>
        <family val="2"/>
      </rPr>
      <t xml:space="preserve"> 232</t>
    </r>
    <r>
      <rPr>
        <sz val="9"/>
        <rFont val="Arial"/>
        <family val="2"/>
      </rPr>
      <t xml:space="preserve">Th, </t>
    </r>
    <r>
      <rPr>
        <vertAlign val="superscript"/>
        <sz val="9"/>
        <rFont val="Arial"/>
        <family val="2"/>
      </rPr>
      <t>238</t>
    </r>
    <r>
      <rPr>
        <sz val="9"/>
        <rFont val="Arial"/>
        <family val="2"/>
      </rPr>
      <t>U</t>
    </r>
  </si>
  <si>
    <r>
      <rPr>
        <vertAlign val="superscript"/>
        <sz val="9"/>
        <color theme="1"/>
        <rFont val="Arial"/>
        <family val="2"/>
      </rPr>
      <t>204</t>
    </r>
    <r>
      <rPr>
        <sz val="9"/>
        <color theme="1"/>
        <rFont val="Arial"/>
        <family val="2"/>
      </rPr>
      <t xml:space="preserve">Pb, </t>
    </r>
    <r>
      <rPr>
        <vertAlign val="superscript"/>
        <sz val="9"/>
        <color theme="1"/>
        <rFont val="Arial"/>
        <family val="2"/>
      </rPr>
      <t>206</t>
    </r>
    <r>
      <rPr>
        <sz val="9"/>
        <color theme="1"/>
        <rFont val="Arial"/>
        <family val="2"/>
      </rPr>
      <t xml:space="preserve">Pb, </t>
    </r>
    <r>
      <rPr>
        <vertAlign val="superscript"/>
        <sz val="9"/>
        <color theme="1"/>
        <rFont val="Arial"/>
        <family val="2"/>
      </rPr>
      <t>207</t>
    </r>
    <r>
      <rPr>
        <sz val="9"/>
        <color theme="1"/>
        <rFont val="Arial"/>
        <family val="2"/>
      </rPr>
      <t xml:space="preserve">Pb, </t>
    </r>
    <r>
      <rPr>
        <vertAlign val="superscript"/>
        <sz val="9"/>
        <color theme="1"/>
        <rFont val="Arial"/>
        <family val="2"/>
      </rPr>
      <t>208</t>
    </r>
    <r>
      <rPr>
        <sz val="9"/>
        <color theme="1"/>
        <rFont val="Arial"/>
        <family val="2"/>
      </rPr>
      <t>Pb,</t>
    </r>
    <r>
      <rPr>
        <vertAlign val="superscript"/>
        <sz val="9"/>
        <color theme="1"/>
        <rFont val="Arial"/>
        <family val="2"/>
      </rPr>
      <t xml:space="preserve"> 232</t>
    </r>
    <r>
      <rPr>
        <sz val="9"/>
        <color theme="1"/>
        <rFont val="Arial"/>
        <family val="2"/>
      </rPr>
      <t xml:space="preserve">Th, </t>
    </r>
    <r>
      <rPr>
        <vertAlign val="superscript"/>
        <sz val="9"/>
        <color theme="1"/>
        <rFont val="Arial"/>
        <family val="2"/>
      </rPr>
      <t>238</t>
    </r>
    <r>
      <rPr>
        <sz val="9"/>
        <color theme="1"/>
        <rFont val="Arial"/>
        <family val="2"/>
      </rPr>
      <t>U</t>
    </r>
  </si>
  <si>
    <r>
      <rPr>
        <vertAlign val="superscript"/>
        <sz val="9"/>
        <color theme="1"/>
        <rFont val="Arial"/>
        <family val="2"/>
      </rPr>
      <t>171</t>
    </r>
    <r>
      <rPr>
        <sz val="9"/>
        <color theme="1"/>
        <rFont val="Arial"/>
        <family val="2"/>
      </rPr>
      <t xml:space="preserve">Yb, </t>
    </r>
    <r>
      <rPr>
        <vertAlign val="superscript"/>
        <sz val="9"/>
        <color theme="1"/>
        <rFont val="Arial"/>
        <family val="2"/>
      </rPr>
      <t>173</t>
    </r>
    <r>
      <rPr>
        <sz val="9"/>
        <color theme="1"/>
        <rFont val="Arial"/>
        <family val="2"/>
      </rPr>
      <t xml:space="preserve">Yb, </t>
    </r>
    <r>
      <rPr>
        <vertAlign val="superscript"/>
        <sz val="9"/>
        <color theme="1"/>
        <rFont val="Arial"/>
        <family val="2"/>
      </rPr>
      <t>174</t>
    </r>
    <r>
      <rPr>
        <sz val="9"/>
        <color theme="1"/>
        <rFont val="Arial"/>
        <family val="2"/>
      </rPr>
      <t xml:space="preserve">Hf, </t>
    </r>
    <r>
      <rPr>
        <vertAlign val="superscript"/>
        <sz val="9"/>
        <color theme="1"/>
        <rFont val="Arial"/>
        <family val="2"/>
      </rPr>
      <t>175</t>
    </r>
    <r>
      <rPr>
        <sz val="9"/>
        <color theme="1"/>
        <rFont val="Arial"/>
        <family val="2"/>
      </rPr>
      <t xml:space="preserve">Lu,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 xml:space="preserve">Yb, 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 xml:space="preserve">Hf, </t>
    </r>
    <r>
      <rPr>
        <vertAlign val="superscript"/>
        <sz val="9"/>
        <color theme="1"/>
        <rFont val="Arial"/>
        <family val="2"/>
      </rPr>
      <t>178</t>
    </r>
    <r>
      <rPr>
        <sz val="9"/>
        <color theme="1"/>
        <rFont val="Arial"/>
        <family val="2"/>
      </rPr>
      <t xml:space="preserve">Hf, </t>
    </r>
    <r>
      <rPr>
        <vertAlign val="superscript"/>
        <sz val="9"/>
        <color theme="1"/>
        <rFont val="Arial"/>
        <family val="2"/>
      </rPr>
      <t>179</t>
    </r>
    <r>
      <rPr>
        <sz val="9"/>
        <color theme="1"/>
        <rFont val="Arial"/>
        <family val="2"/>
      </rPr>
      <t>Hf</t>
    </r>
  </si>
  <si>
    <t>~15 µm/ ~0.5 µm/sec</t>
  </si>
  <si>
    <t>~30 µm/ ~0.5 µm/sec</t>
  </si>
  <si>
    <r>
      <t xml:space="preserve">91500 = 0.282309 (13), R33 = 0.282750 (13), FC1 = 0.282184 (13), OGC = 0.280636 (13), MUN =  0.282127 (10)  (Interference and Mass Bias corrected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>Hf)</t>
    </r>
  </si>
  <si>
    <r>
      <t>Primary RM = OG1 (3465.4 ± 0.6 Ma;</t>
    </r>
    <r>
      <rPr>
        <sz val="9"/>
        <color rgb="FF0000FF"/>
        <rFont val="Arial"/>
        <family val="2"/>
      </rPr>
      <t xml:space="preserve"> Stern et al., 2009</t>
    </r>
    <r>
      <rPr>
        <sz val="9"/>
        <rFont val="Arial"/>
        <family val="2"/>
      </rPr>
      <t>), Secondary RMs = TanBrA (2512.2 ± 0.7 Ma;</t>
    </r>
    <r>
      <rPr>
        <sz val="9"/>
        <color rgb="FF0000FF"/>
        <rFont val="Arial"/>
        <family val="2"/>
      </rPr>
      <t xml:space="preserve"> Pecha (unpub'd data)</t>
    </r>
    <r>
      <rPr>
        <sz val="9"/>
        <rFont val="Arial"/>
        <family val="2"/>
      </rPr>
      <t xml:space="preserve">), and Grn (3008.7 ± 0.72 Ma; </t>
    </r>
    <r>
      <rPr>
        <sz val="9"/>
        <color rgb="FF0000FF"/>
        <rFont val="Arial"/>
        <family val="2"/>
      </rPr>
      <t>Marsh et al., In Prep</t>
    </r>
    <r>
      <rPr>
        <sz val="9"/>
        <rFont val="Arial"/>
        <family val="2"/>
      </rPr>
      <t>)</t>
    </r>
  </si>
  <si>
    <r>
      <t>Primary RM = Plesovice (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 xml:space="preserve">Hf = 0.282482; </t>
    </r>
    <r>
      <rPr>
        <sz val="9"/>
        <color rgb="FF0000FF"/>
        <rFont val="Arial"/>
        <family val="2"/>
      </rPr>
      <t>Slama et al., 2008</t>
    </r>
    <r>
      <rPr>
        <sz val="9"/>
        <color theme="1"/>
        <rFont val="Arial"/>
        <family val="2"/>
      </rPr>
      <t>), Secondary RMs = 91500 (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 xml:space="preserve">Hf = 0.282306; </t>
    </r>
    <r>
      <rPr>
        <sz val="9"/>
        <color rgb="FF0000FF"/>
        <rFont val="Arial"/>
        <family val="2"/>
      </rPr>
      <t>Wiedenbeck et al., 1995</t>
    </r>
    <r>
      <rPr>
        <sz val="9"/>
        <color theme="1"/>
        <rFont val="Arial"/>
        <family val="2"/>
      </rPr>
      <t>), R33 (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 xml:space="preserve">Hf = 0.282764; </t>
    </r>
    <r>
      <rPr>
        <sz val="9"/>
        <color rgb="FF0000FF"/>
        <rFont val="Arial"/>
        <family val="2"/>
      </rPr>
      <t>Kemp et al., 2017</t>
    </r>
    <r>
      <rPr>
        <sz val="9"/>
        <color theme="1"/>
        <rFont val="Arial"/>
        <family val="2"/>
      </rPr>
      <t>), FC1 = 0.282184, OGC = 0.280554 (</t>
    </r>
    <r>
      <rPr>
        <sz val="9"/>
        <color rgb="FF0000FF"/>
        <rFont val="Arial"/>
        <family val="2"/>
      </rPr>
      <t>Kemp et al., 2017</t>
    </r>
    <r>
      <rPr>
        <sz val="9"/>
        <color theme="1"/>
        <rFont val="Arial"/>
        <family val="2"/>
      </rPr>
      <t>) and MUN1/3 (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>Hf = 0.282140;</t>
    </r>
    <r>
      <rPr>
        <sz val="9"/>
        <color rgb="FF0000FF"/>
        <rFont val="Arial"/>
        <family val="2"/>
      </rPr>
      <t xml:space="preserve"> Fisher et al., 2011</t>
    </r>
    <r>
      <rPr>
        <sz val="9"/>
        <color theme="1"/>
        <rFont val="Arial"/>
        <family val="2"/>
      </rPr>
      <t>)</t>
    </r>
  </si>
  <si>
    <r>
      <t>b. Isotopic dates calculated using the decay constants λ</t>
    </r>
    <r>
      <rPr>
        <vertAlign val="superscript"/>
        <sz val="9"/>
        <color theme="1"/>
        <rFont val="Arial"/>
        <family val="2"/>
      </rPr>
      <t>238</t>
    </r>
    <r>
      <rPr>
        <sz val="9"/>
        <color theme="1"/>
        <rFont val="Arial"/>
        <family val="2"/>
      </rPr>
      <t>U = 1.5512500000E</t>
    </r>
    <r>
      <rPr>
        <vertAlign val="superscript"/>
        <sz val="9"/>
        <color theme="1"/>
        <rFont val="Arial"/>
        <family val="2"/>
      </rPr>
      <t>-10</t>
    </r>
    <r>
      <rPr>
        <sz val="9"/>
        <color theme="1"/>
        <rFont val="Arial"/>
        <family val="2"/>
      </rPr>
      <t xml:space="preserve"> and λ</t>
    </r>
    <r>
      <rPr>
        <vertAlign val="superscript"/>
        <sz val="9"/>
        <color theme="1"/>
        <rFont val="Arial"/>
        <family val="2"/>
      </rPr>
      <t>235</t>
    </r>
    <r>
      <rPr>
        <sz val="9"/>
        <color theme="1"/>
        <rFont val="Arial"/>
        <family val="2"/>
      </rPr>
      <t>U = 9.8485000000E</t>
    </r>
    <r>
      <rPr>
        <vertAlign val="superscript"/>
        <sz val="9"/>
        <color theme="1"/>
        <rFont val="Arial"/>
        <family val="2"/>
      </rPr>
      <t>-10</t>
    </r>
    <r>
      <rPr>
        <sz val="9"/>
        <color theme="1"/>
        <rFont val="Arial"/>
        <family val="2"/>
      </rPr>
      <t xml:space="preserve"> (</t>
    </r>
    <r>
      <rPr>
        <sz val="9"/>
        <color rgb="FF0000FF"/>
        <rFont val="Arial"/>
        <family val="2"/>
      </rPr>
      <t>Jaffey et al. 1971</t>
    </r>
    <r>
      <rPr>
        <sz val="9"/>
        <color theme="1"/>
        <rFont val="Arial"/>
        <family val="2"/>
      </rPr>
      <t>).</t>
    </r>
  </si>
  <si>
    <r>
      <t>FMQ (</t>
    </r>
    <r>
      <rPr>
        <b/>
        <sz val="9"/>
        <color rgb="FF0000FF"/>
        <rFont val="Arial"/>
        <family val="2"/>
      </rPr>
      <t>Loucks et al., 2020</t>
    </r>
    <r>
      <rPr>
        <b/>
        <sz val="9"/>
        <color theme="1"/>
        <rFont val="Arial"/>
        <family val="2"/>
      </rPr>
      <t>)</t>
    </r>
  </si>
  <si>
    <r>
      <t>LREE-I Index (</t>
    </r>
    <r>
      <rPr>
        <b/>
        <sz val="9"/>
        <color rgb="FF0000FF"/>
        <rFont val="Arial"/>
        <family val="2"/>
      </rPr>
      <t>Bell et al., 2019</t>
    </r>
    <r>
      <rPr>
        <b/>
        <sz val="9"/>
        <rFont val="Arial"/>
        <family val="2"/>
      </rPr>
      <t>)</t>
    </r>
  </si>
  <si>
    <r>
      <t xml:space="preserve">c. Initial radiogenic Hf isotopic ratios were calculated at the age acquired from CA-ID-TIMS (1880 Ma) using the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Hf/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 xml:space="preserve">Hf and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Lu/</t>
    </r>
    <r>
      <rPr>
        <vertAlign val="superscript"/>
        <sz val="9"/>
        <color theme="1"/>
        <rFont val="Arial"/>
        <family val="2"/>
      </rPr>
      <t>177</t>
    </r>
    <r>
      <rPr>
        <sz val="9"/>
        <color theme="1"/>
        <rFont val="Arial"/>
        <family val="2"/>
      </rPr>
      <t xml:space="preserve">Hf ratios and </t>
    </r>
    <r>
      <rPr>
        <vertAlign val="superscript"/>
        <sz val="9"/>
        <color theme="1"/>
        <rFont val="Arial"/>
        <family val="2"/>
      </rPr>
      <t>176</t>
    </r>
    <r>
      <rPr>
        <sz val="9"/>
        <color theme="1"/>
        <rFont val="Arial"/>
        <family val="2"/>
      </rPr>
      <t>Lu decay constant of 1.867 * 10</t>
    </r>
    <r>
      <rPr>
        <vertAlign val="superscript"/>
        <sz val="9"/>
        <color theme="1"/>
        <rFont val="Arial"/>
        <family val="2"/>
      </rPr>
      <t xml:space="preserve">-11 </t>
    </r>
    <r>
      <rPr>
        <sz val="9"/>
        <color theme="1"/>
        <rFont val="Arial"/>
        <family val="2"/>
      </rPr>
      <t>(</t>
    </r>
    <r>
      <rPr>
        <sz val="9"/>
        <color rgb="FF0000FF"/>
        <rFont val="Arial"/>
        <family val="2"/>
      </rPr>
      <t>Scherer et al., 2001</t>
    </r>
    <r>
      <rPr>
        <sz val="9"/>
        <color theme="1"/>
        <rFont val="Arial"/>
        <family val="2"/>
      </rPr>
      <t xml:space="preserve">). The result is reported to be relative to the Chondrite Uniform Reservior (CHUR) that is reported in </t>
    </r>
    <r>
      <rPr>
        <sz val="9"/>
        <color rgb="FF0000FF"/>
        <rFont val="Arial"/>
        <family val="2"/>
      </rPr>
      <t>Bouvier et al. (2008)</t>
    </r>
    <r>
      <rPr>
        <sz val="9"/>
        <color theme="1"/>
        <rFont val="Arial"/>
        <family val="2"/>
      </rPr>
      <t>.</t>
    </r>
  </si>
  <si>
    <r>
      <rPr>
        <sz val="9"/>
        <color theme="1"/>
        <rFont val="Calibri"/>
        <family val="2"/>
      </rPr>
      <t>≤</t>
    </r>
    <r>
      <rPr>
        <sz val="9"/>
        <color theme="1"/>
        <rFont val="Arial"/>
        <family val="2"/>
      </rPr>
      <t xml:space="preserve"> 5 µm/ ~0.5 µm/sec</t>
    </r>
  </si>
  <si>
    <t>≤ 5 µm/ ~0.5 µm/sec</t>
  </si>
  <si>
    <t>Quality controls</t>
  </si>
  <si>
    <t>Synthetic apatite analyzed with a 2 micron rastered beam (F and Cl tresults exceed the maximum stoichiometric limit)</t>
  </si>
  <si>
    <t>APS25 LU ( beam perpendicular to C )</t>
  </si>
  <si>
    <t>APS26 LU (orientation not known)</t>
  </si>
  <si>
    <t>Synthetic apatite analyzed with a 5 micron rastered beam.</t>
  </si>
  <si>
    <t>ApatBMQ (orientation unknown)</t>
  </si>
  <si>
    <t>F (maximum stoichimetric wt%)</t>
  </si>
  <si>
    <t>F (measured wt%)</t>
  </si>
  <si>
    <t xml:space="preserve">Accuracy % rel. </t>
  </si>
  <si>
    <t>Test on decomposition of apatite from beam damage</t>
  </si>
  <si>
    <t>X-ray</t>
  </si>
  <si>
    <t>F Ka</t>
  </si>
  <si>
    <t>Si Ka</t>
  </si>
  <si>
    <t>S Ka</t>
  </si>
  <si>
    <t>Mn Ka</t>
  </si>
  <si>
    <t>Cl Ka</t>
  </si>
  <si>
    <t>XTAL</t>
  </si>
  <si>
    <t>PC0</t>
  </si>
  <si>
    <t>LTAP2</t>
  </si>
  <si>
    <t>LPET3</t>
  </si>
  <si>
    <t>LiF4</t>
  </si>
  <si>
    <t>LPET5</t>
  </si>
  <si>
    <t>Counting_Sp1(c/s)</t>
  </si>
  <si>
    <t>Counting_Sp2(c/s)</t>
  </si>
  <si>
    <t>Counting_Sp3(c/s)</t>
  </si>
  <si>
    <t>Counting_Sp4(c/s)</t>
  </si>
  <si>
    <t>Counting_Sp5(c/s)</t>
  </si>
  <si>
    <t>Time (s)</t>
  </si>
  <si>
    <t>P Ka</t>
  </si>
  <si>
    <t>Ca Ka</t>
  </si>
  <si>
    <t>2 μm</t>
  </si>
  <si>
    <t>5 μm</t>
  </si>
  <si>
    <t>Natural F-apatite. Data included to demonstrate the overestimation of F measured using a 5 micron rastered beam with unknown orientation</t>
  </si>
  <si>
    <t>369*</t>
  </si>
  <si>
    <r>
      <t>c. Zircon saturation temperature calculated using the zircon solubility model of</t>
    </r>
    <r>
      <rPr>
        <sz val="9"/>
        <color rgb="FF0000FF"/>
        <rFont val="Arial"/>
        <family val="2"/>
      </rPr>
      <t xml:space="preserve"> Watson and Harrison (1993)</t>
    </r>
    <r>
      <rPr>
        <sz val="9"/>
        <color theme="1"/>
        <rFont val="Arial"/>
        <family val="2"/>
      </rPr>
      <t>. Samples with M values between 0.9 and 2.0 are regarded to be reliable.</t>
    </r>
  </si>
  <si>
    <r>
      <t>d. Apatite saturation temperature calculated from whole-rock SiO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and P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concentrations using the equation of </t>
    </r>
    <r>
      <rPr>
        <sz val="9"/>
        <color rgb="FF0000FF"/>
        <rFont val="Arial"/>
        <family val="2"/>
      </rPr>
      <t>Piccoli and Candela (1994)</t>
    </r>
    <r>
      <rPr>
        <sz val="9"/>
        <color theme="1"/>
        <rFont val="Arial"/>
        <family val="2"/>
      </rPr>
      <t>. The result for the peraluminous felsic volcanic rock (sample HB-24, A/CNK &gt; 1.2) rocks were regarded to be semiquantitative.</t>
    </r>
  </si>
  <si>
    <t>Standard deviation</t>
  </si>
  <si>
    <t>Average for whole</t>
  </si>
  <si>
    <r>
      <t xml:space="preserve">A/CNK </t>
    </r>
    <r>
      <rPr>
        <b/>
        <vertAlign val="superscript"/>
        <sz val="11"/>
        <color indexed="8"/>
        <rFont val="Arial"/>
        <family val="2"/>
      </rPr>
      <t>a</t>
    </r>
  </si>
  <si>
    <r>
      <t xml:space="preserve">M </t>
    </r>
    <r>
      <rPr>
        <b/>
        <vertAlign val="superscript"/>
        <sz val="11"/>
        <color theme="1"/>
        <rFont val="Arial"/>
        <family val="2"/>
      </rPr>
      <t>b</t>
    </r>
  </si>
  <si>
    <r>
      <t xml:space="preserve">Zircon saturation temperature </t>
    </r>
    <r>
      <rPr>
        <b/>
        <vertAlign val="superscript"/>
        <sz val="11"/>
        <color theme="1"/>
        <rFont val="Arial"/>
        <family val="2"/>
      </rPr>
      <t>c</t>
    </r>
  </si>
  <si>
    <r>
      <t xml:space="preserve">Apatite saturation temperature </t>
    </r>
    <r>
      <rPr>
        <b/>
        <vertAlign val="superscript"/>
        <sz val="11"/>
        <color theme="1"/>
        <rFont val="Arial"/>
        <family val="2"/>
      </rPr>
      <t>d</t>
    </r>
  </si>
  <si>
    <t>15 kV 10nA 2µ raster</t>
  </si>
  <si>
    <t>PCO 5 µm</t>
  </si>
  <si>
    <t>PCO 2 µm</t>
  </si>
  <si>
    <t>LTAP2 5 µm</t>
  </si>
  <si>
    <t>LTAP2 2 µm</t>
  </si>
  <si>
    <t>LPET3 5 µm</t>
  </si>
  <si>
    <t>LPET3 2 µm</t>
  </si>
  <si>
    <t>LPET5 5 µm</t>
  </si>
  <si>
    <t>LPET5 2 µm</t>
  </si>
  <si>
    <r>
      <t>15 kV 10nA 2</t>
    </r>
    <r>
      <rPr>
        <b/>
        <sz val="9"/>
        <color theme="1"/>
        <rFont val="Calibri"/>
        <family val="2"/>
      </rPr>
      <t>µ</t>
    </r>
    <r>
      <rPr>
        <b/>
        <sz val="9"/>
        <color theme="1"/>
        <rFont val="Arial"/>
        <family val="2"/>
      </rPr>
      <t xml:space="preserve"> raster</t>
    </r>
  </si>
  <si>
    <t>780763E, 6823093N, 432</t>
  </si>
  <si>
    <t>781666E, 6823024N, 395</t>
  </si>
  <si>
    <t>781794E, 6822904N, 390</t>
  </si>
  <si>
    <t>781625E, 6823561N, 456</t>
  </si>
  <si>
    <t>780711E, 6823679N, 613</t>
  </si>
  <si>
    <t>781076E, 6823671N, 503</t>
  </si>
  <si>
    <t>781923E, 6822821N, 381</t>
  </si>
  <si>
    <t>781995E, 6822604N, 380</t>
  </si>
  <si>
    <t>786180E, 6820182N, 256</t>
  </si>
  <si>
    <t>785277E, 6817708N, 226</t>
  </si>
  <si>
    <t>785311E, 6817730N, 232</t>
  </si>
  <si>
    <t>784004E, 6825820N, 354</t>
  </si>
  <si>
    <t>783664E, 6827781N, 369</t>
  </si>
  <si>
    <t>783669E, 6827781N, 370</t>
  </si>
  <si>
    <t>Perpendicular to c-axis</t>
  </si>
  <si>
    <t>Yes</t>
  </si>
  <si>
    <t>No</t>
  </si>
  <si>
    <t>Uncertain</t>
  </si>
  <si>
    <t>L.O.D.</t>
  </si>
  <si>
    <t>Quartz monzonite</t>
  </si>
  <si>
    <r>
      <t>d. D</t>
    </r>
    <r>
      <rPr>
        <vertAlign val="subscript"/>
        <sz val="9"/>
        <color theme="1"/>
        <rFont val="Arial"/>
        <family val="2"/>
      </rPr>
      <t>S</t>
    </r>
    <r>
      <rPr>
        <vertAlign val="superscript"/>
        <sz val="9"/>
        <color theme="1"/>
        <rFont val="Arial"/>
        <family val="2"/>
      </rPr>
      <t>ap/melt</t>
    </r>
    <r>
      <rPr>
        <sz val="9"/>
        <color theme="1"/>
        <rFont val="Arial"/>
        <family val="2"/>
      </rPr>
      <t xml:space="preserve"> (FMQ) are from </t>
    </r>
    <r>
      <rPr>
        <sz val="9"/>
        <color rgb="FF0000FF"/>
        <rFont val="Arial"/>
        <family val="2"/>
      </rPr>
      <t>Koneck et al., 2017</t>
    </r>
    <r>
      <rPr>
        <sz val="9"/>
        <color theme="1"/>
        <rFont val="Arial"/>
        <family val="2"/>
      </rPr>
      <t>.</t>
    </r>
  </si>
  <si>
    <t>e. AST = apatite saturation temperature, see results in Supplementary Table 2.</t>
  </si>
  <si>
    <r>
      <t>f. D</t>
    </r>
    <r>
      <rPr>
        <vertAlign val="subscript"/>
        <sz val="9"/>
        <color theme="1"/>
        <rFont val="Arial"/>
        <family val="2"/>
      </rPr>
      <t>S</t>
    </r>
    <r>
      <rPr>
        <vertAlign val="superscript"/>
        <sz val="9"/>
        <color theme="1"/>
        <rFont val="Arial"/>
        <family val="2"/>
      </rPr>
      <t>ap/melt</t>
    </r>
    <r>
      <rPr>
        <sz val="9"/>
        <color theme="1"/>
        <rFont val="Arial"/>
        <family val="2"/>
      </rPr>
      <t xml:space="preserve"> (1000 °C) = 7.40 from </t>
    </r>
    <r>
      <rPr>
        <sz val="9"/>
        <color rgb="FF0000FF"/>
        <rFont val="Arial"/>
        <family val="2"/>
      </rPr>
      <t>Parat and Holtz, 2004</t>
    </r>
    <r>
      <rPr>
        <sz val="9"/>
        <color theme="1"/>
        <rFont val="Arial"/>
        <family val="2"/>
      </rPr>
      <t>.</t>
    </r>
  </si>
  <si>
    <r>
      <t>g. D</t>
    </r>
    <r>
      <rPr>
        <vertAlign val="subscript"/>
        <sz val="9"/>
        <color theme="1"/>
        <rFont val="Arial"/>
        <family val="2"/>
      </rPr>
      <t>S</t>
    </r>
    <r>
      <rPr>
        <vertAlign val="superscript"/>
        <sz val="9"/>
        <color theme="1"/>
        <rFont val="Arial"/>
        <family val="2"/>
      </rPr>
      <t>ap/melt</t>
    </r>
    <r>
      <rPr>
        <sz val="9"/>
        <color theme="1"/>
        <rFont val="Arial"/>
        <family val="2"/>
      </rPr>
      <t xml:space="preserve"> (T) at 800 °C, 900 °C, 1000 </t>
    </r>
    <r>
      <rPr>
        <sz val="9"/>
        <color theme="1"/>
        <rFont val="Calibri"/>
        <family val="2"/>
      </rPr>
      <t>°</t>
    </r>
    <r>
      <rPr>
        <sz val="9"/>
        <color theme="1"/>
        <rFont val="Arial"/>
        <family val="2"/>
      </rPr>
      <t>C are 8.2, 14.2, and 7.4 (</t>
    </r>
    <r>
      <rPr>
        <sz val="9"/>
        <color rgb="FF0000FF"/>
        <rFont val="Arial"/>
        <family val="2"/>
      </rPr>
      <t>Parat and Holtz, 2004</t>
    </r>
    <r>
      <rPr>
        <sz val="9"/>
        <color theme="1"/>
        <rFont val="Arial"/>
        <family val="2"/>
      </rPr>
      <t>). The D</t>
    </r>
    <r>
      <rPr>
        <vertAlign val="subscript"/>
        <sz val="9"/>
        <color theme="1"/>
        <rFont val="Arial"/>
        <family val="2"/>
      </rPr>
      <t>S</t>
    </r>
    <r>
      <rPr>
        <vertAlign val="superscript"/>
        <sz val="9"/>
        <color theme="1"/>
        <rFont val="Arial"/>
        <family val="2"/>
      </rPr>
      <t>ap/melt</t>
    </r>
    <r>
      <rPr>
        <sz val="9"/>
        <color theme="1"/>
        <rFont val="Arial"/>
        <family val="2"/>
      </rPr>
      <t xml:space="preserve"> (T) at different apatite saturation temperatures were calculated assuming the D</t>
    </r>
    <r>
      <rPr>
        <vertAlign val="subscript"/>
        <sz val="9"/>
        <color theme="1"/>
        <rFont val="Arial"/>
        <family val="2"/>
      </rPr>
      <t>S</t>
    </r>
    <r>
      <rPr>
        <vertAlign val="superscript"/>
        <sz val="9"/>
        <color theme="1"/>
        <rFont val="Arial"/>
        <family val="2"/>
      </rPr>
      <t>ap/melt</t>
    </r>
    <r>
      <rPr>
        <sz val="9"/>
        <color theme="1"/>
        <rFont val="Arial"/>
        <family val="2"/>
      </rPr>
      <t xml:space="preserve"> varies linearly with temperatures within the each interval of 100 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>C.</t>
    </r>
  </si>
  <si>
    <r>
      <t>h. D</t>
    </r>
    <r>
      <rPr>
        <vertAlign val="subscript"/>
        <sz val="9"/>
        <color theme="1"/>
        <rFont val="Arial"/>
        <family val="2"/>
      </rPr>
      <t>S</t>
    </r>
    <r>
      <rPr>
        <vertAlign val="superscript"/>
        <sz val="9"/>
        <color theme="1"/>
        <rFont val="Arial"/>
        <family val="2"/>
      </rPr>
      <t>ap/melt</t>
    </r>
    <r>
      <rPr>
        <sz val="9"/>
        <color theme="1"/>
        <rFont val="Arial"/>
        <family val="2"/>
      </rPr>
      <t xml:space="preserve"> (T) are from </t>
    </r>
    <r>
      <rPr>
        <sz val="9"/>
        <color rgb="FF0000FF"/>
        <rFont val="Arial"/>
        <family val="2"/>
      </rPr>
      <t>Streck and Dilles (1998)</t>
    </r>
    <r>
      <rPr>
        <sz val="9"/>
        <color theme="1"/>
        <rFont val="Arial"/>
        <family val="2"/>
      </rPr>
      <t>.</t>
    </r>
  </si>
  <si>
    <r>
      <t>c. Mole fractions of F, Cl, OH of apatite are calculated using the method in</t>
    </r>
    <r>
      <rPr>
        <sz val="9"/>
        <color rgb="FF0000FF"/>
        <rFont val="Arial"/>
        <family val="2"/>
      </rPr>
      <t xml:space="preserve"> Zhang et al., 2012</t>
    </r>
    <r>
      <rPr>
        <sz val="9"/>
        <color theme="1"/>
        <rFont val="Arial"/>
        <family val="2"/>
      </rPr>
      <t>.</t>
    </r>
  </si>
  <si>
    <t>Standard value</t>
  </si>
  <si>
    <r>
      <t xml:space="preserve">Primary RM = R10 rutile (1090 Ma; </t>
    </r>
    <r>
      <rPr>
        <sz val="9"/>
        <color rgb="FF0000FF"/>
        <rFont val="Arial"/>
        <family val="2"/>
      </rPr>
      <t>Luvizotto et al., 2009</t>
    </r>
    <r>
      <rPr>
        <sz val="9"/>
        <rFont val="Arial"/>
        <family val="2"/>
      </rPr>
      <t xml:space="preserve">), Secondary RMs = R19 rutile (489.5 Ma; </t>
    </r>
    <r>
      <rPr>
        <sz val="9"/>
        <color rgb="FF0000FF"/>
        <rFont val="Arial"/>
        <family val="2"/>
      </rPr>
      <t>Zack et al., 2011</t>
    </r>
    <r>
      <rPr>
        <sz val="9"/>
        <rFont val="Arial"/>
        <family val="2"/>
      </rPr>
      <t xml:space="preserve">); Sugluk rutile (1719 ± 14 Ma; </t>
    </r>
    <r>
      <rPr>
        <sz val="9"/>
        <color rgb="FF0000FF"/>
        <rFont val="Arial"/>
        <family val="2"/>
      </rPr>
      <t>Bracciali et al., 2013</t>
    </r>
    <r>
      <rPr>
        <sz val="9"/>
        <rFont val="Arial"/>
        <family val="2"/>
      </rPr>
      <t>)</t>
    </r>
  </si>
  <si>
    <t>HB-30: Diorite</t>
  </si>
  <si>
    <t>Diorite</t>
  </si>
  <si>
    <t>Analytical techiniques: CA-ID-TIMS = Chemical abrasion isotope dilution thermal ionization mass spectrometry; LA-ICP-MS = Laser ablation inductively coupled plasma mass spectrometry; SIMS = Seconday ionization mass spectrometry.</t>
  </si>
  <si>
    <t>Iolite v. 3.32; DRS = A modified version of the Hf isotope</t>
  </si>
  <si>
    <t>Iolite v. 3.32; TE DRS = Trace Element (Internal Standard)</t>
  </si>
  <si>
    <t>NIST612 = avg ≦ 2.5 % deviated from published (abs. value)</t>
  </si>
  <si>
    <t>MUN3 (n = 5)</t>
  </si>
  <si>
    <t>Polished mount</t>
  </si>
  <si>
    <t>Spot</t>
  </si>
  <si>
    <r>
      <t xml:space="preserve">b. M = (Na + K + 2*Ca)/(Al * Si) cation fractions </t>
    </r>
    <r>
      <rPr>
        <sz val="9"/>
        <color rgb="FF0000FF"/>
        <rFont val="Arial"/>
        <family val="2"/>
      </rPr>
      <t>(Hanchar and Watson, 2003)</t>
    </r>
    <r>
      <rPr>
        <sz val="9"/>
        <color theme="1"/>
        <rFont val="Arial"/>
        <family val="2"/>
      </rPr>
      <t xml:space="preserve">. </t>
    </r>
  </si>
  <si>
    <r>
      <t xml:space="preserve">Piccoli P, Candela P. Apatite in felsic rocks: a model for the estimation of initial halogen concentrations in the Bishop Tuff (Long Valley) and Tuolumne Intrusive Suite (Sierra Nevada Batholith) magmas. </t>
    </r>
    <r>
      <rPr>
        <i/>
        <sz val="9"/>
        <color rgb="FF000000"/>
        <rFont val="Helvetica"/>
        <family val="2"/>
      </rPr>
      <t>American Journal of Science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294</t>
    </r>
    <r>
      <rPr>
        <sz val="9"/>
        <color rgb="FF000000"/>
        <rFont val="Helvetica"/>
        <family val="2"/>
      </rPr>
      <t>, 92–135 (1994).</t>
    </r>
  </si>
  <si>
    <r>
      <t xml:space="preserve">Watson EB, Harrison TM. Zircon saturation revisited: temperature and composition effects in a variety of crustal magma types. </t>
    </r>
    <r>
      <rPr>
        <i/>
        <sz val="9"/>
        <color rgb="FF000000"/>
        <rFont val="Helvetica"/>
        <family val="2"/>
      </rPr>
      <t>Earth and Planetary Science Letters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64</t>
    </r>
    <r>
      <rPr>
        <sz val="9"/>
        <color rgb="FF000000"/>
        <rFont val="Helvetica"/>
        <family val="2"/>
      </rPr>
      <t>, 295–304 (1983)</t>
    </r>
  </si>
  <si>
    <r>
      <t xml:space="preserve">Hanchar JM, Watson EB. Zircon saturation thermometry. </t>
    </r>
    <r>
      <rPr>
        <i/>
        <sz val="9"/>
        <color rgb="FF000000"/>
        <rFont val="Helvetica"/>
        <family val="2"/>
      </rPr>
      <t>Reviews in mineralogy and geochemistry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53</t>
    </r>
    <r>
      <rPr>
        <sz val="9"/>
        <color rgb="FF000000"/>
        <rFont val="Helvetica"/>
        <family val="2"/>
      </rPr>
      <t>, 89–112 (2003).</t>
    </r>
  </si>
  <si>
    <r>
      <t xml:space="preserve">Kemp AIS, Vervoort JD, Bjorkman KE, Iaccheri LM. Hafnium Isotope Characteristics of Palaeoarchaean Zircon OG1/OGC from the Owens Gully Diorite, Pilbara Craton, Western Australia. </t>
    </r>
    <r>
      <rPr>
        <i/>
        <sz val="9"/>
        <color rgb="FF000000"/>
        <rFont val="Helvetica"/>
        <family val="2"/>
      </rPr>
      <t>Geostandards and Geoanalytical Research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41</t>
    </r>
    <r>
      <rPr>
        <sz val="9"/>
        <color rgb="FF000000"/>
        <rFont val="Helvetica"/>
        <family val="2"/>
      </rPr>
      <t>, 659–673 (2017).</t>
    </r>
  </si>
  <si>
    <r>
      <t>Luvizotto GL</t>
    </r>
    <r>
      <rPr>
        <i/>
        <sz val="9"/>
        <color rgb="FF000000"/>
        <rFont val="Helvetica"/>
        <family val="2"/>
      </rPr>
      <t>, et al.</t>
    </r>
    <r>
      <rPr>
        <sz val="9"/>
        <color rgb="FF000000"/>
        <rFont val="Helvetica"/>
        <family val="2"/>
      </rPr>
      <t xml:space="preserve"> Rutile crystals as potential trace element and isotope mineral standards for microanalysis. </t>
    </r>
    <r>
      <rPr>
        <i/>
        <sz val="9"/>
        <color rgb="FF000000"/>
        <rFont val="Helvetica"/>
        <family val="2"/>
      </rPr>
      <t>Chemical Geology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261</t>
    </r>
    <r>
      <rPr>
        <sz val="9"/>
        <color rgb="FF000000"/>
        <rFont val="Helvetica"/>
        <family val="2"/>
      </rPr>
      <t>, 346‒369 (2009).</t>
    </r>
  </si>
  <si>
    <r>
      <t>Wiedenbeck M</t>
    </r>
    <r>
      <rPr>
        <i/>
        <sz val="9"/>
        <color rgb="FF000000"/>
        <rFont val="Helvetica"/>
        <family val="2"/>
      </rPr>
      <t>, et al.</t>
    </r>
    <r>
      <rPr>
        <sz val="9"/>
        <color rgb="FF000000"/>
        <rFont val="Helvetica"/>
        <family val="2"/>
      </rPr>
      <t xml:space="preserve"> Three natural zircon standards for U‐Th‐Pb, Lu‐Hf, trace element and REE analyses. </t>
    </r>
    <r>
      <rPr>
        <i/>
        <sz val="9"/>
        <color rgb="FF000000"/>
        <rFont val="Helvetica"/>
        <family val="2"/>
      </rPr>
      <t>Geostandards newsletter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19</t>
    </r>
    <r>
      <rPr>
        <sz val="9"/>
        <color rgb="FF000000"/>
        <rFont val="Helvetica"/>
        <family val="2"/>
      </rPr>
      <t>, 1–23 (1995).</t>
    </r>
  </si>
  <si>
    <r>
      <t>Fisher CM</t>
    </r>
    <r>
      <rPr>
        <i/>
        <sz val="9"/>
        <color rgb="FF000000"/>
        <rFont val="Helvetica"/>
        <family val="2"/>
      </rPr>
      <t>, et al.</t>
    </r>
    <r>
      <rPr>
        <sz val="9"/>
        <color rgb="FF000000"/>
        <rFont val="Helvetica"/>
        <family val="2"/>
      </rPr>
      <t xml:space="preserve"> Synthetic zircon doped with hafnium and rare earth elements: A reference material for in situ hafnium isotope analysis. </t>
    </r>
    <r>
      <rPr>
        <i/>
        <sz val="9"/>
        <color rgb="FF000000"/>
        <rFont val="Helvetica"/>
        <family val="2"/>
      </rPr>
      <t>Chemical Geology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286</t>
    </r>
    <r>
      <rPr>
        <sz val="9"/>
        <color rgb="FF000000"/>
        <rFont val="Helvetica"/>
        <family val="2"/>
      </rPr>
      <t>, 32–47 (2011).</t>
    </r>
  </si>
  <si>
    <r>
      <t>Sláma J</t>
    </r>
    <r>
      <rPr>
        <i/>
        <sz val="9"/>
        <color rgb="FF000000"/>
        <rFont val="Helvetica"/>
        <family val="2"/>
      </rPr>
      <t>, et al.</t>
    </r>
    <r>
      <rPr>
        <sz val="9"/>
        <color rgb="FF000000"/>
        <rFont val="Helvetica"/>
        <family val="2"/>
      </rPr>
      <t xml:space="preserve"> Plešovice zircon—a new natural reference material for U–Pb and Hf isotopic microanalysis. </t>
    </r>
    <r>
      <rPr>
        <i/>
        <sz val="9"/>
        <color rgb="FF000000"/>
        <rFont val="Helvetica"/>
        <family val="2"/>
      </rPr>
      <t>Chemical Geology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249</t>
    </r>
    <r>
      <rPr>
        <sz val="9"/>
        <color rgb="FF000000"/>
        <rFont val="Helvetica"/>
        <family val="2"/>
      </rPr>
      <t>, 1–35 (2008).</t>
    </r>
  </si>
  <si>
    <r>
      <t xml:space="preserve">Stern RA, Bodorkos S, Kamo SL, Hickman AH, Corfu F. Measurement of SIMS Instrumental Mass Fractionation of Pb Isotopes During Zircon Dating. </t>
    </r>
    <r>
      <rPr>
        <i/>
        <sz val="9"/>
        <color rgb="FF000000"/>
        <rFont val="Helvetica"/>
        <family val="2"/>
      </rPr>
      <t>Geostandards and Geoanalytical Research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33</t>
    </r>
    <r>
      <rPr>
        <sz val="9"/>
        <color rgb="FF000000"/>
        <rFont val="Helvetica"/>
        <family val="2"/>
      </rPr>
      <t>, 145–168 (2009).</t>
    </r>
  </si>
  <si>
    <r>
      <t xml:space="preserve">Loucks RR, Fiorentini ML, Henríquez GJ. New magmatic oxybarometer using trace elements in zircon. </t>
    </r>
    <r>
      <rPr>
        <i/>
        <sz val="9"/>
        <color rgb="FF000000"/>
        <rFont val="Helvetica"/>
        <family val="2"/>
      </rPr>
      <t>Journal of Petrology,</t>
    </r>
    <r>
      <rPr>
        <sz val="9"/>
        <color rgb="FF000000"/>
        <rFont val="Helvetica"/>
        <family val="2"/>
      </rPr>
      <t> (2020).</t>
    </r>
  </si>
  <si>
    <r>
      <t xml:space="preserve">Jaffey AH, Flynn KF, Glendenin LE, Bentley WC, Essling AM. Precision measurement of half-lives and specific activities of U </t>
    </r>
    <r>
      <rPr>
        <vertAlign val="superscript"/>
        <sz val="9"/>
        <color rgb="FF000000"/>
        <rFont val="Helvetica"/>
        <family val="2"/>
      </rPr>
      <t>235</t>
    </r>
    <r>
      <rPr>
        <sz val="9"/>
        <color rgb="FF000000"/>
        <rFont val="Helvetica"/>
        <family val="2"/>
      </rPr>
      <t xml:space="preserve"> and U </t>
    </r>
    <r>
      <rPr>
        <vertAlign val="superscript"/>
        <sz val="9"/>
        <color rgb="FF000000"/>
        <rFont val="Helvetica"/>
        <family val="2"/>
      </rPr>
      <t>238</t>
    </r>
    <r>
      <rPr>
        <sz val="9"/>
        <color rgb="FF000000"/>
        <rFont val="Helvetica"/>
        <family val="2"/>
      </rPr>
      <t xml:space="preserve">. </t>
    </r>
    <r>
      <rPr>
        <i/>
        <sz val="9"/>
        <color rgb="FF000000"/>
        <rFont val="Helvetica"/>
        <family val="2"/>
      </rPr>
      <t>Physical review C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4</t>
    </r>
    <r>
      <rPr>
        <sz val="9"/>
        <color rgb="FF000000"/>
        <rFont val="Helvetica"/>
        <family val="2"/>
      </rPr>
      <t>, 1889 (1971).</t>
    </r>
  </si>
  <si>
    <r>
      <t xml:space="preserve">Bouvier A, Vervoort JD, Patchett PJ. The Lu–Hf and Sm–Nd isotopic composition of CHUR: Constraints from unequilibrated chondrites and implications for the bulk composition of terrestrial planets. </t>
    </r>
    <r>
      <rPr>
        <i/>
        <sz val="9"/>
        <color rgb="FF000000"/>
        <rFont val="Helvetica"/>
        <family val="2"/>
      </rPr>
      <t>Earth and Planetary Science Letters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273</t>
    </r>
    <r>
      <rPr>
        <sz val="9"/>
        <color rgb="FF000000"/>
        <rFont val="Helvetica"/>
        <family val="2"/>
      </rPr>
      <t>, 48–57 (2008).</t>
    </r>
  </si>
  <si>
    <r>
      <t xml:space="preserve">Scherer E, Munker C, Mezger K. Calibration of the lutetium-hafnium clock. </t>
    </r>
    <r>
      <rPr>
        <i/>
        <sz val="9"/>
        <color rgb="FF000000"/>
        <rFont val="Helvetica"/>
        <family val="2"/>
      </rPr>
      <t>Science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293</t>
    </r>
    <r>
      <rPr>
        <sz val="9"/>
        <color rgb="FF000000"/>
        <rFont val="Helvetica"/>
        <family val="2"/>
      </rPr>
      <t>, 683–687 (2001).</t>
    </r>
  </si>
  <si>
    <r>
      <t xml:space="preserve">Parat F, Holtz F. Sulfur partitioning between apatite and melt and effect of sulfur on apatite solubility at oxidizing conditions. </t>
    </r>
    <r>
      <rPr>
        <i/>
        <sz val="9"/>
        <color rgb="FF000000"/>
        <rFont val="Helvetica"/>
        <family val="2"/>
      </rPr>
      <t>Contributions to Mineralogy and Petrology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147</t>
    </r>
    <r>
      <rPr>
        <sz val="9"/>
        <color rgb="FF000000"/>
        <rFont val="Helvetica"/>
        <family val="2"/>
      </rPr>
      <t>, 201–212 (2004).</t>
    </r>
  </si>
  <si>
    <r>
      <t xml:space="preserve">Streck MJ, Dilles JH. Sulfur evolution of oxidized arc magmas as recorded in apatite from a porphyry copper batholith. </t>
    </r>
    <r>
      <rPr>
        <i/>
        <sz val="9"/>
        <color rgb="FF000000"/>
        <rFont val="Helvetica"/>
        <family val="2"/>
      </rPr>
      <t>Geology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26</t>
    </r>
    <r>
      <rPr>
        <sz val="9"/>
        <color rgb="FF000000"/>
        <rFont val="Helvetica"/>
        <family val="2"/>
      </rPr>
      <t>, 523–526 (1998).</t>
    </r>
  </si>
  <si>
    <r>
      <t xml:space="preserve">Zhang C, Holtz F, Ma CQ, Wolff PE, Li XY. Tracing the evolution and distribution of F and Cl in plutonic systems from volatile-bearing minerals: a case study from the Liujiawa pluton (Dabie orogen, China). </t>
    </r>
    <r>
      <rPr>
        <i/>
        <sz val="9"/>
        <color rgb="FF000000"/>
        <rFont val="Helvetica"/>
        <family val="2"/>
      </rPr>
      <t>Contributions to Mineralogy and Petrology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164</t>
    </r>
    <r>
      <rPr>
        <sz val="9"/>
        <color rgb="FF000000"/>
        <rFont val="Helvetica"/>
        <family val="2"/>
      </rPr>
      <t>, 859–879 (2012).</t>
    </r>
  </si>
  <si>
    <r>
      <t xml:space="preserve">Konecke BA, Fiege A, Simon AC, Holtz F. Cryptic metasomatism during late-stage lunar magmatism implicated by sulfur in apatite. </t>
    </r>
    <r>
      <rPr>
        <i/>
        <sz val="9"/>
        <color rgb="FF000000"/>
        <rFont val="Helvetica"/>
        <family val="2"/>
      </rPr>
      <t>Geology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45</t>
    </r>
    <r>
      <rPr>
        <sz val="9"/>
        <color rgb="FF000000"/>
        <rFont val="Helvetica"/>
        <family val="2"/>
      </rPr>
      <t>, 739–742 (2017).</t>
    </r>
  </si>
  <si>
    <r>
      <t xml:space="preserve">Spot no. </t>
    </r>
    <r>
      <rPr>
        <b/>
        <vertAlign val="superscript"/>
        <sz val="10"/>
        <rFont val="Arial"/>
        <family val="2"/>
      </rPr>
      <t>a</t>
    </r>
  </si>
  <si>
    <r>
      <t xml:space="preserve">Corrected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 xml:space="preserve">Hf </t>
    </r>
    <r>
      <rPr>
        <b/>
        <vertAlign val="superscript"/>
        <sz val="10"/>
        <rFont val="Arial"/>
        <family val="2"/>
      </rPr>
      <t>b</t>
    </r>
  </si>
  <si>
    <r>
      <rPr>
        <b/>
        <vertAlign val="superscript"/>
        <sz val="10"/>
        <rFont val="Arial"/>
        <family val="2"/>
      </rPr>
      <t>178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</si>
  <si>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Lu/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</si>
  <si>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Yb/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</t>
    </r>
  </si>
  <si>
    <r>
      <t>ℇ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>Hf</t>
    </r>
  </si>
  <si>
    <r>
      <t xml:space="preserve">ℇiHf </t>
    </r>
    <r>
      <rPr>
        <b/>
        <vertAlign val="superscript"/>
        <sz val="10"/>
        <rFont val="Arial"/>
        <family val="2"/>
      </rPr>
      <t>c</t>
    </r>
  </si>
  <si>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Hf/</t>
    </r>
    <r>
      <rPr>
        <b/>
        <vertAlign val="superscript"/>
        <sz val="10"/>
        <rFont val="Arial"/>
        <family val="2"/>
      </rPr>
      <t>177</t>
    </r>
    <r>
      <rPr>
        <b/>
        <sz val="10"/>
        <rFont val="Arial"/>
        <family val="2"/>
      </rPr>
      <t>Hf (i)</t>
    </r>
  </si>
  <si>
    <r>
      <t xml:space="preserve">Intersected by crack (Y/N) </t>
    </r>
    <r>
      <rPr>
        <b/>
        <vertAlign val="superscript"/>
        <sz val="10"/>
        <rFont val="Arial"/>
        <family val="2"/>
      </rPr>
      <t>a</t>
    </r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</si>
  <si>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</si>
  <si>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r>
      <t>SiO</t>
    </r>
    <r>
      <rPr>
        <b/>
        <vertAlign val="subscript"/>
        <sz val="10"/>
        <color theme="1"/>
        <rFont val="Arial"/>
        <family val="2"/>
      </rPr>
      <t>2</t>
    </r>
  </si>
  <si>
    <r>
      <t>Al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</si>
  <si>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FeO</t>
    </r>
    <r>
      <rPr>
        <b/>
        <vertAlign val="superscript"/>
        <sz val="10"/>
        <color theme="1"/>
        <rFont val="Arial"/>
        <family val="2"/>
      </rPr>
      <t>t</t>
    </r>
  </si>
  <si>
    <r>
      <t>Na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</si>
  <si>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</si>
  <si>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SO</t>
    </r>
    <r>
      <rPr>
        <b/>
        <vertAlign val="subscript"/>
        <sz val="10"/>
        <color theme="1"/>
        <rFont val="Arial"/>
        <family val="2"/>
      </rPr>
      <t>3</t>
    </r>
  </si>
  <si>
    <r>
      <t>ZrO</t>
    </r>
    <r>
      <rPr>
        <b/>
        <vertAlign val="subscript"/>
        <sz val="10"/>
        <rFont val="Arial"/>
        <family val="2"/>
      </rPr>
      <t>2</t>
    </r>
    <r>
      <rPr>
        <b/>
        <vertAlign val="superscript"/>
        <sz val="10"/>
        <rFont val="Arial"/>
        <family val="2"/>
      </rPr>
      <t xml:space="preserve"> b</t>
    </r>
  </si>
  <si>
    <r>
      <t>XF</t>
    </r>
    <r>
      <rPr>
        <b/>
        <vertAlign val="superscript"/>
        <sz val="10"/>
        <rFont val="Arial"/>
        <family val="2"/>
      </rPr>
      <t xml:space="preserve"> c</t>
    </r>
  </si>
  <si>
    <r>
      <t>XCl</t>
    </r>
    <r>
      <rPr>
        <b/>
        <vertAlign val="superscript"/>
        <sz val="10"/>
        <rFont val="Arial"/>
        <family val="2"/>
      </rPr>
      <t xml:space="preserve"> c</t>
    </r>
  </si>
  <si>
    <r>
      <t>XOH</t>
    </r>
    <r>
      <rPr>
        <b/>
        <vertAlign val="superscript"/>
        <sz val="10"/>
        <rFont val="Arial"/>
        <family val="2"/>
      </rPr>
      <t xml:space="preserve"> c</t>
    </r>
  </si>
  <si>
    <r>
      <t>D</t>
    </r>
    <r>
      <rPr>
        <b/>
        <vertAlign val="subscript"/>
        <sz val="10"/>
        <color theme="1"/>
        <rFont val="Arial"/>
        <family val="2"/>
      </rPr>
      <t>S</t>
    </r>
    <r>
      <rPr>
        <b/>
        <vertAlign val="superscript"/>
        <sz val="10"/>
        <color theme="1"/>
        <rFont val="Arial"/>
        <family val="2"/>
      </rPr>
      <t>ap/melt</t>
    </r>
    <r>
      <rPr>
        <b/>
        <sz val="10"/>
        <color theme="1"/>
        <rFont val="Arial"/>
        <family val="2"/>
      </rPr>
      <t xml:space="preserve"> (FMQ) </t>
    </r>
    <r>
      <rPr>
        <b/>
        <vertAlign val="superscript"/>
        <sz val="10"/>
        <color theme="1"/>
        <rFont val="Arial"/>
        <family val="2"/>
      </rPr>
      <t>d</t>
    </r>
  </si>
  <si>
    <r>
      <t>AST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 </t>
    </r>
    <r>
      <rPr>
        <b/>
        <vertAlign val="superscript"/>
        <sz val="10"/>
        <color theme="1"/>
        <rFont val="Arial"/>
        <family val="2"/>
      </rPr>
      <t>e</t>
    </r>
  </si>
  <si>
    <r>
      <t>D</t>
    </r>
    <r>
      <rPr>
        <b/>
        <vertAlign val="subscript"/>
        <sz val="10"/>
        <color theme="1"/>
        <rFont val="Arial"/>
        <family val="2"/>
      </rPr>
      <t>S</t>
    </r>
    <r>
      <rPr>
        <b/>
        <vertAlign val="superscript"/>
        <sz val="10"/>
        <color theme="1"/>
        <rFont val="Arial"/>
        <family val="2"/>
      </rPr>
      <t>ap/melt</t>
    </r>
    <r>
      <rPr>
        <b/>
        <sz val="10"/>
        <color theme="1"/>
        <rFont val="Arial"/>
        <family val="2"/>
      </rPr>
      <t xml:space="preserve"> (1000 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 </t>
    </r>
    <r>
      <rPr>
        <b/>
        <vertAlign val="superscript"/>
        <sz val="10"/>
        <color theme="1"/>
        <rFont val="Arial"/>
        <family val="2"/>
      </rPr>
      <t>f</t>
    </r>
  </si>
  <si>
    <r>
      <t>D</t>
    </r>
    <r>
      <rPr>
        <b/>
        <vertAlign val="subscript"/>
        <sz val="10"/>
        <color theme="1"/>
        <rFont val="Arial"/>
        <family val="2"/>
      </rPr>
      <t>S</t>
    </r>
    <r>
      <rPr>
        <b/>
        <vertAlign val="superscript"/>
        <sz val="10"/>
        <color theme="1"/>
        <rFont val="Arial"/>
        <family val="2"/>
      </rPr>
      <t>ap/melt</t>
    </r>
    <r>
      <rPr>
        <b/>
        <sz val="10"/>
        <color theme="1"/>
        <rFont val="Arial"/>
        <family val="2"/>
      </rPr>
      <t xml:space="preserve"> (AST) </t>
    </r>
    <r>
      <rPr>
        <b/>
        <vertAlign val="superscript"/>
        <sz val="10"/>
        <color theme="1"/>
        <rFont val="Arial"/>
        <family val="2"/>
      </rPr>
      <t>g</t>
    </r>
  </si>
  <si>
    <r>
      <t>D</t>
    </r>
    <r>
      <rPr>
        <b/>
        <vertAlign val="subscript"/>
        <sz val="10"/>
        <color theme="1"/>
        <rFont val="Arial"/>
        <family val="2"/>
      </rPr>
      <t>S</t>
    </r>
    <r>
      <rPr>
        <b/>
        <vertAlign val="superscript"/>
        <sz val="10"/>
        <color theme="1"/>
        <rFont val="Arial"/>
        <family val="2"/>
      </rPr>
      <t>ap/melt</t>
    </r>
    <r>
      <rPr>
        <b/>
        <sz val="10"/>
        <color theme="1"/>
        <rFont val="Arial"/>
        <family val="2"/>
      </rPr>
      <t xml:space="preserve"> (AST) </t>
    </r>
    <r>
      <rPr>
        <b/>
        <vertAlign val="superscript"/>
        <sz val="10"/>
        <color theme="1"/>
        <rFont val="Arial"/>
        <family val="2"/>
      </rPr>
      <t>h</t>
    </r>
  </si>
  <si>
    <r>
      <t xml:space="preserve">Spot No. </t>
    </r>
    <r>
      <rPr>
        <b/>
        <vertAlign val="superscript"/>
        <sz val="10"/>
        <rFont val="Arial"/>
        <family val="2"/>
      </rPr>
      <t>a</t>
    </r>
  </si>
  <si>
    <r>
      <t xml:space="preserve">Session </t>
    </r>
    <r>
      <rPr>
        <b/>
        <vertAlign val="superscript"/>
        <sz val="10"/>
        <color theme="1"/>
        <rFont val="Arial"/>
        <family val="2"/>
      </rPr>
      <t>b</t>
    </r>
  </si>
  <si>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O/</t>
    </r>
    <r>
      <rPr>
        <b/>
        <vertAlign val="superscript"/>
        <sz val="10"/>
        <rFont val="Arial"/>
        <family val="2"/>
      </rPr>
      <t>16</t>
    </r>
    <r>
      <rPr>
        <b/>
        <sz val="10"/>
        <rFont val="Arial"/>
        <family val="2"/>
      </rPr>
      <t>O</t>
    </r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</si>
  <si>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(VSMOW)</t>
    </r>
  </si>
  <si>
    <r>
      <t xml:space="preserve">Bell EA, Boehnke P, Harrison TM. Recovering the primary geochemistry of Jack Hills zircons through quantitative estimates of chemical alteration. </t>
    </r>
    <r>
      <rPr>
        <i/>
        <sz val="9"/>
        <color rgb="FF000000"/>
        <rFont val="Helvetica"/>
        <family val="2"/>
      </rPr>
      <t>Geochimica et Cosmochimica Acta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191</t>
    </r>
    <r>
      <rPr>
        <sz val="9"/>
        <color rgb="FF000000"/>
        <rFont val="Helvetica"/>
        <family val="2"/>
      </rPr>
      <t>, 187–202 (2016).</t>
    </r>
  </si>
  <si>
    <t xml:space="preserve">Minerals: Ab = albite, Anh = anhydrite, Ank = ankerite, Bt = biotite, Chl = chlorite, Cp = chalcopyrite, Ep = epidote, Gy = gypsum, Kfs = K-feldspar, Mus = muscovite, Pl = plagioclase, Py = pyrite, Qtz = quartz, Rt = rutile, Ser = sericite, Ttn = titanite.  </t>
  </si>
  <si>
    <r>
      <t xml:space="preserve">Bracciali L, Parrish RR, Horstwood MSA, Condon DJ, Najman Y. UPb LA-(MC)-ICP-MS dating of rutile: New reference materials and applications to sedimentary provenance. </t>
    </r>
    <r>
      <rPr>
        <i/>
        <sz val="9"/>
        <color rgb="FF000000"/>
        <rFont val="Helvetica"/>
        <family val="2"/>
      </rPr>
      <t>Chemical Geology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347</t>
    </r>
    <r>
      <rPr>
        <sz val="9"/>
        <color rgb="FF000000"/>
        <rFont val="Helvetica"/>
        <family val="2"/>
      </rPr>
      <t>, 82–101 (2013).</t>
    </r>
  </si>
  <si>
    <r>
      <t>Zack T</t>
    </r>
    <r>
      <rPr>
        <i/>
        <sz val="9"/>
        <color rgb="FF000000"/>
        <rFont val="Helvetica"/>
        <family val="2"/>
      </rPr>
      <t>, et al.</t>
    </r>
    <r>
      <rPr>
        <sz val="9"/>
        <color rgb="FF000000"/>
        <rFont val="Helvetica"/>
        <family val="2"/>
      </rPr>
      <t xml:space="preserve"> In situ U–Pb rutile dating by LA-ICP-MS: 208 Pb correction and prospects for geological applications. </t>
    </r>
    <r>
      <rPr>
        <i/>
        <sz val="9"/>
        <color rgb="FF000000"/>
        <rFont val="Helvetica"/>
        <family val="2"/>
      </rPr>
      <t>Contributions to Mineralogy and Petrology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162</t>
    </r>
    <r>
      <rPr>
        <sz val="9"/>
        <color rgb="FF000000"/>
        <rFont val="Helvetica"/>
        <family val="2"/>
      </rPr>
      <t>, 515–530 (2011).</t>
    </r>
  </si>
  <si>
    <t>Standard sample bracketing</t>
  </si>
  <si>
    <r>
      <t xml:space="preserve">(1) age discordance &lt; 5 %, (2) La content &lt; 1 ppm;  (3) Ti &lt; 50 ppm; (4) Light Rare Earth Element Index LREE-I = (Dy/Nd) + (Dy/Sm) &gt; 10 </t>
    </r>
    <r>
      <rPr>
        <sz val="9"/>
        <color rgb="FF0000FF"/>
        <rFont val="Arial"/>
        <family val="2"/>
      </rPr>
      <t>(Bell et al., 2016)</t>
    </r>
    <r>
      <rPr>
        <sz val="9"/>
        <color theme="1"/>
        <rFont val="Arial"/>
        <family val="2"/>
      </rPr>
      <t xml:space="preserve">. Data that cannot meet the criteria have been excluded for the estimation of </t>
    </r>
    <r>
      <rPr>
        <i/>
        <sz val="9"/>
        <color theme="1"/>
        <rFont val="Arial"/>
        <family val="2"/>
      </rPr>
      <t>f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using the method in </t>
    </r>
    <r>
      <rPr>
        <sz val="9"/>
        <color rgb="FF0000FF"/>
        <rFont val="Arial"/>
        <family val="2"/>
      </rPr>
      <t>Loucks et al., 2020</t>
    </r>
    <r>
      <rPr>
        <sz val="9"/>
        <color theme="1"/>
        <rFont val="Arial"/>
        <family val="2"/>
      </rPr>
      <t>.</t>
    </r>
  </si>
  <si>
    <r>
      <t xml:space="preserve">Ferry JM, Watson EB. New thermodynamic models and revised calibrations for the Ti-in-zircon and Zr-in-rutile thermometers. </t>
    </r>
    <r>
      <rPr>
        <i/>
        <sz val="9"/>
        <color rgb="FF000000"/>
        <rFont val="Helvetica"/>
        <family val="2"/>
      </rPr>
      <t>Contributions to Mineralogy and Petrology</t>
    </r>
    <r>
      <rPr>
        <sz val="9"/>
        <color rgb="FF000000"/>
        <rFont val="Helvetica"/>
        <family val="2"/>
      </rPr>
      <t xml:space="preserve"> </t>
    </r>
    <r>
      <rPr>
        <b/>
        <sz val="9"/>
        <color rgb="FF000000"/>
        <rFont val="Helvetica"/>
        <family val="2"/>
      </rPr>
      <t>154</t>
    </r>
    <r>
      <rPr>
        <sz val="9"/>
        <color rgb="FF000000"/>
        <rFont val="Helvetica"/>
        <family val="2"/>
      </rPr>
      <t>, 429–437 (2007).</t>
    </r>
  </si>
  <si>
    <r>
      <t>Ti-in-zircon temperature (</t>
    </r>
    <r>
      <rPr>
        <b/>
        <sz val="9"/>
        <color rgb="FF0000FF"/>
        <rFont val="Arial"/>
        <family val="2"/>
      </rPr>
      <t>Ferry and Watson, 2007</t>
    </r>
    <r>
      <rPr>
        <b/>
        <sz val="9"/>
        <color theme="1"/>
        <rFont val="Arial"/>
        <family val="2"/>
      </rPr>
      <t xml:space="preserve">) </t>
    </r>
    <r>
      <rPr>
        <b/>
        <vertAlign val="superscript"/>
        <sz val="10"/>
        <color theme="1"/>
        <rFont val="Arial"/>
        <family val="2"/>
      </rPr>
      <t>e</t>
    </r>
  </si>
  <si>
    <r>
      <t>e. We assume the activities of SiO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and TiO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are 1.0 and 0.75 for most of the samples, except for samples HB-28 and HB-30, the ɑ(SiO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 and ɑ(TiO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 are assumed to be 1.0 and 1.0 because of the presence of rutile in zircons from the two samples.</t>
    </r>
  </si>
  <si>
    <t>Average for volcanic rocks</t>
  </si>
  <si>
    <t>Average for syn-mineralization plutonic rocks</t>
  </si>
  <si>
    <t>Appendix Table A4.1. Locations and descriptions of representative igneous rocks from the Haib area</t>
  </si>
  <si>
    <t>Appendix Table A4.2. Whole-rock geochemistry for representative igneous rocks from the Haib area</t>
  </si>
  <si>
    <t>Appendix Table A4.3. Instrumental parameters for LA-ICP-MS U-Pb-Lu-Hf isotope and trace element analyses</t>
  </si>
  <si>
    <t>Appendix Table A4.4. Split stream LA-ICP-MS zircon U-Pb isotope and trace element analyses for representative igneous rocks from the Haib area</t>
  </si>
  <si>
    <t>Appendix Table A4.5. CA-ID-TIMS zircon U-Pb isotope analyses for representative intrusive rocks in the Haib area</t>
  </si>
  <si>
    <t>Appendix Table A4.6. LA-ICP-MS U-Pb isotope analyses of hydrothermal rutile associated with chalcopyrite mineralization in the Haib deposit</t>
  </si>
  <si>
    <t>Appendix Table A4.7. LA-ICP-MS zircon Lu-Hf isotopes for representative igneous rocks from the Haib area</t>
  </si>
  <si>
    <t>Appendix Table A4.8. SIMS zircon O isotopes for representative igneous rocks from the Haib area</t>
  </si>
  <si>
    <t>Appendix Table A4.9. Electron microprobe analyses of zircon/titanite-hosted apatite crystals from the representative igneous rocks from the Haib area</t>
  </si>
  <si>
    <t>Note: Isotopic data with grey color and strikethrough represent highly discordant analyses and have been excluded for concordia age calculation.</t>
  </si>
  <si>
    <t>d. Color: Hf isotope data with grey color and strikethrough are for analyses with O isotope data indicating hyrothermal alteration and have been excluded for further interpretation.</t>
  </si>
  <si>
    <t>c. Color: O isotope data with grey color and strikethrough are with Delta OH &gt; 40% indicating hyrothermal alteration and have been excluded for further interpretation.</t>
  </si>
  <si>
    <r>
      <t xml:space="preserve">Twenty-eight analyses yielded upper concordia intercept age of 1066 </t>
    </r>
    <r>
      <rPr>
        <b/>
        <i/>
        <sz val="9"/>
        <color theme="1"/>
        <rFont val="Calibri"/>
        <family val="2"/>
      </rPr>
      <t>±</t>
    </r>
    <r>
      <rPr>
        <b/>
        <i/>
        <sz val="9"/>
        <color theme="1"/>
        <rFont val="Arial"/>
        <family val="2"/>
      </rPr>
      <t xml:space="preserve"> 20 Ma (2σ, MSWD = 0.41) and weighted mean </t>
    </r>
    <r>
      <rPr>
        <b/>
        <i/>
        <vertAlign val="superscript"/>
        <sz val="9"/>
        <color theme="1"/>
        <rFont val="Arial"/>
        <family val="2"/>
      </rPr>
      <t>207</t>
    </r>
    <r>
      <rPr>
        <b/>
        <i/>
        <sz val="9"/>
        <color theme="1"/>
        <rFont val="Arial"/>
        <family val="2"/>
      </rPr>
      <t>Pb/</t>
    </r>
    <r>
      <rPr>
        <b/>
        <i/>
        <vertAlign val="superscript"/>
        <sz val="9"/>
        <color theme="1"/>
        <rFont val="Arial"/>
        <family val="2"/>
      </rPr>
      <t>206</t>
    </r>
    <r>
      <rPr>
        <b/>
        <i/>
        <sz val="9"/>
        <color theme="1"/>
        <rFont val="Arial"/>
        <family val="2"/>
      </rPr>
      <t>Pb age of 1070 ± 12 Ma (2σ, MSWD = 1.7).</t>
    </r>
  </si>
  <si>
    <r>
      <t xml:space="preserve">Ninety-three analyses yielded upper concordia intercept age of 3462 </t>
    </r>
    <r>
      <rPr>
        <b/>
        <i/>
        <sz val="9"/>
        <color theme="1"/>
        <rFont val="Calibri"/>
        <family val="2"/>
      </rPr>
      <t>±</t>
    </r>
    <r>
      <rPr>
        <b/>
        <i/>
        <sz val="9"/>
        <color theme="1"/>
        <rFont val="Arial"/>
        <family val="2"/>
      </rPr>
      <t xml:space="preserve"> 8 Ma (2σ, MSWD = 0.070) and weighted mean </t>
    </r>
    <r>
      <rPr>
        <b/>
        <i/>
        <vertAlign val="superscript"/>
        <sz val="9"/>
        <color theme="1"/>
        <rFont val="Arial"/>
        <family val="2"/>
      </rPr>
      <t>207</t>
    </r>
    <r>
      <rPr>
        <b/>
        <i/>
        <sz val="9"/>
        <color theme="1"/>
        <rFont val="Arial"/>
        <family val="2"/>
      </rPr>
      <t>Pb/</t>
    </r>
    <r>
      <rPr>
        <b/>
        <i/>
        <vertAlign val="superscript"/>
        <sz val="9"/>
        <color theme="1"/>
        <rFont val="Arial"/>
        <family val="2"/>
      </rPr>
      <t>206</t>
    </r>
    <r>
      <rPr>
        <b/>
        <i/>
        <sz val="9"/>
        <color theme="1"/>
        <rFont val="Arial"/>
        <family val="2"/>
      </rPr>
      <t>Pb age of 3465 ± 0.5 Ma (2σ, MSWD = 4.3).</t>
    </r>
  </si>
  <si>
    <r>
      <t xml:space="preserve">Nighteen analyses yielded upper concordia intercept age of 2503.6 </t>
    </r>
    <r>
      <rPr>
        <b/>
        <i/>
        <sz val="9"/>
        <color theme="1"/>
        <rFont val="Calibri"/>
        <family val="2"/>
      </rPr>
      <t>±</t>
    </r>
    <r>
      <rPr>
        <b/>
        <i/>
        <sz val="9"/>
        <color theme="1"/>
        <rFont val="Arial"/>
        <family val="2"/>
      </rPr>
      <t xml:space="preserve"> 8.9 Ma (2</t>
    </r>
    <r>
      <rPr>
        <b/>
        <i/>
        <sz val="9"/>
        <color theme="1"/>
        <rFont val="Calibri"/>
        <family val="2"/>
      </rPr>
      <t>σ</t>
    </r>
    <r>
      <rPr>
        <b/>
        <i/>
        <sz val="9"/>
        <color theme="1"/>
        <rFont val="Arial"/>
        <family val="2"/>
      </rPr>
      <t>, MSWD = 0.65).</t>
    </r>
  </si>
  <si>
    <r>
      <t xml:space="preserve">Eighteen analyses yielded upper concordia intercept age of 3000 </t>
    </r>
    <r>
      <rPr>
        <b/>
        <i/>
        <sz val="9"/>
        <color theme="1"/>
        <rFont val="Calibri"/>
        <family val="2"/>
      </rPr>
      <t>±</t>
    </r>
    <r>
      <rPr>
        <b/>
        <i/>
        <sz val="9"/>
        <color theme="1"/>
        <rFont val="Arial"/>
        <family val="2"/>
      </rPr>
      <t xml:space="preserve"> 14 Ma (2</t>
    </r>
    <r>
      <rPr>
        <b/>
        <i/>
        <sz val="9"/>
        <color theme="1"/>
        <rFont val="Calibri"/>
        <family val="2"/>
      </rPr>
      <t>σ</t>
    </r>
    <r>
      <rPr>
        <b/>
        <i/>
        <sz val="9"/>
        <color theme="1"/>
        <rFont val="Arial"/>
        <family val="2"/>
      </rPr>
      <t xml:space="preserve">, MSWD = 0.061) and weighted mean </t>
    </r>
    <r>
      <rPr>
        <b/>
        <i/>
        <vertAlign val="superscript"/>
        <sz val="9"/>
        <color theme="1"/>
        <rFont val="Arial"/>
        <family val="2"/>
      </rPr>
      <t>207</t>
    </r>
    <r>
      <rPr>
        <b/>
        <i/>
        <sz val="9"/>
        <color theme="1"/>
        <rFont val="Arial"/>
        <family val="2"/>
      </rPr>
      <t>Pb/</t>
    </r>
    <r>
      <rPr>
        <b/>
        <i/>
        <vertAlign val="superscript"/>
        <sz val="9"/>
        <color theme="1"/>
        <rFont val="Arial"/>
        <family val="2"/>
      </rPr>
      <t>206</t>
    </r>
    <r>
      <rPr>
        <b/>
        <i/>
        <sz val="9"/>
        <color theme="1"/>
        <rFont val="Arial"/>
        <family val="2"/>
      </rPr>
      <t xml:space="preserve">Pb age of 3004.6 </t>
    </r>
    <r>
      <rPr>
        <b/>
        <i/>
        <sz val="9"/>
        <color theme="1"/>
        <rFont val="Calibri"/>
        <family val="2"/>
      </rPr>
      <t>±</t>
    </r>
    <r>
      <rPr>
        <b/>
        <i/>
        <sz val="9"/>
        <color theme="1"/>
        <rFont val="Arial"/>
        <family val="2"/>
      </rPr>
      <t xml:space="preserve"> 1.5 Ma (2σ, MSWD = 2.1).</t>
    </r>
  </si>
  <si>
    <t>c. Colors: (1) isotope data with grey color and strikethrough represent highly discordant analyses; (2) trace element data with blue color and strikethrough represent analyses that have been filtered out using the criteria in note (d).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</si>
</sst>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0.0000000"/>
    <numFmt numFmtId="170" formatCode="0.00000000"/>
  </numFmts>
  <fonts count="62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strike/>
      <sz val="9"/>
      <color theme="0" tint="-0.34998626667073579"/>
      <name val="Arial"/>
      <family val="2"/>
    </font>
    <font>
      <strike/>
      <sz val="11"/>
      <color theme="0" tint="-0.34998626667073579"/>
      <name val="Calibri"/>
      <family val="2"/>
      <scheme val="minor"/>
    </font>
    <font>
      <strike/>
      <sz val="9"/>
      <color theme="0" tint="-0.499984740745262"/>
      <name val="Arial"/>
      <family val="2"/>
    </font>
    <font>
      <strike/>
      <sz val="11"/>
      <color theme="0" tint="-0.499984740745262"/>
      <name val="Calibri"/>
      <family val="2"/>
      <scheme val="minor"/>
    </font>
    <font>
      <vertAlign val="superscript"/>
      <sz val="9"/>
      <name val="Arial"/>
      <family val="2"/>
    </font>
    <font>
      <strike/>
      <sz val="9"/>
      <color theme="0" tint="-0.34998626667073579"/>
      <name val="Calibri"/>
      <family val="2"/>
      <scheme val="minor"/>
    </font>
    <font>
      <vertAlign val="subscript"/>
      <sz val="9"/>
      <color theme="1"/>
      <name val="Arial"/>
      <family val="2"/>
    </font>
    <font>
      <b/>
      <vertAlign val="subscript"/>
      <sz val="9"/>
      <color indexed="8"/>
      <name val="Arial"/>
      <family val="2"/>
    </font>
    <font>
      <strike/>
      <sz val="9"/>
      <color rgb="FF0000FF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Calibri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strike/>
      <sz val="9"/>
      <color theme="0" tint="-0.3499862666707357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vertAlign val="superscript"/>
      <sz val="11"/>
      <color indexed="8"/>
      <name val="Arial"/>
      <family val="2"/>
    </font>
    <font>
      <b/>
      <sz val="9"/>
      <color theme="1"/>
      <name val="Calibri"/>
      <family val="2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i/>
      <sz val="9"/>
      <color rgb="FF000000"/>
      <name val="Helvetica"/>
      <family val="2"/>
    </font>
    <font>
      <vertAlign val="superscript"/>
      <sz val="9"/>
      <color rgb="FF000000"/>
      <name val="Helvetica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bscript"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9"/>
      <color theme="1"/>
      <name val="Calibri"/>
      <family val="2"/>
    </font>
    <font>
      <b/>
      <i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36" fillId="0" borderId="0"/>
  </cellStyleXfs>
  <cellXfs count="48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4" fillId="0" borderId="4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/>
    </xf>
    <xf numFmtId="0" fontId="16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16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0" fontId="16" fillId="0" borderId="0" xfId="0" applyFont="1"/>
    <xf numFmtId="0" fontId="2" fillId="0" borderId="0" xfId="0" applyFont="1"/>
    <xf numFmtId="168" fontId="16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19" fillId="0" borderId="0" xfId="0" applyFont="1" applyFill="1"/>
    <xf numFmtId="0" fontId="19" fillId="0" borderId="0" xfId="0" applyFont="1"/>
    <xf numFmtId="0" fontId="17" fillId="0" borderId="6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2" fontId="8" fillId="0" borderId="9" xfId="0" applyNumberFormat="1" applyFont="1" applyFill="1" applyBorder="1"/>
    <xf numFmtId="0" fontId="8" fillId="0" borderId="10" xfId="0" applyFont="1" applyFill="1" applyBorder="1" applyAlignment="1">
      <alignment wrapText="1"/>
    </xf>
    <xf numFmtId="2" fontId="8" fillId="0" borderId="11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/>
    <xf numFmtId="168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168" fontId="16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8" fontId="16" fillId="0" borderId="6" xfId="0" applyNumberFormat="1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Fill="1"/>
    <xf numFmtId="2" fontId="12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20" fillId="0" borderId="0" xfId="0" applyFont="1"/>
    <xf numFmtId="0" fontId="8" fillId="0" borderId="0" xfId="0" applyFont="1" applyBorder="1"/>
    <xf numFmtId="0" fontId="16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5" fillId="0" borderId="0" xfId="0" applyFont="1" applyBorder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/>
    <xf numFmtId="0" fontId="1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Fill="1"/>
    <xf numFmtId="0" fontId="26" fillId="0" borderId="0" xfId="0" applyFont="1" applyFill="1"/>
    <xf numFmtId="164" fontId="26" fillId="0" borderId="0" xfId="0" applyNumberFormat="1" applyFont="1" applyFill="1" applyAlignment="1">
      <alignment horizontal="center"/>
    </xf>
    <xf numFmtId="0" fontId="31" fillId="0" borderId="0" xfId="0" applyFont="1" applyFill="1"/>
    <xf numFmtId="0" fontId="26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/>
    </xf>
    <xf numFmtId="0" fontId="19" fillId="0" borderId="0" xfId="0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0" fontId="8" fillId="0" borderId="1" xfId="0" applyNumberFormat="1" applyFont="1" applyFill="1" applyBorder="1"/>
    <xf numFmtId="170" fontId="8" fillId="0" borderId="0" xfId="0" applyNumberFormat="1" applyFont="1" applyFill="1" applyBorder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0" fillId="0" borderId="0" xfId="0" applyFill="1"/>
    <xf numFmtId="0" fontId="38" fillId="0" borderId="0" xfId="0" applyNumberFormat="1" applyFont="1" applyAlignment="1">
      <alignment horizontal="left"/>
    </xf>
    <xf numFmtId="0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165" fontId="38" fillId="0" borderId="0" xfId="0" applyNumberFormat="1" applyFont="1"/>
    <xf numFmtId="165" fontId="38" fillId="0" borderId="0" xfId="2" applyNumberFormat="1" applyFont="1" applyAlignment="1">
      <alignment horizontal="center"/>
    </xf>
    <xf numFmtId="0" fontId="13" fillId="0" borderId="0" xfId="0" applyFont="1" applyFill="1"/>
    <xf numFmtId="0" fontId="17" fillId="0" borderId="0" xfId="0" applyNumberFormat="1" applyFont="1" applyFill="1" applyAlignment="1"/>
    <xf numFmtId="0" fontId="22" fillId="0" borderId="0" xfId="0" applyFont="1" applyFill="1"/>
    <xf numFmtId="0" fontId="22" fillId="0" borderId="0" xfId="0" applyFont="1"/>
    <xf numFmtId="0" fontId="41" fillId="0" borderId="0" xfId="0" applyFont="1" applyFill="1"/>
    <xf numFmtId="0" fontId="7" fillId="0" borderId="0" xfId="0" applyFont="1"/>
    <xf numFmtId="168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2" fontId="38" fillId="0" borderId="0" xfId="0" applyNumberFormat="1" applyFont="1" applyAlignment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/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4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9" fillId="0" borderId="0" xfId="0" applyFont="1" applyFill="1" applyAlignment="1">
      <alignment horizontal="left" vertical="top" wrapText="1"/>
    </xf>
    <xf numFmtId="0" fontId="8" fillId="0" borderId="0" xfId="0" applyFont="1" applyAlignment="1">
      <alignment vertical="top"/>
    </xf>
    <xf numFmtId="164" fontId="38" fillId="0" borderId="0" xfId="0" applyNumberFormat="1" applyFont="1" applyAlignment="1">
      <alignment horizontal="center"/>
    </xf>
    <xf numFmtId="165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/>
    </xf>
    <xf numFmtId="2" fontId="17" fillId="0" borderId="0" xfId="0" applyNumberFormat="1" applyFont="1" applyFill="1" applyAlignment="1">
      <alignment horizontal="right"/>
    </xf>
    <xf numFmtId="0" fontId="0" fillId="0" borderId="0" xfId="0" applyFont="1"/>
    <xf numFmtId="0" fontId="0" fillId="3" borderId="0" xfId="0" applyFill="1"/>
    <xf numFmtId="0" fontId="13" fillId="3" borderId="0" xfId="0" applyFont="1" applyFill="1"/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0" fontId="0" fillId="0" borderId="7" xfId="0" applyFill="1" applyBorder="1"/>
    <xf numFmtId="0" fontId="8" fillId="0" borderId="8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9" xfId="0" applyFill="1" applyBorder="1"/>
    <xf numFmtId="0" fontId="8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1" xfId="0" applyFill="1" applyBorder="1"/>
    <xf numFmtId="0" fontId="16" fillId="0" borderId="6" xfId="0" applyFont="1" applyBorder="1" applyAlignment="1">
      <alignment horizontal="left"/>
    </xf>
    <xf numFmtId="0" fontId="9" fillId="0" borderId="0" xfId="0" applyFont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8" fillId="0" borderId="4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0" xfId="0" applyFont="1" applyFill="1"/>
    <xf numFmtId="164" fontId="15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2" fontId="8" fillId="0" borderId="0" xfId="0" applyNumberFormat="1" applyFont="1" applyAlignment="1">
      <alignment horizontal="left" vertical="top" wrapText="1"/>
    </xf>
    <xf numFmtId="2" fontId="10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1" fontId="8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49" fillId="0" borderId="0" xfId="0" applyFont="1"/>
    <xf numFmtId="165" fontId="3" fillId="0" borderId="0" xfId="0" applyNumberFormat="1" applyFont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53" fillId="0" borderId="0" xfId="0" applyNumberFormat="1" applyFont="1" applyFill="1" applyBorder="1" applyAlignment="1" applyProtection="1">
      <alignment horizontal="left"/>
    </xf>
    <xf numFmtId="0" fontId="53" fillId="0" borderId="0" xfId="0" applyNumberFormat="1" applyFont="1" applyFill="1" applyBorder="1" applyAlignment="1" applyProtection="1">
      <alignment horizontal="center"/>
    </xf>
    <xf numFmtId="0" fontId="44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4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center" wrapText="1"/>
    </xf>
    <xf numFmtId="0" fontId="44" fillId="0" borderId="0" xfId="1" applyFont="1" applyFill="1" applyBorder="1" applyAlignment="1">
      <alignment horizontal="center" wrapText="1"/>
    </xf>
    <xf numFmtId="0" fontId="44" fillId="0" borderId="5" xfId="1" applyFont="1" applyFill="1" applyBorder="1" applyAlignment="1">
      <alignment horizontal="center" wrapText="1"/>
    </xf>
    <xf numFmtId="0" fontId="56" fillId="0" borderId="0" xfId="1" applyFont="1" applyFill="1" applyBorder="1" applyAlignment="1">
      <alignment horizontal="center" wrapText="1"/>
    </xf>
    <xf numFmtId="0" fontId="57" fillId="0" borderId="0" xfId="0" applyFont="1" applyFill="1" applyBorder="1"/>
    <xf numFmtId="0" fontId="56" fillId="0" borderId="0" xfId="0" applyFont="1" applyFill="1" applyBorder="1" applyAlignment="1">
      <alignment horizontal="center" wrapText="1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44" fillId="0" borderId="0" xfId="0" applyNumberFormat="1" applyFont="1" applyBorder="1" applyAlignment="1">
      <alignment horizontal="left"/>
    </xf>
    <xf numFmtId="0" fontId="44" fillId="0" borderId="0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165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44" fillId="0" borderId="0" xfId="0" applyFont="1" applyFill="1" applyAlignment="1">
      <alignment horizontal="center" wrapText="1"/>
    </xf>
    <xf numFmtId="0" fontId="57" fillId="0" borderId="0" xfId="0" applyFont="1" applyFill="1"/>
    <xf numFmtId="0" fontId="56" fillId="0" borderId="0" xfId="0" applyFont="1" applyFill="1" applyAlignment="1">
      <alignment horizontal="center" wrapText="1"/>
    </xf>
    <xf numFmtId="0" fontId="59" fillId="0" borderId="0" xfId="0" applyFont="1" applyAlignment="1">
      <alignment vertical="center"/>
    </xf>
    <xf numFmtId="0" fontId="12" fillId="0" borderId="0" xfId="0" applyFont="1"/>
    <xf numFmtId="164" fontId="15" fillId="0" borderId="0" xfId="0" applyNumberFormat="1" applyFont="1" applyFill="1" applyBorder="1" applyAlignment="1" applyProtection="1">
      <alignment horizontal="right"/>
    </xf>
    <xf numFmtId="2" fontId="15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horizontal="right"/>
    </xf>
    <xf numFmtId="0" fontId="15" fillId="0" borderId="4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 applyAlignment="1" applyProtection="1">
      <alignment horizontal="right"/>
    </xf>
    <xf numFmtId="0" fontId="15" fillId="0" borderId="1" xfId="0" applyNumberFormat="1" applyFont="1" applyFill="1" applyBorder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Alignment="1">
      <alignment horizontal="right"/>
    </xf>
    <xf numFmtId="1" fontId="19" fillId="0" borderId="0" xfId="0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" fontId="19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/>
    </xf>
    <xf numFmtId="2" fontId="34" fillId="0" borderId="0" xfId="0" applyNumberFormat="1" applyFont="1" applyFill="1" applyAlignment="1">
      <alignment horizontal="right" vertical="center"/>
    </xf>
    <xf numFmtId="165" fontId="34" fillId="0" borderId="0" xfId="0" applyNumberFormat="1" applyFont="1" applyFill="1" applyAlignment="1">
      <alignment horizontal="right" vertical="center"/>
    </xf>
    <xf numFmtId="164" fontId="34" fillId="0" borderId="0" xfId="0" applyNumberFormat="1" applyFont="1" applyFill="1" applyAlignment="1">
      <alignment horizontal="right" vertical="center"/>
    </xf>
    <xf numFmtId="1" fontId="34" fillId="0" borderId="0" xfId="0" applyNumberFormat="1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2" fontId="34" fillId="0" borderId="0" xfId="0" applyNumberFormat="1" applyFont="1" applyAlignment="1">
      <alignment horizontal="right" vertical="center"/>
    </xf>
    <xf numFmtId="165" fontId="34" fillId="0" borderId="0" xfId="0" applyNumberFormat="1" applyFont="1" applyAlignment="1">
      <alignment horizontal="right" vertical="center"/>
    </xf>
    <xf numFmtId="164" fontId="34" fillId="0" borderId="0" xfId="0" applyNumberFormat="1" applyFont="1" applyAlignment="1">
      <alignment horizontal="right" vertical="center"/>
    </xf>
    <xf numFmtId="1" fontId="34" fillId="0" borderId="0" xfId="0" applyNumberFormat="1" applyFont="1" applyAlignment="1">
      <alignment horizontal="right" vertical="center"/>
    </xf>
    <xf numFmtId="1" fontId="42" fillId="0" borderId="0" xfId="0" applyNumberFormat="1" applyFont="1" applyFill="1" applyAlignment="1">
      <alignment horizontal="right" vertical="center"/>
    </xf>
    <xf numFmtId="164" fontId="42" fillId="0" borderId="0" xfId="0" applyNumberFormat="1" applyFont="1" applyFill="1" applyAlignment="1">
      <alignment horizontal="right" vertical="center"/>
    </xf>
    <xf numFmtId="166" fontId="42" fillId="0" borderId="0" xfId="0" applyNumberFormat="1" applyFont="1" applyFill="1" applyAlignment="1">
      <alignment horizontal="right" vertical="center"/>
    </xf>
    <xf numFmtId="2" fontId="42" fillId="0" borderId="0" xfId="0" applyNumberFormat="1" applyFont="1" applyFill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165" fontId="42" fillId="0" borderId="0" xfId="0" applyNumberFormat="1" applyFont="1" applyFill="1" applyAlignment="1">
      <alignment horizontal="right" vertical="center"/>
    </xf>
    <xf numFmtId="1" fontId="17" fillId="0" borderId="0" xfId="0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1" fontId="34" fillId="0" borderId="0" xfId="0" applyNumberFormat="1" applyFont="1" applyFill="1" applyAlignment="1">
      <alignment horizontal="right" vertical="center"/>
    </xf>
    <xf numFmtId="1" fontId="26" fillId="0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Alignment="1">
      <alignment horizontal="right" vertical="center"/>
    </xf>
    <xf numFmtId="166" fontId="26" fillId="0" borderId="0" xfId="0" applyNumberFormat="1" applyFont="1" applyFill="1" applyAlignment="1">
      <alignment horizontal="right" vertical="center"/>
    </xf>
    <xf numFmtId="2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11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1" fontId="8" fillId="0" borderId="0" xfId="0" applyNumberFormat="1" applyFont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6" fontId="19" fillId="0" borderId="0" xfId="0" applyNumberFormat="1" applyFont="1" applyFill="1" applyAlignment="1">
      <alignment horizontal="right" vertical="center"/>
    </xf>
    <xf numFmtId="2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5" fontId="19" fillId="0" borderId="0" xfId="0" applyNumberFormat="1" applyFont="1" applyFill="1" applyAlignment="1">
      <alignment horizontal="right" vertical="center"/>
    </xf>
    <xf numFmtId="11" fontId="42" fillId="0" borderId="0" xfId="0" applyNumberFormat="1" applyFont="1" applyFill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166" fontId="13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166" fontId="12" fillId="0" borderId="0" xfId="0" applyNumberFormat="1" applyFont="1" applyFill="1" applyAlignment="1">
      <alignment horizontal="right" vertical="center" wrapText="1"/>
    </xf>
    <xf numFmtId="2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12" fillId="0" borderId="0" xfId="0" applyNumberFormat="1" applyFont="1" applyFill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center" wrapText="1"/>
    </xf>
    <xf numFmtId="1" fontId="25" fillId="0" borderId="0" xfId="0" applyNumberFormat="1" applyFont="1" applyFill="1" applyAlignment="1">
      <alignment horizontal="right" vertical="center" wrapText="1"/>
    </xf>
    <xf numFmtId="164" fontId="25" fillId="0" borderId="0" xfId="0" applyNumberFormat="1" applyFont="1" applyFill="1" applyAlignment="1">
      <alignment horizontal="right" vertical="center" wrapText="1"/>
    </xf>
    <xf numFmtId="166" fontId="25" fillId="0" borderId="0" xfId="0" applyNumberFormat="1" applyFont="1" applyFill="1" applyAlignment="1">
      <alignment horizontal="right" vertical="center" wrapText="1"/>
    </xf>
    <xf numFmtId="2" fontId="25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2" fontId="25" fillId="0" borderId="0" xfId="0" applyNumberFormat="1" applyFont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 wrapText="1"/>
    </xf>
    <xf numFmtId="165" fontId="25" fillId="0" borderId="0" xfId="0" applyNumberFormat="1" applyFont="1" applyFill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1" fontId="25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1" fontId="17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28" fillId="0" borderId="0" xfId="0" applyNumberFormat="1" applyFont="1" applyAlignment="1">
      <alignment horizontal="right" vertical="center"/>
    </xf>
    <xf numFmtId="164" fontId="28" fillId="0" borderId="0" xfId="0" applyNumberFormat="1" applyFont="1" applyAlignment="1">
      <alignment horizontal="right" vertical="center"/>
    </xf>
    <xf numFmtId="166" fontId="28" fillId="0" borderId="0" xfId="0" applyNumberFormat="1" applyFont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165" fontId="28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1" fontId="38" fillId="0" borderId="0" xfId="0" applyNumberFormat="1" applyFont="1" applyFill="1" applyAlignment="1">
      <alignment horizontal="right" vertical="center"/>
    </xf>
    <xf numFmtId="1" fontId="38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8" fontId="26" fillId="0" borderId="0" xfId="0" applyNumberFormat="1" applyFont="1" applyFill="1" applyAlignment="1">
      <alignment horizontal="right"/>
    </xf>
    <xf numFmtId="167" fontId="26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2" fontId="16" fillId="0" borderId="0" xfId="0" applyNumberFormat="1" applyFont="1" applyAlignment="1">
      <alignment horizontal="right"/>
    </xf>
    <xf numFmtId="168" fontId="8" fillId="0" borderId="4" xfId="0" applyNumberFormat="1" applyFont="1" applyBorder="1" applyAlignment="1">
      <alignment horizontal="right"/>
    </xf>
    <xf numFmtId="167" fontId="8" fillId="0" borderId="4" xfId="0" applyNumberFormat="1" applyFont="1" applyBorder="1" applyAlignment="1">
      <alignment horizontal="right"/>
    </xf>
    <xf numFmtId="167" fontId="8" fillId="0" borderId="7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67" fontId="8" fillId="0" borderId="9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7" fontId="8" fillId="0" borderId="11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69" fontId="16" fillId="0" borderId="0" xfId="0" applyNumberFormat="1" applyFont="1" applyAlignment="1">
      <alignment horizontal="right"/>
    </xf>
    <xf numFmtId="169" fontId="2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70" fontId="8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right"/>
    </xf>
    <xf numFmtId="170" fontId="8" fillId="0" borderId="0" xfId="0" applyNumberFormat="1" applyFont="1" applyAlignment="1">
      <alignment horizontal="right"/>
    </xf>
    <xf numFmtId="164" fontId="19" fillId="0" borderId="0" xfId="2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5" fontId="19" fillId="0" borderId="0" xfId="2" applyNumberFormat="1" applyFont="1" applyFill="1" applyAlignment="1">
      <alignment horizontal="right"/>
    </xf>
    <xf numFmtId="164" fontId="38" fillId="0" borderId="0" xfId="0" applyNumberFormat="1" applyFont="1" applyAlignment="1">
      <alignment horizontal="right"/>
    </xf>
    <xf numFmtId="2" fontId="38" fillId="0" borderId="0" xfId="0" applyNumberFormat="1" applyFont="1" applyAlignment="1">
      <alignment horizontal="right"/>
    </xf>
    <xf numFmtId="1" fontId="38" fillId="0" borderId="0" xfId="0" applyNumberFormat="1" applyFont="1" applyAlignment="1">
      <alignment horizontal="right"/>
    </xf>
    <xf numFmtId="165" fontId="38" fillId="0" borderId="0" xfId="0" applyNumberFormat="1" applyFont="1" applyAlignment="1">
      <alignment horizontal="right"/>
    </xf>
    <xf numFmtId="165" fontId="38" fillId="0" borderId="0" xfId="2" applyNumberFormat="1" applyFont="1" applyFill="1" applyAlignment="1">
      <alignment horizontal="right"/>
    </xf>
    <xf numFmtId="0" fontId="3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0" fontId="24" fillId="0" borderId="0" xfId="0" applyFont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2" fontId="24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2" fontId="10" fillId="0" borderId="4" xfId="0" applyNumberFormat="1" applyFont="1" applyBorder="1" applyAlignment="1">
      <alignment horizontal="center"/>
    </xf>
  </cellXfs>
  <cellStyles count="3">
    <cellStyle name="Calculation" xfId="1" builtinId="22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F Ka (PC0) HB32-02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parall-C?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3"/>
            <c:dispRSqr val="0"/>
            <c:dispEq val="0"/>
          </c:trendline>
          <c:xVal>
            <c:numRef>
              <c:f>'Table A4.9'!$A$132:$A$191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A4.9'!$E$132:$E$191</c:f>
              <c:numCache>
                <c:formatCode>0</c:formatCode>
                <c:ptCount val="60"/>
                <c:pt idx="0">
                  <c:v>105.6</c:v>
                </c:pt>
                <c:pt idx="1">
                  <c:v>119</c:v>
                </c:pt>
                <c:pt idx="2">
                  <c:v>115.4</c:v>
                </c:pt>
                <c:pt idx="3">
                  <c:v>114.6</c:v>
                </c:pt>
                <c:pt idx="4">
                  <c:v>115.2</c:v>
                </c:pt>
                <c:pt idx="5">
                  <c:v>109.4</c:v>
                </c:pt>
                <c:pt idx="6">
                  <c:v>109.2</c:v>
                </c:pt>
                <c:pt idx="7">
                  <c:v>100.2</c:v>
                </c:pt>
                <c:pt idx="8" formatCode="0.0">
                  <c:v>99.4</c:v>
                </c:pt>
                <c:pt idx="9" formatCode="0.0">
                  <c:v>98.6</c:v>
                </c:pt>
                <c:pt idx="10">
                  <c:v>100</c:v>
                </c:pt>
                <c:pt idx="11" formatCode="0.0">
                  <c:v>91.6</c:v>
                </c:pt>
                <c:pt idx="12" formatCode="0.0">
                  <c:v>96.4</c:v>
                </c:pt>
                <c:pt idx="13" formatCode="0.0">
                  <c:v>98</c:v>
                </c:pt>
                <c:pt idx="14" formatCode="0.0">
                  <c:v>91.8</c:v>
                </c:pt>
                <c:pt idx="15" formatCode="0.0">
                  <c:v>93.6</c:v>
                </c:pt>
                <c:pt idx="16" formatCode="0.0">
                  <c:v>94.8</c:v>
                </c:pt>
                <c:pt idx="17" formatCode="0.0">
                  <c:v>86.8</c:v>
                </c:pt>
                <c:pt idx="18" formatCode="0.0">
                  <c:v>90.4</c:v>
                </c:pt>
                <c:pt idx="19" formatCode="0.0">
                  <c:v>92.8</c:v>
                </c:pt>
                <c:pt idx="20" formatCode="0.0">
                  <c:v>94.2</c:v>
                </c:pt>
                <c:pt idx="21" formatCode="0.0">
                  <c:v>98.8</c:v>
                </c:pt>
                <c:pt idx="22" formatCode="0.0">
                  <c:v>94</c:v>
                </c:pt>
                <c:pt idx="23" formatCode="0.0">
                  <c:v>83.6</c:v>
                </c:pt>
                <c:pt idx="24" formatCode="0.0">
                  <c:v>89</c:v>
                </c:pt>
                <c:pt idx="25" formatCode="0.0">
                  <c:v>94.6</c:v>
                </c:pt>
                <c:pt idx="26" formatCode="0.0">
                  <c:v>89.8</c:v>
                </c:pt>
                <c:pt idx="27" formatCode="0.0">
                  <c:v>92.6</c:v>
                </c:pt>
                <c:pt idx="28" formatCode="0.0">
                  <c:v>85.4</c:v>
                </c:pt>
                <c:pt idx="29" formatCode="0.0">
                  <c:v>82.4</c:v>
                </c:pt>
                <c:pt idx="30" formatCode="0.0">
                  <c:v>82.6</c:v>
                </c:pt>
                <c:pt idx="31" formatCode="0.0">
                  <c:v>88.6</c:v>
                </c:pt>
                <c:pt idx="32" formatCode="0.0">
                  <c:v>80</c:v>
                </c:pt>
                <c:pt idx="33" formatCode="0.0">
                  <c:v>79.8</c:v>
                </c:pt>
                <c:pt idx="34" formatCode="0.0">
                  <c:v>86.4</c:v>
                </c:pt>
                <c:pt idx="35" formatCode="0.0">
                  <c:v>85.8</c:v>
                </c:pt>
                <c:pt idx="36" formatCode="0.0">
                  <c:v>79.8</c:v>
                </c:pt>
                <c:pt idx="37" formatCode="0.0">
                  <c:v>81.400000000000006</c:v>
                </c:pt>
                <c:pt idx="38" formatCode="0.0">
                  <c:v>84.8</c:v>
                </c:pt>
                <c:pt idx="39" formatCode="0.0">
                  <c:v>79.2</c:v>
                </c:pt>
                <c:pt idx="40" formatCode="0.0">
                  <c:v>83.2</c:v>
                </c:pt>
                <c:pt idx="41" formatCode="0.0">
                  <c:v>76.400000000000006</c:v>
                </c:pt>
                <c:pt idx="42" formatCode="0.0">
                  <c:v>79</c:v>
                </c:pt>
                <c:pt idx="43" formatCode="0.0">
                  <c:v>73.400000000000006</c:v>
                </c:pt>
                <c:pt idx="44" formatCode="0.0">
                  <c:v>77.2</c:v>
                </c:pt>
                <c:pt idx="45" formatCode="0.0">
                  <c:v>77.400000000000006</c:v>
                </c:pt>
                <c:pt idx="46" formatCode="0.0">
                  <c:v>70.400000000000006</c:v>
                </c:pt>
                <c:pt idx="47" formatCode="0.0">
                  <c:v>76.599999999999994</c:v>
                </c:pt>
                <c:pt idx="48" formatCode="0.0">
                  <c:v>74.400000000000006</c:v>
                </c:pt>
                <c:pt idx="49" formatCode="0.0">
                  <c:v>73.599999999999994</c:v>
                </c:pt>
                <c:pt idx="50" formatCode="0.0">
                  <c:v>75.400000000000006</c:v>
                </c:pt>
                <c:pt idx="51" formatCode="0.0">
                  <c:v>70.8</c:v>
                </c:pt>
                <c:pt idx="52" formatCode="0.0">
                  <c:v>71.8</c:v>
                </c:pt>
                <c:pt idx="53" formatCode="0.0">
                  <c:v>76.400000000000006</c:v>
                </c:pt>
                <c:pt idx="54" formatCode="0.0">
                  <c:v>77.2</c:v>
                </c:pt>
                <c:pt idx="55" formatCode="0.0">
                  <c:v>74</c:v>
                </c:pt>
                <c:pt idx="56" formatCode="0.0">
                  <c:v>79.8</c:v>
                </c:pt>
                <c:pt idx="57" formatCode="0.0">
                  <c:v>81.2</c:v>
                </c:pt>
                <c:pt idx="58" formatCode="0.0">
                  <c:v>65.8</c:v>
                </c:pt>
                <c:pt idx="59" formatCode="0.0">
                  <c:v>70.400000000000006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2C-4A48-A1C1-FA3FF2710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Cl Ka (LPET) HB51-1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A4.9'!$A$200:$A$259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A4.9'!$H$200:$H$259</c:f>
              <c:numCache>
                <c:formatCode>0.0</c:formatCode>
                <c:ptCount val="60"/>
                <c:pt idx="0">
                  <c:v>36</c:v>
                </c:pt>
                <c:pt idx="1">
                  <c:v>33.200000000000003</c:v>
                </c:pt>
                <c:pt idx="2">
                  <c:v>30.8</c:v>
                </c:pt>
                <c:pt idx="3">
                  <c:v>39.4</c:v>
                </c:pt>
                <c:pt idx="4">
                  <c:v>40</c:v>
                </c:pt>
                <c:pt idx="5">
                  <c:v>40.799999999999997</c:v>
                </c:pt>
                <c:pt idx="6">
                  <c:v>39.6</c:v>
                </c:pt>
                <c:pt idx="7">
                  <c:v>41</c:v>
                </c:pt>
                <c:pt idx="8">
                  <c:v>34.799999999999997</c:v>
                </c:pt>
                <c:pt idx="9">
                  <c:v>45.6</c:v>
                </c:pt>
                <c:pt idx="10">
                  <c:v>39</c:v>
                </c:pt>
                <c:pt idx="11">
                  <c:v>34.799999999999997</c:v>
                </c:pt>
                <c:pt idx="12">
                  <c:v>34.799999999999997</c:v>
                </c:pt>
                <c:pt idx="13">
                  <c:v>37</c:v>
                </c:pt>
                <c:pt idx="14">
                  <c:v>36.200000000000003</c:v>
                </c:pt>
                <c:pt idx="15">
                  <c:v>39.799999999999997</c:v>
                </c:pt>
                <c:pt idx="16">
                  <c:v>42.4</c:v>
                </c:pt>
                <c:pt idx="17">
                  <c:v>40.6</c:v>
                </c:pt>
                <c:pt idx="18">
                  <c:v>42.4</c:v>
                </c:pt>
                <c:pt idx="19">
                  <c:v>37</c:v>
                </c:pt>
                <c:pt idx="20">
                  <c:v>38.799999999999997</c:v>
                </c:pt>
                <c:pt idx="21">
                  <c:v>41.2</c:v>
                </c:pt>
                <c:pt idx="22">
                  <c:v>40.4</c:v>
                </c:pt>
                <c:pt idx="23">
                  <c:v>35.6</c:v>
                </c:pt>
                <c:pt idx="24">
                  <c:v>36.200000000000003</c:v>
                </c:pt>
                <c:pt idx="25">
                  <c:v>44.2</c:v>
                </c:pt>
                <c:pt idx="26">
                  <c:v>45.6</c:v>
                </c:pt>
                <c:pt idx="27">
                  <c:v>39</c:v>
                </c:pt>
                <c:pt idx="28">
                  <c:v>45.2</c:v>
                </c:pt>
                <c:pt idx="29">
                  <c:v>39.799999999999997</c:v>
                </c:pt>
                <c:pt idx="30">
                  <c:v>44</c:v>
                </c:pt>
                <c:pt idx="31">
                  <c:v>40</c:v>
                </c:pt>
                <c:pt idx="32">
                  <c:v>41</c:v>
                </c:pt>
                <c:pt idx="33">
                  <c:v>37.200000000000003</c:v>
                </c:pt>
                <c:pt idx="34">
                  <c:v>34.799999999999997</c:v>
                </c:pt>
                <c:pt idx="35">
                  <c:v>34.6</c:v>
                </c:pt>
                <c:pt idx="36">
                  <c:v>35.799999999999997</c:v>
                </c:pt>
                <c:pt idx="37">
                  <c:v>34.6</c:v>
                </c:pt>
                <c:pt idx="38">
                  <c:v>34.799999999999997</c:v>
                </c:pt>
                <c:pt idx="39">
                  <c:v>36.799999999999997</c:v>
                </c:pt>
                <c:pt idx="40">
                  <c:v>41</c:v>
                </c:pt>
                <c:pt idx="41">
                  <c:v>34.200000000000003</c:v>
                </c:pt>
                <c:pt idx="42">
                  <c:v>39.4</c:v>
                </c:pt>
                <c:pt idx="43">
                  <c:v>36.200000000000003</c:v>
                </c:pt>
                <c:pt idx="44">
                  <c:v>35.200000000000003</c:v>
                </c:pt>
                <c:pt idx="45">
                  <c:v>39.799999999999997</c:v>
                </c:pt>
                <c:pt idx="46">
                  <c:v>36.4</c:v>
                </c:pt>
                <c:pt idx="47">
                  <c:v>33.6</c:v>
                </c:pt>
                <c:pt idx="48">
                  <c:v>39.4</c:v>
                </c:pt>
                <c:pt idx="49">
                  <c:v>35.200000000000003</c:v>
                </c:pt>
                <c:pt idx="50">
                  <c:v>37.200000000000003</c:v>
                </c:pt>
                <c:pt idx="51">
                  <c:v>38.799999999999997</c:v>
                </c:pt>
                <c:pt idx="52">
                  <c:v>36.6</c:v>
                </c:pt>
                <c:pt idx="53">
                  <c:v>36.799999999999997</c:v>
                </c:pt>
                <c:pt idx="54">
                  <c:v>37.200000000000003</c:v>
                </c:pt>
                <c:pt idx="55">
                  <c:v>37.799999999999997</c:v>
                </c:pt>
                <c:pt idx="56">
                  <c:v>37.799999999999997</c:v>
                </c:pt>
                <c:pt idx="57">
                  <c:v>39</c:v>
                </c:pt>
                <c:pt idx="58">
                  <c:v>36.799999999999997</c:v>
                </c:pt>
                <c:pt idx="59">
                  <c:v>34.200000000000003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BD-44ED-858D-839F18D11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F Ka (PC0)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5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A4.9'!$E$267:$E$306</c:f>
              <c:numCache>
                <c:formatCode>0</c:formatCode>
                <c:ptCount val="40"/>
                <c:pt idx="0">
                  <c:v>131.4</c:v>
                </c:pt>
                <c:pt idx="1">
                  <c:v>149</c:v>
                </c:pt>
                <c:pt idx="2">
                  <c:v>126.4</c:v>
                </c:pt>
                <c:pt idx="3">
                  <c:v>145</c:v>
                </c:pt>
                <c:pt idx="4">
                  <c:v>141.19999999999999</c:v>
                </c:pt>
                <c:pt idx="5">
                  <c:v>135</c:v>
                </c:pt>
                <c:pt idx="6">
                  <c:v>149.80000000000001</c:v>
                </c:pt>
                <c:pt idx="7">
                  <c:v>153.6</c:v>
                </c:pt>
                <c:pt idx="8">
                  <c:v>143.6</c:v>
                </c:pt>
                <c:pt idx="9">
                  <c:v>144.6</c:v>
                </c:pt>
                <c:pt idx="10">
                  <c:v>133.6</c:v>
                </c:pt>
                <c:pt idx="11">
                  <c:v>139.4</c:v>
                </c:pt>
                <c:pt idx="12">
                  <c:v>147.6</c:v>
                </c:pt>
                <c:pt idx="13">
                  <c:v>140.4</c:v>
                </c:pt>
                <c:pt idx="14">
                  <c:v>140.80000000000001</c:v>
                </c:pt>
                <c:pt idx="15">
                  <c:v>148.19999999999999</c:v>
                </c:pt>
                <c:pt idx="16">
                  <c:v>143.80000000000001</c:v>
                </c:pt>
                <c:pt idx="17">
                  <c:v>151.19999999999999</c:v>
                </c:pt>
                <c:pt idx="18">
                  <c:v>146.19999999999999</c:v>
                </c:pt>
                <c:pt idx="19">
                  <c:v>153</c:v>
                </c:pt>
                <c:pt idx="20">
                  <c:v>146.80000000000001</c:v>
                </c:pt>
                <c:pt idx="21">
                  <c:v>153.80000000000001</c:v>
                </c:pt>
                <c:pt idx="22">
                  <c:v>141.6</c:v>
                </c:pt>
                <c:pt idx="23">
                  <c:v>145.19999999999999</c:v>
                </c:pt>
                <c:pt idx="24">
                  <c:v>151.4</c:v>
                </c:pt>
                <c:pt idx="25">
                  <c:v>149.6</c:v>
                </c:pt>
                <c:pt idx="26">
                  <c:v>137.80000000000001</c:v>
                </c:pt>
                <c:pt idx="27">
                  <c:v>146</c:v>
                </c:pt>
                <c:pt idx="28">
                  <c:v>135.4</c:v>
                </c:pt>
                <c:pt idx="29">
                  <c:v>149.4</c:v>
                </c:pt>
                <c:pt idx="30">
                  <c:v>145</c:v>
                </c:pt>
                <c:pt idx="31">
                  <c:v>144.19999999999999</c:v>
                </c:pt>
                <c:pt idx="32">
                  <c:v>147.19999999999999</c:v>
                </c:pt>
                <c:pt idx="33">
                  <c:v>142.4</c:v>
                </c:pt>
                <c:pt idx="34">
                  <c:v>136.4</c:v>
                </c:pt>
                <c:pt idx="35">
                  <c:v>152.19999999999999</c:v>
                </c:pt>
                <c:pt idx="36">
                  <c:v>155.6</c:v>
                </c:pt>
                <c:pt idx="37">
                  <c:v>139.6</c:v>
                </c:pt>
                <c:pt idx="38">
                  <c:v>148</c:v>
                </c:pt>
                <c:pt idx="39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F6-47C6-A1EF-4E805068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21024"/>
        <c:axId val="29522944"/>
      </c:scatterChart>
      <c:valAx>
        <c:axId val="2952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22944"/>
        <c:crosses val="autoZero"/>
        <c:crossBetween val="midCat"/>
      </c:valAx>
      <c:valAx>
        <c:axId val="29522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210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F Ka (PC0)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A4.9'!$C$267:$C$306</c:f>
              <c:numCache>
                <c:formatCode>0</c:formatCode>
                <c:ptCount val="40"/>
                <c:pt idx="0">
                  <c:v>147</c:v>
                </c:pt>
                <c:pt idx="1">
                  <c:v>151.19999999999999</c:v>
                </c:pt>
                <c:pt idx="2">
                  <c:v>148.6</c:v>
                </c:pt>
                <c:pt idx="3">
                  <c:v>146.19999999999999</c:v>
                </c:pt>
                <c:pt idx="4">
                  <c:v>156.80000000000001</c:v>
                </c:pt>
                <c:pt idx="5">
                  <c:v>148.19999999999999</c:v>
                </c:pt>
                <c:pt idx="6">
                  <c:v>165.8</c:v>
                </c:pt>
                <c:pt idx="7">
                  <c:v>151.19999999999999</c:v>
                </c:pt>
                <c:pt idx="8">
                  <c:v>160.80000000000001</c:v>
                </c:pt>
                <c:pt idx="9">
                  <c:v>160</c:v>
                </c:pt>
                <c:pt idx="10">
                  <c:v>151.19999999999999</c:v>
                </c:pt>
                <c:pt idx="11">
                  <c:v>155.19999999999999</c:v>
                </c:pt>
                <c:pt idx="12">
                  <c:v>157.80000000000001</c:v>
                </c:pt>
                <c:pt idx="13">
                  <c:v>160.4</c:v>
                </c:pt>
                <c:pt idx="14">
                  <c:v>157.19999999999999</c:v>
                </c:pt>
                <c:pt idx="15">
                  <c:v>165</c:v>
                </c:pt>
                <c:pt idx="16">
                  <c:v>158.80000000000001</c:v>
                </c:pt>
                <c:pt idx="17">
                  <c:v>155.6</c:v>
                </c:pt>
                <c:pt idx="18">
                  <c:v>168.8</c:v>
                </c:pt>
                <c:pt idx="19">
                  <c:v>167.6</c:v>
                </c:pt>
                <c:pt idx="20">
                  <c:v>155</c:v>
                </c:pt>
                <c:pt idx="21">
                  <c:v>171.8</c:v>
                </c:pt>
                <c:pt idx="22">
                  <c:v>170.4</c:v>
                </c:pt>
                <c:pt idx="23">
                  <c:v>176</c:v>
                </c:pt>
                <c:pt idx="24">
                  <c:v>174.6</c:v>
                </c:pt>
                <c:pt idx="25">
                  <c:v>170</c:v>
                </c:pt>
                <c:pt idx="26">
                  <c:v>169.2</c:v>
                </c:pt>
                <c:pt idx="27">
                  <c:v>174.2</c:v>
                </c:pt>
                <c:pt idx="28">
                  <c:v>187</c:v>
                </c:pt>
                <c:pt idx="29">
                  <c:v>178.4</c:v>
                </c:pt>
                <c:pt idx="30">
                  <c:v>185.6</c:v>
                </c:pt>
                <c:pt idx="31">
                  <c:v>177</c:v>
                </c:pt>
                <c:pt idx="32">
                  <c:v>175</c:v>
                </c:pt>
                <c:pt idx="33">
                  <c:v>173</c:v>
                </c:pt>
                <c:pt idx="34">
                  <c:v>179.2</c:v>
                </c:pt>
                <c:pt idx="35">
                  <c:v>180.8</c:v>
                </c:pt>
                <c:pt idx="36">
                  <c:v>178</c:v>
                </c:pt>
                <c:pt idx="37">
                  <c:v>179.4</c:v>
                </c:pt>
                <c:pt idx="38">
                  <c:v>174.8</c:v>
                </c:pt>
                <c:pt idx="39">
                  <c:v>178.2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A0-4B61-B7DE-4E6D60AA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36256"/>
        <c:axId val="29538176"/>
      </c:scatterChart>
      <c:valAx>
        <c:axId val="2953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8176"/>
        <c:crosses val="autoZero"/>
        <c:crossBetween val="midCat"/>
      </c:valAx>
      <c:valAx>
        <c:axId val="29538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62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F Ka (LTAP)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5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A4.9'!$K$267:$K$306</c:f>
              <c:numCache>
                <c:formatCode>0.0</c:formatCode>
                <c:ptCount val="40"/>
                <c:pt idx="0">
                  <c:v>28.4</c:v>
                </c:pt>
                <c:pt idx="1">
                  <c:v>26.8</c:v>
                </c:pt>
                <c:pt idx="2">
                  <c:v>32</c:v>
                </c:pt>
                <c:pt idx="3">
                  <c:v>29.6</c:v>
                </c:pt>
                <c:pt idx="4">
                  <c:v>28.2</c:v>
                </c:pt>
                <c:pt idx="5">
                  <c:v>22</c:v>
                </c:pt>
                <c:pt idx="6">
                  <c:v>30.6</c:v>
                </c:pt>
                <c:pt idx="7">
                  <c:v>26.6</c:v>
                </c:pt>
                <c:pt idx="8">
                  <c:v>28.2</c:v>
                </c:pt>
                <c:pt idx="9">
                  <c:v>27</c:v>
                </c:pt>
                <c:pt idx="10">
                  <c:v>30.8</c:v>
                </c:pt>
                <c:pt idx="11">
                  <c:v>30</c:v>
                </c:pt>
                <c:pt idx="12">
                  <c:v>23.8</c:v>
                </c:pt>
                <c:pt idx="13">
                  <c:v>29.6</c:v>
                </c:pt>
                <c:pt idx="14">
                  <c:v>25</c:v>
                </c:pt>
                <c:pt idx="15">
                  <c:v>32.6</c:v>
                </c:pt>
                <c:pt idx="16">
                  <c:v>27</c:v>
                </c:pt>
                <c:pt idx="17">
                  <c:v>24.4</c:v>
                </c:pt>
                <c:pt idx="18">
                  <c:v>32.4</c:v>
                </c:pt>
                <c:pt idx="19">
                  <c:v>29</c:v>
                </c:pt>
                <c:pt idx="20">
                  <c:v>27</c:v>
                </c:pt>
                <c:pt idx="21">
                  <c:v>27.8</c:v>
                </c:pt>
                <c:pt idx="22">
                  <c:v>27.6</c:v>
                </c:pt>
                <c:pt idx="23">
                  <c:v>25</c:v>
                </c:pt>
                <c:pt idx="24">
                  <c:v>31.6</c:v>
                </c:pt>
                <c:pt idx="25">
                  <c:v>26.2</c:v>
                </c:pt>
                <c:pt idx="26">
                  <c:v>26.6</c:v>
                </c:pt>
                <c:pt idx="27">
                  <c:v>23.4</c:v>
                </c:pt>
                <c:pt idx="28">
                  <c:v>27.4</c:v>
                </c:pt>
                <c:pt idx="29">
                  <c:v>24.6</c:v>
                </c:pt>
                <c:pt idx="30">
                  <c:v>33</c:v>
                </c:pt>
                <c:pt idx="31">
                  <c:v>29.6</c:v>
                </c:pt>
                <c:pt idx="32">
                  <c:v>28</c:v>
                </c:pt>
                <c:pt idx="33">
                  <c:v>29.6</c:v>
                </c:pt>
                <c:pt idx="34">
                  <c:v>30.2</c:v>
                </c:pt>
                <c:pt idx="35">
                  <c:v>26.2</c:v>
                </c:pt>
                <c:pt idx="36">
                  <c:v>31.8</c:v>
                </c:pt>
                <c:pt idx="37">
                  <c:v>29.6</c:v>
                </c:pt>
                <c:pt idx="38">
                  <c:v>25</c:v>
                </c:pt>
                <c:pt idx="39">
                  <c:v>32.4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82-4E33-B318-7DF20BFC4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49248"/>
        <c:axId val="30151424"/>
      </c:scatterChart>
      <c:valAx>
        <c:axId val="3014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1424"/>
        <c:crosses val="autoZero"/>
        <c:crossBetween val="midCat"/>
      </c:valAx>
      <c:valAx>
        <c:axId val="30151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492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F Ka (LTAP)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A4.9'!$L$267:$L$306</c:f>
              <c:numCache>
                <c:formatCode>0.0</c:formatCode>
                <c:ptCount val="40"/>
                <c:pt idx="0">
                  <c:v>28.6</c:v>
                </c:pt>
                <c:pt idx="1">
                  <c:v>30.4</c:v>
                </c:pt>
                <c:pt idx="2">
                  <c:v>27</c:v>
                </c:pt>
                <c:pt idx="3">
                  <c:v>33</c:v>
                </c:pt>
                <c:pt idx="4">
                  <c:v>28.2</c:v>
                </c:pt>
                <c:pt idx="5">
                  <c:v>29.8</c:v>
                </c:pt>
                <c:pt idx="6">
                  <c:v>28.6</c:v>
                </c:pt>
                <c:pt idx="7">
                  <c:v>29.4</c:v>
                </c:pt>
                <c:pt idx="8">
                  <c:v>33.200000000000003</c:v>
                </c:pt>
                <c:pt idx="9">
                  <c:v>31</c:v>
                </c:pt>
                <c:pt idx="10">
                  <c:v>33.200000000000003</c:v>
                </c:pt>
                <c:pt idx="11">
                  <c:v>33.799999999999997</c:v>
                </c:pt>
                <c:pt idx="12">
                  <c:v>31.8</c:v>
                </c:pt>
                <c:pt idx="13">
                  <c:v>29.4</c:v>
                </c:pt>
                <c:pt idx="14">
                  <c:v>30</c:v>
                </c:pt>
                <c:pt idx="15">
                  <c:v>32.799999999999997</c:v>
                </c:pt>
                <c:pt idx="16">
                  <c:v>28.6</c:v>
                </c:pt>
                <c:pt idx="17">
                  <c:v>32.4</c:v>
                </c:pt>
                <c:pt idx="18">
                  <c:v>33.4</c:v>
                </c:pt>
                <c:pt idx="19">
                  <c:v>35</c:v>
                </c:pt>
                <c:pt idx="20">
                  <c:v>30.8</c:v>
                </c:pt>
                <c:pt idx="21">
                  <c:v>31.6</c:v>
                </c:pt>
                <c:pt idx="22">
                  <c:v>30.8</c:v>
                </c:pt>
                <c:pt idx="23">
                  <c:v>32.6</c:v>
                </c:pt>
                <c:pt idx="24">
                  <c:v>28.8</c:v>
                </c:pt>
                <c:pt idx="25">
                  <c:v>31.4</c:v>
                </c:pt>
                <c:pt idx="26">
                  <c:v>29.4</c:v>
                </c:pt>
                <c:pt idx="27">
                  <c:v>36.200000000000003</c:v>
                </c:pt>
                <c:pt idx="28">
                  <c:v>35</c:v>
                </c:pt>
                <c:pt idx="29">
                  <c:v>33</c:v>
                </c:pt>
                <c:pt idx="30">
                  <c:v>37.4</c:v>
                </c:pt>
                <c:pt idx="31">
                  <c:v>35.6</c:v>
                </c:pt>
                <c:pt idx="32">
                  <c:v>32.6</c:v>
                </c:pt>
                <c:pt idx="33">
                  <c:v>35</c:v>
                </c:pt>
                <c:pt idx="34">
                  <c:v>32.6</c:v>
                </c:pt>
                <c:pt idx="35">
                  <c:v>35.799999999999997</c:v>
                </c:pt>
                <c:pt idx="36">
                  <c:v>32.6</c:v>
                </c:pt>
                <c:pt idx="37">
                  <c:v>34.200000000000003</c:v>
                </c:pt>
                <c:pt idx="38">
                  <c:v>34.200000000000003</c:v>
                </c:pt>
                <c:pt idx="39">
                  <c:v>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6-45DE-AE26-B41D5855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8576"/>
        <c:axId val="30170496"/>
      </c:scatterChart>
      <c:valAx>
        <c:axId val="3016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0496"/>
        <c:crosses val="autoZero"/>
        <c:crossBetween val="midCat"/>
      </c:valAx>
      <c:valAx>
        <c:axId val="30170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685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P Ka (LPET)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5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A4.9'!$T$267:$T$306</c:f>
              <c:numCache>
                <c:formatCode>0</c:formatCode>
                <c:ptCount val="40"/>
                <c:pt idx="0">
                  <c:v>879</c:v>
                </c:pt>
                <c:pt idx="1">
                  <c:v>875</c:v>
                </c:pt>
                <c:pt idx="2">
                  <c:v>876</c:v>
                </c:pt>
                <c:pt idx="3">
                  <c:v>892.2</c:v>
                </c:pt>
                <c:pt idx="4">
                  <c:v>865.4</c:v>
                </c:pt>
                <c:pt idx="5">
                  <c:v>897.2</c:v>
                </c:pt>
                <c:pt idx="6">
                  <c:v>900</c:v>
                </c:pt>
                <c:pt idx="7">
                  <c:v>871.6</c:v>
                </c:pt>
                <c:pt idx="8">
                  <c:v>873.4</c:v>
                </c:pt>
                <c:pt idx="9">
                  <c:v>897.4</c:v>
                </c:pt>
                <c:pt idx="10">
                  <c:v>873.4</c:v>
                </c:pt>
                <c:pt idx="11">
                  <c:v>885.2</c:v>
                </c:pt>
                <c:pt idx="12">
                  <c:v>899.2</c:v>
                </c:pt>
                <c:pt idx="13">
                  <c:v>882</c:v>
                </c:pt>
                <c:pt idx="14">
                  <c:v>890.4</c:v>
                </c:pt>
                <c:pt idx="15">
                  <c:v>898.4</c:v>
                </c:pt>
                <c:pt idx="16">
                  <c:v>885.6</c:v>
                </c:pt>
                <c:pt idx="17">
                  <c:v>910.6</c:v>
                </c:pt>
                <c:pt idx="18">
                  <c:v>874</c:v>
                </c:pt>
                <c:pt idx="19">
                  <c:v>868.6</c:v>
                </c:pt>
                <c:pt idx="20">
                  <c:v>879.6</c:v>
                </c:pt>
                <c:pt idx="21">
                  <c:v>866.2</c:v>
                </c:pt>
                <c:pt idx="22">
                  <c:v>866.6</c:v>
                </c:pt>
                <c:pt idx="23">
                  <c:v>886.8</c:v>
                </c:pt>
                <c:pt idx="24">
                  <c:v>882.6</c:v>
                </c:pt>
                <c:pt idx="25">
                  <c:v>877.8</c:v>
                </c:pt>
                <c:pt idx="26">
                  <c:v>896.4</c:v>
                </c:pt>
                <c:pt idx="27">
                  <c:v>875</c:v>
                </c:pt>
                <c:pt idx="28">
                  <c:v>882.8</c:v>
                </c:pt>
                <c:pt idx="29">
                  <c:v>890.8</c:v>
                </c:pt>
                <c:pt idx="30">
                  <c:v>877</c:v>
                </c:pt>
                <c:pt idx="31">
                  <c:v>890.6</c:v>
                </c:pt>
                <c:pt idx="32">
                  <c:v>864.8</c:v>
                </c:pt>
                <c:pt idx="33">
                  <c:v>896</c:v>
                </c:pt>
                <c:pt idx="34">
                  <c:v>880</c:v>
                </c:pt>
                <c:pt idx="35">
                  <c:v>877.6</c:v>
                </c:pt>
                <c:pt idx="36">
                  <c:v>861.6</c:v>
                </c:pt>
                <c:pt idx="37">
                  <c:v>874.4</c:v>
                </c:pt>
                <c:pt idx="38">
                  <c:v>889.6</c:v>
                </c:pt>
                <c:pt idx="39">
                  <c:v>886.2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6D-477B-8FC0-C1B19EA9E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3808"/>
        <c:axId val="30185728"/>
      </c:scatterChart>
      <c:valAx>
        <c:axId val="3018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5728"/>
        <c:crosses val="autoZero"/>
        <c:crossBetween val="midCat"/>
      </c:valAx>
      <c:valAx>
        <c:axId val="30185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38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P Ka (LPET)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A4.9'!$U$267:$U$306</c:f>
              <c:numCache>
                <c:formatCode>0</c:formatCode>
                <c:ptCount val="40"/>
                <c:pt idx="0">
                  <c:v>892.2</c:v>
                </c:pt>
                <c:pt idx="1">
                  <c:v>868.6</c:v>
                </c:pt>
                <c:pt idx="2">
                  <c:v>881</c:v>
                </c:pt>
                <c:pt idx="3">
                  <c:v>860.6</c:v>
                </c:pt>
                <c:pt idx="4">
                  <c:v>878.4</c:v>
                </c:pt>
                <c:pt idx="5">
                  <c:v>881</c:v>
                </c:pt>
                <c:pt idx="6">
                  <c:v>876.2</c:v>
                </c:pt>
                <c:pt idx="7">
                  <c:v>873.4</c:v>
                </c:pt>
                <c:pt idx="8">
                  <c:v>864.2</c:v>
                </c:pt>
                <c:pt idx="9">
                  <c:v>864</c:v>
                </c:pt>
                <c:pt idx="10">
                  <c:v>878.6</c:v>
                </c:pt>
                <c:pt idx="11">
                  <c:v>890.6</c:v>
                </c:pt>
                <c:pt idx="12">
                  <c:v>870.2</c:v>
                </c:pt>
                <c:pt idx="13">
                  <c:v>888.4</c:v>
                </c:pt>
                <c:pt idx="14">
                  <c:v>890.2</c:v>
                </c:pt>
                <c:pt idx="15">
                  <c:v>859.4</c:v>
                </c:pt>
                <c:pt idx="16">
                  <c:v>874.2</c:v>
                </c:pt>
                <c:pt idx="17">
                  <c:v>869.4</c:v>
                </c:pt>
                <c:pt idx="18">
                  <c:v>882.6</c:v>
                </c:pt>
                <c:pt idx="19">
                  <c:v>884.2</c:v>
                </c:pt>
                <c:pt idx="20">
                  <c:v>881.2</c:v>
                </c:pt>
                <c:pt idx="21">
                  <c:v>876.2</c:v>
                </c:pt>
                <c:pt idx="22">
                  <c:v>859.6</c:v>
                </c:pt>
                <c:pt idx="23">
                  <c:v>869.6</c:v>
                </c:pt>
                <c:pt idx="24">
                  <c:v>852.4</c:v>
                </c:pt>
                <c:pt idx="25">
                  <c:v>874.6</c:v>
                </c:pt>
                <c:pt idx="26">
                  <c:v>870.8</c:v>
                </c:pt>
                <c:pt idx="27">
                  <c:v>900.2</c:v>
                </c:pt>
                <c:pt idx="28">
                  <c:v>895</c:v>
                </c:pt>
                <c:pt idx="29">
                  <c:v>870.4</c:v>
                </c:pt>
                <c:pt idx="30">
                  <c:v>882.4</c:v>
                </c:pt>
                <c:pt idx="31">
                  <c:v>863</c:v>
                </c:pt>
                <c:pt idx="32">
                  <c:v>879.4</c:v>
                </c:pt>
                <c:pt idx="33">
                  <c:v>881</c:v>
                </c:pt>
                <c:pt idx="34">
                  <c:v>883.6</c:v>
                </c:pt>
                <c:pt idx="35">
                  <c:v>891.2</c:v>
                </c:pt>
                <c:pt idx="36">
                  <c:v>878.4</c:v>
                </c:pt>
                <c:pt idx="37">
                  <c:v>862.4</c:v>
                </c:pt>
                <c:pt idx="38">
                  <c:v>887.4</c:v>
                </c:pt>
                <c:pt idx="39">
                  <c:v>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8-44C1-A08C-6B45BD826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6976"/>
        <c:axId val="31261824"/>
      </c:scatterChart>
      <c:valAx>
        <c:axId val="3020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1824"/>
        <c:crosses val="autoZero"/>
        <c:crossBetween val="midCat"/>
      </c:valAx>
      <c:valAx>
        <c:axId val="31261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06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Ca Ka (LPET)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5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A4.9'!$AB$267:$AB$306</c:f>
              <c:numCache>
                <c:formatCode>General</c:formatCode>
                <c:ptCount val="40"/>
                <c:pt idx="0">
                  <c:v>5141.6000000000004</c:v>
                </c:pt>
                <c:pt idx="1">
                  <c:v>5092.2</c:v>
                </c:pt>
                <c:pt idx="2">
                  <c:v>5051.8</c:v>
                </c:pt>
                <c:pt idx="3">
                  <c:v>5124</c:v>
                </c:pt>
                <c:pt idx="4">
                  <c:v>5077.2</c:v>
                </c:pt>
                <c:pt idx="5">
                  <c:v>5094.8</c:v>
                </c:pt>
                <c:pt idx="6">
                  <c:v>5084.6000000000004</c:v>
                </c:pt>
                <c:pt idx="7">
                  <c:v>5049.6000000000004</c:v>
                </c:pt>
                <c:pt idx="8">
                  <c:v>5124.2</c:v>
                </c:pt>
                <c:pt idx="9">
                  <c:v>5063.8</c:v>
                </c:pt>
                <c:pt idx="10">
                  <c:v>5113.6000000000004</c:v>
                </c:pt>
                <c:pt idx="11">
                  <c:v>5035.3999999999996</c:v>
                </c:pt>
                <c:pt idx="12">
                  <c:v>5129.3999999999996</c:v>
                </c:pt>
                <c:pt idx="13">
                  <c:v>5051.8</c:v>
                </c:pt>
                <c:pt idx="14">
                  <c:v>5085.8</c:v>
                </c:pt>
                <c:pt idx="15">
                  <c:v>5091.2</c:v>
                </c:pt>
                <c:pt idx="16">
                  <c:v>5090</c:v>
                </c:pt>
                <c:pt idx="17">
                  <c:v>5126.8</c:v>
                </c:pt>
                <c:pt idx="18">
                  <c:v>5090.2</c:v>
                </c:pt>
                <c:pt idx="19">
                  <c:v>5102</c:v>
                </c:pt>
                <c:pt idx="20">
                  <c:v>5095</c:v>
                </c:pt>
                <c:pt idx="21">
                  <c:v>5076.2</c:v>
                </c:pt>
                <c:pt idx="22">
                  <c:v>5084</c:v>
                </c:pt>
                <c:pt idx="23">
                  <c:v>5065.2</c:v>
                </c:pt>
                <c:pt idx="24">
                  <c:v>5030.2</c:v>
                </c:pt>
                <c:pt idx="25">
                  <c:v>5121.8</c:v>
                </c:pt>
                <c:pt idx="26">
                  <c:v>5078.2</c:v>
                </c:pt>
                <c:pt idx="27">
                  <c:v>5068.6000000000004</c:v>
                </c:pt>
                <c:pt idx="28">
                  <c:v>5023.3999999999996</c:v>
                </c:pt>
                <c:pt idx="29">
                  <c:v>5097.8</c:v>
                </c:pt>
                <c:pt idx="30">
                  <c:v>5064.2</c:v>
                </c:pt>
                <c:pt idx="31">
                  <c:v>5139</c:v>
                </c:pt>
                <c:pt idx="32">
                  <c:v>5086.6000000000004</c:v>
                </c:pt>
                <c:pt idx="33">
                  <c:v>5108.6000000000004</c:v>
                </c:pt>
                <c:pt idx="34">
                  <c:v>5085.2</c:v>
                </c:pt>
                <c:pt idx="35">
                  <c:v>5048.2</c:v>
                </c:pt>
                <c:pt idx="36">
                  <c:v>5068</c:v>
                </c:pt>
                <c:pt idx="37">
                  <c:v>5134.2</c:v>
                </c:pt>
                <c:pt idx="38">
                  <c:v>5049</c:v>
                </c:pt>
                <c:pt idx="39">
                  <c:v>5114.2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D-49A7-A33E-D0853638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8976"/>
        <c:axId val="31289344"/>
      </c:scatterChart>
      <c:valAx>
        <c:axId val="3127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89344"/>
        <c:crosses val="autoZero"/>
        <c:crossBetween val="midCat"/>
      </c:valAx>
      <c:valAx>
        <c:axId val="31289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8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Ca Ka (LPET) APS25 syn F-apatite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1716652085156021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A4.9'!$A$267:$A$306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A4.9'!$AC$267:$AC$306</c:f>
              <c:numCache>
                <c:formatCode>General</c:formatCode>
                <c:ptCount val="40"/>
                <c:pt idx="0">
                  <c:v>5072.8</c:v>
                </c:pt>
                <c:pt idx="1">
                  <c:v>5020.3999999999996</c:v>
                </c:pt>
                <c:pt idx="2">
                  <c:v>5090</c:v>
                </c:pt>
                <c:pt idx="3">
                  <c:v>5078.8</c:v>
                </c:pt>
                <c:pt idx="4">
                  <c:v>5114.8</c:v>
                </c:pt>
                <c:pt idx="5">
                  <c:v>5094.6000000000004</c:v>
                </c:pt>
                <c:pt idx="6">
                  <c:v>5065</c:v>
                </c:pt>
                <c:pt idx="7">
                  <c:v>5115.3999999999996</c:v>
                </c:pt>
                <c:pt idx="8">
                  <c:v>5110.3999999999996</c:v>
                </c:pt>
                <c:pt idx="9">
                  <c:v>5049</c:v>
                </c:pt>
                <c:pt idx="10">
                  <c:v>5056.8</c:v>
                </c:pt>
                <c:pt idx="11">
                  <c:v>5072.3999999999996</c:v>
                </c:pt>
                <c:pt idx="12">
                  <c:v>5052.3999999999996</c:v>
                </c:pt>
                <c:pt idx="13">
                  <c:v>5060.8</c:v>
                </c:pt>
                <c:pt idx="14">
                  <c:v>5059.2</c:v>
                </c:pt>
                <c:pt idx="15">
                  <c:v>5080.8</c:v>
                </c:pt>
                <c:pt idx="16">
                  <c:v>5086.3999999999996</c:v>
                </c:pt>
                <c:pt idx="17">
                  <c:v>5122</c:v>
                </c:pt>
                <c:pt idx="18">
                  <c:v>5076.6000000000004</c:v>
                </c:pt>
                <c:pt idx="19">
                  <c:v>5082.6000000000004</c:v>
                </c:pt>
                <c:pt idx="20">
                  <c:v>5077.6000000000004</c:v>
                </c:pt>
                <c:pt idx="21">
                  <c:v>5134</c:v>
                </c:pt>
                <c:pt idx="22">
                  <c:v>5106.3999999999996</c:v>
                </c:pt>
                <c:pt idx="23">
                  <c:v>5077.2</c:v>
                </c:pt>
                <c:pt idx="24">
                  <c:v>5105.3999999999996</c:v>
                </c:pt>
                <c:pt idx="25">
                  <c:v>5061.3999999999996</c:v>
                </c:pt>
                <c:pt idx="26">
                  <c:v>5117.3999999999996</c:v>
                </c:pt>
                <c:pt idx="27">
                  <c:v>5139.8</c:v>
                </c:pt>
                <c:pt idx="28">
                  <c:v>5100.6000000000004</c:v>
                </c:pt>
                <c:pt idx="29">
                  <c:v>5106.8</c:v>
                </c:pt>
                <c:pt idx="30">
                  <c:v>5109.6000000000004</c:v>
                </c:pt>
                <c:pt idx="31">
                  <c:v>5124.6000000000004</c:v>
                </c:pt>
                <c:pt idx="32">
                  <c:v>5103.2</c:v>
                </c:pt>
                <c:pt idx="33">
                  <c:v>5131.3999999999996</c:v>
                </c:pt>
                <c:pt idx="34">
                  <c:v>5145.6000000000004</c:v>
                </c:pt>
                <c:pt idx="35">
                  <c:v>5176.6000000000004</c:v>
                </c:pt>
                <c:pt idx="36">
                  <c:v>5097.3999999999996</c:v>
                </c:pt>
                <c:pt idx="37">
                  <c:v>5168.3999999999996</c:v>
                </c:pt>
                <c:pt idx="38">
                  <c:v>5172.2</c:v>
                </c:pt>
                <c:pt idx="39">
                  <c:v>5165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F-4CB4-9E40-105BDA3F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02400"/>
        <c:axId val="31304320"/>
      </c:scatterChart>
      <c:valAx>
        <c:axId val="3130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4320"/>
        <c:crosses val="autoZero"/>
        <c:crossBetween val="midCat"/>
      </c:valAx>
      <c:valAx>
        <c:axId val="313043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02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Cl Ka (LPET) APS26 syn Cl-apatite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5 micron beam raster parallel-C?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A4.9'!$A$314:$A$353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A4.9'!$E$314:$E$353</c:f>
              <c:numCache>
                <c:formatCode>0</c:formatCode>
                <c:ptCount val="40"/>
                <c:pt idx="0">
                  <c:v>605.79999999999995</c:v>
                </c:pt>
                <c:pt idx="1">
                  <c:v>606.4</c:v>
                </c:pt>
                <c:pt idx="2">
                  <c:v>591.4</c:v>
                </c:pt>
                <c:pt idx="3">
                  <c:v>614.6</c:v>
                </c:pt>
                <c:pt idx="4">
                  <c:v>613.6</c:v>
                </c:pt>
                <c:pt idx="5">
                  <c:v>602.79999999999995</c:v>
                </c:pt>
                <c:pt idx="6">
                  <c:v>608</c:v>
                </c:pt>
                <c:pt idx="7">
                  <c:v>596.79999999999995</c:v>
                </c:pt>
                <c:pt idx="8">
                  <c:v>605.6</c:v>
                </c:pt>
                <c:pt idx="9">
                  <c:v>631.20000000000005</c:v>
                </c:pt>
                <c:pt idx="10">
                  <c:v>592.4</c:v>
                </c:pt>
                <c:pt idx="11">
                  <c:v>609.20000000000005</c:v>
                </c:pt>
                <c:pt idx="12">
                  <c:v>601.20000000000005</c:v>
                </c:pt>
                <c:pt idx="13">
                  <c:v>602.79999999999995</c:v>
                </c:pt>
                <c:pt idx="14">
                  <c:v>609.4</c:v>
                </c:pt>
                <c:pt idx="15">
                  <c:v>592</c:v>
                </c:pt>
                <c:pt idx="16">
                  <c:v>615.20000000000005</c:v>
                </c:pt>
                <c:pt idx="17">
                  <c:v>611.6</c:v>
                </c:pt>
                <c:pt idx="18">
                  <c:v>606</c:v>
                </c:pt>
                <c:pt idx="19">
                  <c:v>610</c:v>
                </c:pt>
                <c:pt idx="20">
                  <c:v>598.79999999999995</c:v>
                </c:pt>
                <c:pt idx="21">
                  <c:v>613.6</c:v>
                </c:pt>
                <c:pt idx="22">
                  <c:v>604.20000000000005</c:v>
                </c:pt>
                <c:pt idx="23">
                  <c:v>615.79999999999995</c:v>
                </c:pt>
                <c:pt idx="24">
                  <c:v>627.20000000000005</c:v>
                </c:pt>
                <c:pt idx="25">
                  <c:v>620.6</c:v>
                </c:pt>
                <c:pt idx="26">
                  <c:v>629.20000000000005</c:v>
                </c:pt>
                <c:pt idx="27">
                  <c:v>577.4</c:v>
                </c:pt>
                <c:pt idx="28">
                  <c:v>602.4</c:v>
                </c:pt>
                <c:pt idx="29">
                  <c:v>631.4</c:v>
                </c:pt>
                <c:pt idx="30">
                  <c:v>607.4</c:v>
                </c:pt>
                <c:pt idx="31">
                  <c:v>602.20000000000005</c:v>
                </c:pt>
                <c:pt idx="32">
                  <c:v>621</c:v>
                </c:pt>
                <c:pt idx="33">
                  <c:v>602.6</c:v>
                </c:pt>
                <c:pt idx="34">
                  <c:v>618.6</c:v>
                </c:pt>
                <c:pt idx="35">
                  <c:v>630.6</c:v>
                </c:pt>
                <c:pt idx="36">
                  <c:v>599.4</c:v>
                </c:pt>
                <c:pt idx="37">
                  <c:v>621.4</c:v>
                </c:pt>
                <c:pt idx="38">
                  <c:v>619.79999999999995</c:v>
                </c:pt>
                <c:pt idx="39">
                  <c:v>608.20000000000005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32-4094-867B-E43DFC835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Si Ka (LTAP2) HB32-02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parall-C?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A4.9'!$A$132:$A$191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A4.9'!$C$132:$C$191</c:f>
              <c:numCache>
                <c:formatCode>0.0</c:formatCode>
                <c:ptCount val="60"/>
                <c:pt idx="0">
                  <c:v>97.8</c:v>
                </c:pt>
                <c:pt idx="1">
                  <c:v>84</c:v>
                </c:pt>
                <c:pt idx="2">
                  <c:v>92.6</c:v>
                </c:pt>
                <c:pt idx="3">
                  <c:v>90.4</c:v>
                </c:pt>
                <c:pt idx="4">
                  <c:v>97.8</c:v>
                </c:pt>
                <c:pt idx="5">
                  <c:v>86.2</c:v>
                </c:pt>
                <c:pt idx="6">
                  <c:v>94.6</c:v>
                </c:pt>
                <c:pt idx="7">
                  <c:v>90.6</c:v>
                </c:pt>
                <c:pt idx="8">
                  <c:v>84</c:v>
                </c:pt>
                <c:pt idx="9">
                  <c:v>98.4</c:v>
                </c:pt>
                <c:pt idx="10" formatCode="0">
                  <c:v>102.8</c:v>
                </c:pt>
                <c:pt idx="11">
                  <c:v>93.8</c:v>
                </c:pt>
                <c:pt idx="12">
                  <c:v>88.6</c:v>
                </c:pt>
                <c:pt idx="13">
                  <c:v>97.6</c:v>
                </c:pt>
                <c:pt idx="14" formatCode="0">
                  <c:v>102.4</c:v>
                </c:pt>
                <c:pt idx="15">
                  <c:v>90.6</c:v>
                </c:pt>
                <c:pt idx="16">
                  <c:v>95</c:v>
                </c:pt>
                <c:pt idx="17">
                  <c:v>94</c:v>
                </c:pt>
                <c:pt idx="18">
                  <c:v>93.8</c:v>
                </c:pt>
                <c:pt idx="19">
                  <c:v>90.4</c:v>
                </c:pt>
                <c:pt idx="20">
                  <c:v>99.2</c:v>
                </c:pt>
                <c:pt idx="21">
                  <c:v>96.4</c:v>
                </c:pt>
                <c:pt idx="22">
                  <c:v>92.4</c:v>
                </c:pt>
                <c:pt idx="23">
                  <c:v>93.4</c:v>
                </c:pt>
                <c:pt idx="24">
                  <c:v>95.8</c:v>
                </c:pt>
                <c:pt idx="25">
                  <c:v>96</c:v>
                </c:pt>
                <c:pt idx="26">
                  <c:v>93.6</c:v>
                </c:pt>
                <c:pt idx="27" formatCode="0">
                  <c:v>101.6</c:v>
                </c:pt>
                <c:pt idx="28">
                  <c:v>98</c:v>
                </c:pt>
                <c:pt idx="29">
                  <c:v>93.4</c:v>
                </c:pt>
                <c:pt idx="30">
                  <c:v>89.2</c:v>
                </c:pt>
                <c:pt idx="31">
                  <c:v>92.2</c:v>
                </c:pt>
                <c:pt idx="32">
                  <c:v>95.8</c:v>
                </c:pt>
                <c:pt idx="33">
                  <c:v>95.6</c:v>
                </c:pt>
                <c:pt idx="34">
                  <c:v>92</c:v>
                </c:pt>
                <c:pt idx="35">
                  <c:v>90.6</c:v>
                </c:pt>
                <c:pt idx="36">
                  <c:v>98.8</c:v>
                </c:pt>
                <c:pt idx="37">
                  <c:v>85.2</c:v>
                </c:pt>
                <c:pt idx="38">
                  <c:v>95.8</c:v>
                </c:pt>
                <c:pt idx="39">
                  <c:v>90.4</c:v>
                </c:pt>
                <c:pt idx="40">
                  <c:v>94</c:v>
                </c:pt>
                <c:pt idx="41">
                  <c:v>91</c:v>
                </c:pt>
                <c:pt idx="42">
                  <c:v>97.6</c:v>
                </c:pt>
                <c:pt idx="43">
                  <c:v>90.8</c:v>
                </c:pt>
                <c:pt idx="44">
                  <c:v>99.8</c:v>
                </c:pt>
                <c:pt idx="45">
                  <c:v>94.6</c:v>
                </c:pt>
                <c:pt idx="46">
                  <c:v>96.2</c:v>
                </c:pt>
                <c:pt idx="47">
                  <c:v>88.8</c:v>
                </c:pt>
                <c:pt idx="48">
                  <c:v>93</c:v>
                </c:pt>
                <c:pt idx="49">
                  <c:v>97.2</c:v>
                </c:pt>
                <c:pt idx="50">
                  <c:v>94.6</c:v>
                </c:pt>
                <c:pt idx="51">
                  <c:v>94.8</c:v>
                </c:pt>
                <c:pt idx="52">
                  <c:v>97</c:v>
                </c:pt>
                <c:pt idx="53">
                  <c:v>94.2</c:v>
                </c:pt>
                <c:pt idx="54" formatCode="0">
                  <c:v>103.2</c:v>
                </c:pt>
                <c:pt idx="55">
                  <c:v>95.6</c:v>
                </c:pt>
                <c:pt idx="56" formatCode="0">
                  <c:v>102</c:v>
                </c:pt>
                <c:pt idx="57">
                  <c:v>96.2</c:v>
                </c:pt>
                <c:pt idx="58">
                  <c:v>98.2</c:v>
                </c:pt>
                <c:pt idx="59">
                  <c:v>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1F-4D6D-9DFA-F0BB62DD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Cl Ka (LPET) APS26 syn Cl-apatite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2 micron beam raster parallel-C?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4309244677748614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3"/>
            <c:dispRSqr val="0"/>
            <c:dispEq val="0"/>
          </c:trendline>
          <c:xVal>
            <c:numRef>
              <c:f>'Table A4.9'!$A$314:$A$353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A4.9'!$C$314:$C$353</c:f>
              <c:numCache>
                <c:formatCode>0</c:formatCode>
                <c:ptCount val="40"/>
                <c:pt idx="0">
                  <c:v>632.79999999999995</c:v>
                </c:pt>
                <c:pt idx="1">
                  <c:v>642.4</c:v>
                </c:pt>
                <c:pt idx="2">
                  <c:v>652.6</c:v>
                </c:pt>
                <c:pt idx="3">
                  <c:v>658.6</c:v>
                </c:pt>
                <c:pt idx="4">
                  <c:v>652</c:v>
                </c:pt>
                <c:pt idx="5">
                  <c:v>649.4</c:v>
                </c:pt>
                <c:pt idx="6">
                  <c:v>665.4</c:v>
                </c:pt>
                <c:pt idx="7">
                  <c:v>691.8</c:v>
                </c:pt>
                <c:pt idx="8">
                  <c:v>664.8</c:v>
                </c:pt>
                <c:pt idx="9">
                  <c:v>685</c:v>
                </c:pt>
                <c:pt idx="10">
                  <c:v>682.8</c:v>
                </c:pt>
                <c:pt idx="11">
                  <c:v>679.6</c:v>
                </c:pt>
                <c:pt idx="12">
                  <c:v>659</c:v>
                </c:pt>
                <c:pt idx="13">
                  <c:v>655.6</c:v>
                </c:pt>
                <c:pt idx="14">
                  <c:v>657.4</c:v>
                </c:pt>
                <c:pt idx="15">
                  <c:v>684</c:v>
                </c:pt>
                <c:pt idx="16">
                  <c:v>672</c:v>
                </c:pt>
                <c:pt idx="17">
                  <c:v>670.6</c:v>
                </c:pt>
                <c:pt idx="18">
                  <c:v>666.8</c:v>
                </c:pt>
                <c:pt idx="19">
                  <c:v>649</c:v>
                </c:pt>
                <c:pt idx="20">
                  <c:v>625.6</c:v>
                </c:pt>
                <c:pt idx="21">
                  <c:v>601.20000000000005</c:v>
                </c:pt>
                <c:pt idx="22">
                  <c:v>592.20000000000005</c:v>
                </c:pt>
                <c:pt idx="23">
                  <c:v>560.79999999999995</c:v>
                </c:pt>
                <c:pt idx="24">
                  <c:v>580</c:v>
                </c:pt>
                <c:pt idx="25">
                  <c:v>546.4</c:v>
                </c:pt>
                <c:pt idx="26">
                  <c:v>554.79999999999995</c:v>
                </c:pt>
                <c:pt idx="27">
                  <c:v>549.4</c:v>
                </c:pt>
                <c:pt idx="28">
                  <c:v>523.4</c:v>
                </c:pt>
                <c:pt idx="29">
                  <c:v>535.6</c:v>
                </c:pt>
                <c:pt idx="30">
                  <c:v>529.6</c:v>
                </c:pt>
                <c:pt idx="31">
                  <c:v>528.6</c:v>
                </c:pt>
                <c:pt idx="32">
                  <c:v>536.6</c:v>
                </c:pt>
                <c:pt idx="33">
                  <c:v>534.79999999999995</c:v>
                </c:pt>
                <c:pt idx="34">
                  <c:v>533.6</c:v>
                </c:pt>
                <c:pt idx="35">
                  <c:v>514.4</c:v>
                </c:pt>
                <c:pt idx="36">
                  <c:v>499</c:v>
                </c:pt>
                <c:pt idx="37">
                  <c:v>489.4</c:v>
                </c:pt>
                <c:pt idx="38">
                  <c:v>511.8</c:v>
                </c:pt>
                <c:pt idx="39">
                  <c:v>504.4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18-4170-B3B0-36C0E1F3E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3008"/>
        <c:axId val="31425664"/>
      </c:scatterChart>
      <c:valAx>
        <c:axId val="3140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5664"/>
        <c:crosses val="autoZero"/>
        <c:crossBetween val="midCat"/>
      </c:valAx>
      <c:valAx>
        <c:axId val="3142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30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Ca Ka (LPET) APS26 syn Cl-apatite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5 micron beam raster parallel-C?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A4.9'!$A$314:$A$353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A4.9'!$K$314:$K$353</c:f>
              <c:numCache>
                <c:formatCode>0</c:formatCode>
                <c:ptCount val="40"/>
                <c:pt idx="0">
                  <c:v>4878.3999999999996</c:v>
                </c:pt>
                <c:pt idx="1">
                  <c:v>4865.6000000000004</c:v>
                </c:pt>
                <c:pt idx="2">
                  <c:v>4894.2</c:v>
                </c:pt>
                <c:pt idx="3">
                  <c:v>4924.8</c:v>
                </c:pt>
                <c:pt idx="4">
                  <c:v>4890.2</c:v>
                </c:pt>
                <c:pt idx="5">
                  <c:v>4904.8</c:v>
                </c:pt>
                <c:pt idx="6">
                  <c:v>4880.3999999999996</c:v>
                </c:pt>
                <c:pt idx="7">
                  <c:v>4853</c:v>
                </c:pt>
                <c:pt idx="8">
                  <c:v>4902.3999999999996</c:v>
                </c:pt>
                <c:pt idx="9">
                  <c:v>4887.3999999999996</c:v>
                </c:pt>
                <c:pt idx="10">
                  <c:v>4903</c:v>
                </c:pt>
                <c:pt idx="11">
                  <c:v>4868</c:v>
                </c:pt>
                <c:pt idx="12">
                  <c:v>4871.2</c:v>
                </c:pt>
                <c:pt idx="13">
                  <c:v>4873.2</c:v>
                </c:pt>
                <c:pt idx="14">
                  <c:v>4916.3999999999996</c:v>
                </c:pt>
                <c:pt idx="15">
                  <c:v>4848.6000000000004</c:v>
                </c:pt>
                <c:pt idx="16">
                  <c:v>4856.2</c:v>
                </c:pt>
                <c:pt idx="17">
                  <c:v>4857.2</c:v>
                </c:pt>
                <c:pt idx="18">
                  <c:v>4888.3999999999996</c:v>
                </c:pt>
                <c:pt idx="19">
                  <c:v>4869</c:v>
                </c:pt>
                <c:pt idx="20">
                  <c:v>4878.6000000000004</c:v>
                </c:pt>
                <c:pt idx="21">
                  <c:v>4859.6000000000004</c:v>
                </c:pt>
                <c:pt idx="22">
                  <c:v>4900.2</c:v>
                </c:pt>
                <c:pt idx="23">
                  <c:v>4909.2</c:v>
                </c:pt>
                <c:pt idx="24">
                  <c:v>4893.8</c:v>
                </c:pt>
                <c:pt idx="25">
                  <c:v>4882</c:v>
                </c:pt>
                <c:pt idx="26">
                  <c:v>4829.2</c:v>
                </c:pt>
                <c:pt idx="27">
                  <c:v>4847.3999999999996</c:v>
                </c:pt>
                <c:pt idx="28">
                  <c:v>4855</c:v>
                </c:pt>
                <c:pt idx="29">
                  <c:v>4830.3999999999996</c:v>
                </c:pt>
                <c:pt idx="30">
                  <c:v>4909.6000000000004</c:v>
                </c:pt>
                <c:pt idx="31">
                  <c:v>4839</c:v>
                </c:pt>
                <c:pt idx="32">
                  <c:v>4875.8</c:v>
                </c:pt>
                <c:pt idx="33">
                  <c:v>4889.6000000000004</c:v>
                </c:pt>
                <c:pt idx="34">
                  <c:v>4854.6000000000004</c:v>
                </c:pt>
                <c:pt idx="35">
                  <c:v>4876.6000000000004</c:v>
                </c:pt>
                <c:pt idx="36">
                  <c:v>4888.8</c:v>
                </c:pt>
                <c:pt idx="37">
                  <c:v>4871.6000000000004</c:v>
                </c:pt>
                <c:pt idx="38">
                  <c:v>4887.3999999999996</c:v>
                </c:pt>
                <c:pt idx="39">
                  <c:v>4841.8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6-4B3D-B3FA-E0AA8262D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46912"/>
        <c:axId val="31449088"/>
      </c:scatterChart>
      <c:valAx>
        <c:axId val="3144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49088"/>
        <c:crosses val="autoZero"/>
        <c:crossBetween val="midCat"/>
      </c:valAx>
      <c:valAx>
        <c:axId val="31449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469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Ca Ka (LPET) APS26 syn Cl-apatite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2 micron beam raster parallel-C?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4309244677748614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3"/>
            <c:dispRSqr val="0"/>
            <c:dispEq val="0"/>
          </c:trendline>
          <c:xVal>
            <c:numRef>
              <c:f>'Table A4.9'!$A$314:$A$353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'Table A4.9'!$L$314:$L$353</c:f>
              <c:numCache>
                <c:formatCode>0</c:formatCode>
                <c:ptCount val="40"/>
                <c:pt idx="0">
                  <c:v>4861.3999999999996</c:v>
                </c:pt>
                <c:pt idx="1">
                  <c:v>4871.6000000000004</c:v>
                </c:pt>
                <c:pt idx="2">
                  <c:v>4879.6000000000004</c:v>
                </c:pt>
                <c:pt idx="3">
                  <c:v>4819</c:v>
                </c:pt>
                <c:pt idx="4">
                  <c:v>4847.6000000000004</c:v>
                </c:pt>
                <c:pt idx="5">
                  <c:v>4823</c:v>
                </c:pt>
                <c:pt idx="6">
                  <c:v>4852.6000000000004</c:v>
                </c:pt>
                <c:pt idx="7">
                  <c:v>4860</c:v>
                </c:pt>
                <c:pt idx="8">
                  <c:v>4889.2</c:v>
                </c:pt>
                <c:pt idx="9">
                  <c:v>4877.3999999999996</c:v>
                </c:pt>
                <c:pt idx="10">
                  <c:v>4857.3999999999996</c:v>
                </c:pt>
                <c:pt idx="11">
                  <c:v>4801.8</c:v>
                </c:pt>
                <c:pt idx="12">
                  <c:v>4877.3999999999996</c:v>
                </c:pt>
                <c:pt idx="13">
                  <c:v>4791.8</c:v>
                </c:pt>
                <c:pt idx="14">
                  <c:v>4853.6000000000004</c:v>
                </c:pt>
                <c:pt idx="15">
                  <c:v>4822.6000000000004</c:v>
                </c:pt>
                <c:pt idx="16">
                  <c:v>4881.2</c:v>
                </c:pt>
                <c:pt idx="17">
                  <c:v>4946.8</c:v>
                </c:pt>
                <c:pt idx="18">
                  <c:v>4889</c:v>
                </c:pt>
                <c:pt idx="19">
                  <c:v>4946.2</c:v>
                </c:pt>
                <c:pt idx="20">
                  <c:v>4871</c:v>
                </c:pt>
                <c:pt idx="21">
                  <c:v>5022.2</c:v>
                </c:pt>
                <c:pt idx="22">
                  <c:v>5044.8</c:v>
                </c:pt>
                <c:pt idx="23">
                  <c:v>5118.2</c:v>
                </c:pt>
                <c:pt idx="24">
                  <c:v>5140.6000000000004</c:v>
                </c:pt>
                <c:pt idx="25">
                  <c:v>5122.6000000000004</c:v>
                </c:pt>
                <c:pt idx="26">
                  <c:v>5105.3999999999996</c:v>
                </c:pt>
                <c:pt idx="27">
                  <c:v>5193.3999999999996</c:v>
                </c:pt>
                <c:pt idx="28">
                  <c:v>5196.6000000000004</c:v>
                </c:pt>
                <c:pt idx="29">
                  <c:v>5129.3999999999996</c:v>
                </c:pt>
                <c:pt idx="30">
                  <c:v>5224.3999999999996</c:v>
                </c:pt>
                <c:pt idx="31">
                  <c:v>5185.3999999999996</c:v>
                </c:pt>
                <c:pt idx="32">
                  <c:v>5146.3999999999996</c:v>
                </c:pt>
                <c:pt idx="33">
                  <c:v>5161.2</c:v>
                </c:pt>
                <c:pt idx="34">
                  <c:v>5199.6000000000004</c:v>
                </c:pt>
                <c:pt idx="35">
                  <c:v>5141.6000000000004</c:v>
                </c:pt>
                <c:pt idx="36">
                  <c:v>5103.3999999999996</c:v>
                </c:pt>
                <c:pt idx="37">
                  <c:v>5197</c:v>
                </c:pt>
                <c:pt idx="38">
                  <c:v>5221.6000000000004</c:v>
                </c:pt>
                <c:pt idx="39">
                  <c:v>5228.6000000000004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26-45AC-87F5-5A2E4C0E0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86720"/>
        <c:axId val="31488640"/>
      </c:scatterChart>
      <c:valAx>
        <c:axId val="3148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8640"/>
        <c:crosses val="autoZero"/>
        <c:crossBetween val="midCat"/>
      </c:valAx>
      <c:valAx>
        <c:axId val="31488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67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S Ka (LPET3) HB32-02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parall-C?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A4.9'!$A$132:$A$191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A4.9'!$F$132:$F$191</c:f>
              <c:numCache>
                <c:formatCode>0.0</c:formatCode>
                <c:ptCount val="60"/>
                <c:pt idx="0">
                  <c:v>10.8</c:v>
                </c:pt>
                <c:pt idx="1">
                  <c:v>8.6</c:v>
                </c:pt>
                <c:pt idx="2">
                  <c:v>8.8000000000000007</c:v>
                </c:pt>
                <c:pt idx="3">
                  <c:v>12.2</c:v>
                </c:pt>
                <c:pt idx="4">
                  <c:v>10.8</c:v>
                </c:pt>
                <c:pt idx="5">
                  <c:v>9.1999999999999993</c:v>
                </c:pt>
                <c:pt idx="6">
                  <c:v>11.8</c:v>
                </c:pt>
                <c:pt idx="7">
                  <c:v>9.4</c:v>
                </c:pt>
                <c:pt idx="8">
                  <c:v>10.6</c:v>
                </c:pt>
                <c:pt idx="9">
                  <c:v>8.1999999999999993</c:v>
                </c:pt>
                <c:pt idx="10">
                  <c:v>9.1999999999999993</c:v>
                </c:pt>
                <c:pt idx="11">
                  <c:v>11.2</c:v>
                </c:pt>
                <c:pt idx="12">
                  <c:v>11</c:v>
                </c:pt>
                <c:pt idx="13">
                  <c:v>8.6</c:v>
                </c:pt>
                <c:pt idx="14">
                  <c:v>9</c:v>
                </c:pt>
                <c:pt idx="15">
                  <c:v>11.2</c:v>
                </c:pt>
                <c:pt idx="16">
                  <c:v>8.6</c:v>
                </c:pt>
                <c:pt idx="17">
                  <c:v>11</c:v>
                </c:pt>
                <c:pt idx="18">
                  <c:v>8.8000000000000007</c:v>
                </c:pt>
                <c:pt idx="19">
                  <c:v>9.4</c:v>
                </c:pt>
                <c:pt idx="20">
                  <c:v>10.8</c:v>
                </c:pt>
                <c:pt idx="21">
                  <c:v>9.1999999999999993</c:v>
                </c:pt>
                <c:pt idx="22">
                  <c:v>9.4</c:v>
                </c:pt>
                <c:pt idx="23">
                  <c:v>8.1999999999999993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12.6</c:v>
                </c:pt>
                <c:pt idx="28">
                  <c:v>11</c:v>
                </c:pt>
                <c:pt idx="29">
                  <c:v>10.4</c:v>
                </c:pt>
                <c:pt idx="30">
                  <c:v>8.4</c:v>
                </c:pt>
                <c:pt idx="31">
                  <c:v>10.8</c:v>
                </c:pt>
                <c:pt idx="32">
                  <c:v>11.2</c:v>
                </c:pt>
                <c:pt idx="33">
                  <c:v>7.2</c:v>
                </c:pt>
                <c:pt idx="34">
                  <c:v>8.4</c:v>
                </c:pt>
                <c:pt idx="35">
                  <c:v>7.6</c:v>
                </c:pt>
                <c:pt idx="36">
                  <c:v>9.8000000000000007</c:v>
                </c:pt>
                <c:pt idx="37">
                  <c:v>8.1999999999999993</c:v>
                </c:pt>
                <c:pt idx="38">
                  <c:v>9</c:v>
                </c:pt>
                <c:pt idx="39">
                  <c:v>9.4</c:v>
                </c:pt>
                <c:pt idx="40">
                  <c:v>9.6</c:v>
                </c:pt>
                <c:pt idx="41">
                  <c:v>8.6</c:v>
                </c:pt>
                <c:pt idx="42">
                  <c:v>11</c:v>
                </c:pt>
                <c:pt idx="43">
                  <c:v>9.8000000000000007</c:v>
                </c:pt>
                <c:pt idx="44">
                  <c:v>8.1999999999999993</c:v>
                </c:pt>
                <c:pt idx="45">
                  <c:v>10.4</c:v>
                </c:pt>
                <c:pt idx="46">
                  <c:v>9.8000000000000007</c:v>
                </c:pt>
                <c:pt idx="47">
                  <c:v>10.8</c:v>
                </c:pt>
                <c:pt idx="48">
                  <c:v>7.2</c:v>
                </c:pt>
                <c:pt idx="49">
                  <c:v>11.2</c:v>
                </c:pt>
                <c:pt idx="50">
                  <c:v>11.4</c:v>
                </c:pt>
                <c:pt idx="51">
                  <c:v>9.8000000000000007</c:v>
                </c:pt>
                <c:pt idx="52">
                  <c:v>12.4</c:v>
                </c:pt>
                <c:pt idx="53">
                  <c:v>10.199999999999999</c:v>
                </c:pt>
                <c:pt idx="54">
                  <c:v>11</c:v>
                </c:pt>
                <c:pt idx="55">
                  <c:v>9.1999999999999993</c:v>
                </c:pt>
                <c:pt idx="56">
                  <c:v>12.4</c:v>
                </c:pt>
                <c:pt idx="57">
                  <c:v>9.4</c:v>
                </c:pt>
                <c:pt idx="58">
                  <c:v>10.4</c:v>
                </c:pt>
                <c:pt idx="59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E-4ED6-AC46-1F4AAD3F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Mn Ka (LiF4) HB32-02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parall-C?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A4.9'!$A$132:$A$191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A4.9'!$G$132:$G$191</c:f>
              <c:numCache>
                <c:formatCode>0.0</c:formatCode>
                <c:ptCount val="60"/>
                <c:pt idx="0">
                  <c:v>6.4</c:v>
                </c:pt>
                <c:pt idx="1">
                  <c:v>4.8</c:v>
                </c:pt>
                <c:pt idx="2">
                  <c:v>4.5999999999999996</c:v>
                </c:pt>
                <c:pt idx="3">
                  <c:v>6.4</c:v>
                </c:pt>
                <c:pt idx="4">
                  <c:v>6.2</c:v>
                </c:pt>
                <c:pt idx="5">
                  <c:v>4.8</c:v>
                </c:pt>
                <c:pt idx="6">
                  <c:v>6.4</c:v>
                </c:pt>
                <c:pt idx="7">
                  <c:v>6</c:v>
                </c:pt>
                <c:pt idx="8">
                  <c:v>5.6</c:v>
                </c:pt>
                <c:pt idx="9">
                  <c:v>6.6</c:v>
                </c:pt>
                <c:pt idx="10">
                  <c:v>4.2</c:v>
                </c:pt>
                <c:pt idx="11">
                  <c:v>5.8</c:v>
                </c:pt>
                <c:pt idx="12">
                  <c:v>5.8</c:v>
                </c:pt>
                <c:pt idx="13">
                  <c:v>6.2</c:v>
                </c:pt>
                <c:pt idx="14">
                  <c:v>5.6</c:v>
                </c:pt>
                <c:pt idx="15">
                  <c:v>6.6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5.4</c:v>
                </c:pt>
                <c:pt idx="20">
                  <c:v>7.8</c:v>
                </c:pt>
                <c:pt idx="21">
                  <c:v>4.4000000000000004</c:v>
                </c:pt>
                <c:pt idx="22">
                  <c:v>5.4</c:v>
                </c:pt>
                <c:pt idx="23">
                  <c:v>5.6</c:v>
                </c:pt>
                <c:pt idx="24">
                  <c:v>5.6</c:v>
                </c:pt>
                <c:pt idx="25">
                  <c:v>4.8</c:v>
                </c:pt>
                <c:pt idx="26">
                  <c:v>5.2</c:v>
                </c:pt>
                <c:pt idx="27">
                  <c:v>4.2</c:v>
                </c:pt>
                <c:pt idx="28">
                  <c:v>5.2</c:v>
                </c:pt>
                <c:pt idx="29">
                  <c:v>7.8</c:v>
                </c:pt>
                <c:pt idx="30">
                  <c:v>6</c:v>
                </c:pt>
                <c:pt idx="31">
                  <c:v>5.8</c:v>
                </c:pt>
                <c:pt idx="32">
                  <c:v>5.2</c:v>
                </c:pt>
                <c:pt idx="33">
                  <c:v>3.6</c:v>
                </c:pt>
                <c:pt idx="34">
                  <c:v>6.6</c:v>
                </c:pt>
                <c:pt idx="35">
                  <c:v>6.2</c:v>
                </c:pt>
                <c:pt idx="36">
                  <c:v>8.4</c:v>
                </c:pt>
                <c:pt idx="37">
                  <c:v>6</c:v>
                </c:pt>
                <c:pt idx="38">
                  <c:v>6</c:v>
                </c:pt>
                <c:pt idx="39">
                  <c:v>6.6</c:v>
                </c:pt>
                <c:pt idx="40">
                  <c:v>4.8</c:v>
                </c:pt>
                <c:pt idx="41">
                  <c:v>6</c:v>
                </c:pt>
                <c:pt idx="42">
                  <c:v>4.5999999999999996</c:v>
                </c:pt>
                <c:pt idx="43">
                  <c:v>6</c:v>
                </c:pt>
                <c:pt idx="44">
                  <c:v>7.8</c:v>
                </c:pt>
                <c:pt idx="45">
                  <c:v>7</c:v>
                </c:pt>
                <c:pt idx="46">
                  <c:v>6.6</c:v>
                </c:pt>
                <c:pt idx="47">
                  <c:v>5.4</c:v>
                </c:pt>
                <c:pt idx="48">
                  <c:v>6.8</c:v>
                </c:pt>
                <c:pt idx="49">
                  <c:v>5</c:v>
                </c:pt>
                <c:pt idx="50">
                  <c:v>7.2</c:v>
                </c:pt>
                <c:pt idx="51">
                  <c:v>6</c:v>
                </c:pt>
                <c:pt idx="52">
                  <c:v>6.2</c:v>
                </c:pt>
                <c:pt idx="53">
                  <c:v>6.6</c:v>
                </c:pt>
                <c:pt idx="54">
                  <c:v>5.8</c:v>
                </c:pt>
                <c:pt idx="55">
                  <c:v>5</c:v>
                </c:pt>
                <c:pt idx="56">
                  <c:v>6</c:v>
                </c:pt>
                <c:pt idx="57">
                  <c:v>4.2</c:v>
                </c:pt>
                <c:pt idx="58">
                  <c:v>6.4</c:v>
                </c:pt>
                <c:pt idx="59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D6-486D-87A3-49F2CE4D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Cl Ka (LPET5) HB32-02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parall-C?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A4.9'!$A$132:$A$191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A4.9'!$H$132:$H$191</c:f>
              <c:numCache>
                <c:formatCode>0.0</c:formatCode>
                <c:ptCount val="60"/>
                <c:pt idx="0">
                  <c:v>61.4</c:v>
                </c:pt>
                <c:pt idx="1">
                  <c:v>48.2</c:v>
                </c:pt>
                <c:pt idx="2">
                  <c:v>56.4</c:v>
                </c:pt>
                <c:pt idx="3">
                  <c:v>49.6</c:v>
                </c:pt>
                <c:pt idx="4">
                  <c:v>60.6</c:v>
                </c:pt>
                <c:pt idx="5">
                  <c:v>50.2</c:v>
                </c:pt>
                <c:pt idx="6">
                  <c:v>49.8</c:v>
                </c:pt>
                <c:pt idx="7">
                  <c:v>50.4</c:v>
                </c:pt>
                <c:pt idx="8">
                  <c:v>57.6</c:v>
                </c:pt>
                <c:pt idx="9">
                  <c:v>46.6</c:v>
                </c:pt>
                <c:pt idx="10">
                  <c:v>50.4</c:v>
                </c:pt>
                <c:pt idx="11">
                  <c:v>46.6</c:v>
                </c:pt>
                <c:pt idx="12">
                  <c:v>44.2</c:v>
                </c:pt>
                <c:pt idx="13">
                  <c:v>43.8</c:v>
                </c:pt>
                <c:pt idx="14">
                  <c:v>52</c:v>
                </c:pt>
                <c:pt idx="15">
                  <c:v>47.6</c:v>
                </c:pt>
                <c:pt idx="16">
                  <c:v>49.2</c:v>
                </c:pt>
                <c:pt idx="17">
                  <c:v>48.6</c:v>
                </c:pt>
                <c:pt idx="18">
                  <c:v>41.8</c:v>
                </c:pt>
                <c:pt idx="19">
                  <c:v>46.2</c:v>
                </c:pt>
                <c:pt idx="20">
                  <c:v>52.6</c:v>
                </c:pt>
                <c:pt idx="21">
                  <c:v>48.4</c:v>
                </c:pt>
                <c:pt idx="22">
                  <c:v>51.4</c:v>
                </c:pt>
                <c:pt idx="23">
                  <c:v>47.6</c:v>
                </c:pt>
                <c:pt idx="24">
                  <c:v>48.6</c:v>
                </c:pt>
                <c:pt idx="25">
                  <c:v>49.2</c:v>
                </c:pt>
                <c:pt idx="26">
                  <c:v>44.8</c:v>
                </c:pt>
                <c:pt idx="27">
                  <c:v>47.4</c:v>
                </c:pt>
                <c:pt idx="28">
                  <c:v>48.4</c:v>
                </c:pt>
                <c:pt idx="29">
                  <c:v>42.4</c:v>
                </c:pt>
                <c:pt idx="30">
                  <c:v>47</c:v>
                </c:pt>
                <c:pt idx="31">
                  <c:v>50.4</c:v>
                </c:pt>
                <c:pt idx="32">
                  <c:v>48.8</c:v>
                </c:pt>
                <c:pt idx="33">
                  <c:v>45.6</c:v>
                </c:pt>
                <c:pt idx="34">
                  <c:v>43.8</c:v>
                </c:pt>
                <c:pt idx="35">
                  <c:v>48.2</c:v>
                </c:pt>
                <c:pt idx="36">
                  <c:v>44.6</c:v>
                </c:pt>
                <c:pt idx="37">
                  <c:v>41.2</c:v>
                </c:pt>
                <c:pt idx="38">
                  <c:v>45</c:v>
                </c:pt>
                <c:pt idx="39">
                  <c:v>43</c:v>
                </c:pt>
                <c:pt idx="40">
                  <c:v>38.200000000000003</c:v>
                </c:pt>
                <c:pt idx="41">
                  <c:v>44.4</c:v>
                </c:pt>
                <c:pt idx="42">
                  <c:v>44.2</c:v>
                </c:pt>
                <c:pt idx="43">
                  <c:v>39.200000000000003</c:v>
                </c:pt>
                <c:pt idx="44">
                  <c:v>43.2</c:v>
                </c:pt>
                <c:pt idx="45">
                  <c:v>43</c:v>
                </c:pt>
                <c:pt idx="46">
                  <c:v>42.6</c:v>
                </c:pt>
                <c:pt idx="47">
                  <c:v>42.6</c:v>
                </c:pt>
                <c:pt idx="48">
                  <c:v>43.8</c:v>
                </c:pt>
                <c:pt idx="49">
                  <c:v>42.2</c:v>
                </c:pt>
                <c:pt idx="50">
                  <c:v>44.2</c:v>
                </c:pt>
                <c:pt idx="51">
                  <c:v>40.6</c:v>
                </c:pt>
                <c:pt idx="52">
                  <c:v>44.6</c:v>
                </c:pt>
                <c:pt idx="53">
                  <c:v>46</c:v>
                </c:pt>
                <c:pt idx="54">
                  <c:v>38.6</c:v>
                </c:pt>
                <c:pt idx="55">
                  <c:v>43.4</c:v>
                </c:pt>
                <c:pt idx="56">
                  <c:v>46.4</c:v>
                </c:pt>
                <c:pt idx="57">
                  <c:v>38.4</c:v>
                </c:pt>
                <c:pt idx="58">
                  <c:v>38.200000000000003</c:v>
                </c:pt>
                <c:pt idx="59">
                  <c:v>41.2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A0-4A76-9137-EA58206AC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F Ka (PC0) HB51-1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poly"/>
            <c:order val="3"/>
            <c:dispRSqr val="0"/>
            <c:dispEq val="0"/>
          </c:trendline>
          <c:xVal>
            <c:numRef>
              <c:f>'Table A4.9'!$A$200:$A$259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A4.9'!$E$200:$E$259</c:f>
              <c:numCache>
                <c:formatCode>0</c:formatCode>
                <c:ptCount val="60"/>
                <c:pt idx="0">
                  <c:v>116.6</c:v>
                </c:pt>
                <c:pt idx="1">
                  <c:v>121.2</c:v>
                </c:pt>
                <c:pt idx="2">
                  <c:v>137.6</c:v>
                </c:pt>
                <c:pt idx="3">
                  <c:v>146</c:v>
                </c:pt>
                <c:pt idx="4">
                  <c:v>148</c:v>
                </c:pt>
                <c:pt idx="5">
                  <c:v>149.19999999999999</c:v>
                </c:pt>
                <c:pt idx="6">
                  <c:v>144.6</c:v>
                </c:pt>
                <c:pt idx="7">
                  <c:v>155.4</c:v>
                </c:pt>
                <c:pt idx="8">
                  <c:v>161.4</c:v>
                </c:pt>
                <c:pt idx="9">
                  <c:v>164.4</c:v>
                </c:pt>
                <c:pt idx="10">
                  <c:v>159.19999999999999</c:v>
                </c:pt>
                <c:pt idx="11">
                  <c:v>144.80000000000001</c:v>
                </c:pt>
                <c:pt idx="12">
                  <c:v>155.80000000000001</c:v>
                </c:pt>
                <c:pt idx="13">
                  <c:v>139.6</c:v>
                </c:pt>
                <c:pt idx="14">
                  <c:v>156.6</c:v>
                </c:pt>
                <c:pt idx="15">
                  <c:v>161.19999999999999</c:v>
                </c:pt>
                <c:pt idx="16">
                  <c:v>140.19999999999999</c:v>
                </c:pt>
                <c:pt idx="17">
                  <c:v>157</c:v>
                </c:pt>
                <c:pt idx="18">
                  <c:v>143.80000000000001</c:v>
                </c:pt>
                <c:pt idx="19">
                  <c:v>166.2</c:v>
                </c:pt>
                <c:pt idx="20">
                  <c:v>145</c:v>
                </c:pt>
                <c:pt idx="21">
                  <c:v>153.6</c:v>
                </c:pt>
                <c:pt idx="22">
                  <c:v>160.19999999999999</c:v>
                </c:pt>
                <c:pt idx="23">
                  <c:v>144.19999999999999</c:v>
                </c:pt>
                <c:pt idx="24">
                  <c:v>149.4</c:v>
                </c:pt>
                <c:pt idx="25">
                  <c:v>151.80000000000001</c:v>
                </c:pt>
                <c:pt idx="26">
                  <c:v>154.4</c:v>
                </c:pt>
                <c:pt idx="27">
                  <c:v>149.4</c:v>
                </c:pt>
                <c:pt idx="28">
                  <c:v>148.80000000000001</c:v>
                </c:pt>
                <c:pt idx="29">
                  <c:v>148.4</c:v>
                </c:pt>
                <c:pt idx="30">
                  <c:v>146.80000000000001</c:v>
                </c:pt>
                <c:pt idx="31">
                  <c:v>141</c:v>
                </c:pt>
                <c:pt idx="32">
                  <c:v>153.6</c:v>
                </c:pt>
                <c:pt idx="33">
                  <c:v>143.19999999999999</c:v>
                </c:pt>
                <c:pt idx="34">
                  <c:v>143.80000000000001</c:v>
                </c:pt>
                <c:pt idx="35">
                  <c:v>134.19999999999999</c:v>
                </c:pt>
                <c:pt idx="36">
                  <c:v>136.80000000000001</c:v>
                </c:pt>
                <c:pt idx="37">
                  <c:v>129.6</c:v>
                </c:pt>
                <c:pt idx="38">
                  <c:v>127</c:v>
                </c:pt>
                <c:pt idx="39">
                  <c:v>127.8</c:v>
                </c:pt>
                <c:pt idx="40">
                  <c:v>133.4</c:v>
                </c:pt>
                <c:pt idx="41">
                  <c:v>129.80000000000001</c:v>
                </c:pt>
                <c:pt idx="42">
                  <c:v>125.2</c:v>
                </c:pt>
                <c:pt idx="43">
                  <c:v>129.6</c:v>
                </c:pt>
                <c:pt idx="44">
                  <c:v>126.6</c:v>
                </c:pt>
                <c:pt idx="45">
                  <c:v>130.80000000000001</c:v>
                </c:pt>
                <c:pt idx="46">
                  <c:v>129.19999999999999</c:v>
                </c:pt>
                <c:pt idx="47">
                  <c:v>119</c:v>
                </c:pt>
                <c:pt idx="48">
                  <c:v>124.2</c:v>
                </c:pt>
                <c:pt idx="49">
                  <c:v>109.4</c:v>
                </c:pt>
                <c:pt idx="50">
                  <c:v>114.4</c:v>
                </c:pt>
                <c:pt idx="51">
                  <c:v>115.4</c:v>
                </c:pt>
                <c:pt idx="52">
                  <c:v>125.4</c:v>
                </c:pt>
                <c:pt idx="53">
                  <c:v>122.8</c:v>
                </c:pt>
                <c:pt idx="54">
                  <c:v>115</c:v>
                </c:pt>
                <c:pt idx="55">
                  <c:v>116.4</c:v>
                </c:pt>
                <c:pt idx="56">
                  <c:v>117.2</c:v>
                </c:pt>
                <c:pt idx="57">
                  <c:v>111</c:v>
                </c:pt>
                <c:pt idx="58">
                  <c:v>116.8</c:v>
                </c:pt>
                <c:pt idx="59">
                  <c:v>106.6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A1-4C59-A722-55311A76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Si Ka (LTAP2) HB51-1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A4.9'!$A$200:$A$259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A4.9'!$C$200:$C$259</c:f>
              <c:numCache>
                <c:formatCode>0.0</c:formatCode>
                <c:ptCount val="60"/>
                <c:pt idx="0">
                  <c:v>83.6</c:v>
                </c:pt>
                <c:pt idx="1">
                  <c:v>83.8</c:v>
                </c:pt>
                <c:pt idx="2">
                  <c:v>80</c:v>
                </c:pt>
                <c:pt idx="3">
                  <c:v>89.2</c:v>
                </c:pt>
                <c:pt idx="4">
                  <c:v>88.6</c:v>
                </c:pt>
                <c:pt idx="5">
                  <c:v>81.8</c:v>
                </c:pt>
                <c:pt idx="6">
                  <c:v>88.6</c:v>
                </c:pt>
                <c:pt idx="7">
                  <c:v>79.2</c:v>
                </c:pt>
                <c:pt idx="8">
                  <c:v>90.8</c:v>
                </c:pt>
                <c:pt idx="9">
                  <c:v>91.8</c:v>
                </c:pt>
                <c:pt idx="10">
                  <c:v>88.2</c:v>
                </c:pt>
                <c:pt idx="11">
                  <c:v>91.8</c:v>
                </c:pt>
                <c:pt idx="12">
                  <c:v>84.8</c:v>
                </c:pt>
                <c:pt idx="13">
                  <c:v>83</c:v>
                </c:pt>
                <c:pt idx="14">
                  <c:v>91.2</c:v>
                </c:pt>
                <c:pt idx="15">
                  <c:v>80.8</c:v>
                </c:pt>
                <c:pt idx="16">
                  <c:v>87.6</c:v>
                </c:pt>
                <c:pt idx="17">
                  <c:v>80.8</c:v>
                </c:pt>
                <c:pt idx="18">
                  <c:v>78.400000000000006</c:v>
                </c:pt>
                <c:pt idx="19">
                  <c:v>91</c:v>
                </c:pt>
                <c:pt idx="20">
                  <c:v>91.4</c:v>
                </c:pt>
                <c:pt idx="21">
                  <c:v>86.4</c:v>
                </c:pt>
                <c:pt idx="22">
                  <c:v>85.6</c:v>
                </c:pt>
                <c:pt idx="23">
                  <c:v>85.8</c:v>
                </c:pt>
                <c:pt idx="24">
                  <c:v>90</c:v>
                </c:pt>
                <c:pt idx="25">
                  <c:v>89.4</c:v>
                </c:pt>
                <c:pt idx="26">
                  <c:v>93.2</c:v>
                </c:pt>
                <c:pt idx="27">
                  <c:v>87</c:v>
                </c:pt>
                <c:pt idx="28">
                  <c:v>82.6</c:v>
                </c:pt>
                <c:pt idx="29">
                  <c:v>83.8</c:v>
                </c:pt>
                <c:pt idx="30">
                  <c:v>80</c:v>
                </c:pt>
                <c:pt idx="31">
                  <c:v>85.8</c:v>
                </c:pt>
                <c:pt idx="32">
                  <c:v>79</c:v>
                </c:pt>
                <c:pt idx="33">
                  <c:v>88.2</c:v>
                </c:pt>
                <c:pt idx="34">
                  <c:v>88.8</c:v>
                </c:pt>
                <c:pt idx="35">
                  <c:v>96.8</c:v>
                </c:pt>
                <c:pt idx="36">
                  <c:v>87.2</c:v>
                </c:pt>
                <c:pt idx="37">
                  <c:v>90.2</c:v>
                </c:pt>
                <c:pt idx="38">
                  <c:v>83.2</c:v>
                </c:pt>
                <c:pt idx="39">
                  <c:v>92.6</c:v>
                </c:pt>
                <c:pt idx="40">
                  <c:v>88.6</c:v>
                </c:pt>
                <c:pt idx="41">
                  <c:v>81.8</c:v>
                </c:pt>
                <c:pt idx="42">
                  <c:v>81.599999999999994</c:v>
                </c:pt>
                <c:pt idx="43">
                  <c:v>87.8</c:v>
                </c:pt>
                <c:pt idx="44">
                  <c:v>80.400000000000006</c:v>
                </c:pt>
                <c:pt idx="45">
                  <c:v>90</c:v>
                </c:pt>
                <c:pt idx="46">
                  <c:v>98.4</c:v>
                </c:pt>
                <c:pt idx="47">
                  <c:v>88.2</c:v>
                </c:pt>
                <c:pt idx="48">
                  <c:v>82.2</c:v>
                </c:pt>
                <c:pt idx="49">
                  <c:v>89.6</c:v>
                </c:pt>
                <c:pt idx="50">
                  <c:v>83</c:v>
                </c:pt>
                <c:pt idx="51">
                  <c:v>82.4</c:v>
                </c:pt>
                <c:pt idx="52">
                  <c:v>81.599999999999994</c:v>
                </c:pt>
                <c:pt idx="53">
                  <c:v>81.599999999999994</c:v>
                </c:pt>
                <c:pt idx="54">
                  <c:v>85.8</c:v>
                </c:pt>
                <c:pt idx="55">
                  <c:v>84</c:v>
                </c:pt>
                <c:pt idx="56">
                  <c:v>91.4</c:v>
                </c:pt>
                <c:pt idx="57">
                  <c:v>91.8</c:v>
                </c:pt>
                <c:pt idx="58">
                  <c:v>86.6</c:v>
                </c:pt>
                <c:pt idx="59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4C-443C-B451-5AFAEB81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S Ka (LPET3) HB51-1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A4.9'!$A$200:$A$259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A4.9'!$F$200:$F$259</c:f>
              <c:numCache>
                <c:formatCode>0.0</c:formatCode>
                <c:ptCount val="60"/>
                <c:pt idx="0">
                  <c:v>9.8000000000000007</c:v>
                </c:pt>
                <c:pt idx="1">
                  <c:v>2.2000000000000002</c:v>
                </c:pt>
                <c:pt idx="2">
                  <c:v>5.2</c:v>
                </c:pt>
                <c:pt idx="3">
                  <c:v>8.4</c:v>
                </c:pt>
                <c:pt idx="4">
                  <c:v>6.6</c:v>
                </c:pt>
                <c:pt idx="5">
                  <c:v>4</c:v>
                </c:pt>
                <c:pt idx="6">
                  <c:v>8.1999999999999993</c:v>
                </c:pt>
                <c:pt idx="7">
                  <c:v>5.6</c:v>
                </c:pt>
                <c:pt idx="8">
                  <c:v>6.4</c:v>
                </c:pt>
                <c:pt idx="9">
                  <c:v>5.4</c:v>
                </c:pt>
                <c:pt idx="10">
                  <c:v>5.8</c:v>
                </c:pt>
                <c:pt idx="11">
                  <c:v>7.4</c:v>
                </c:pt>
                <c:pt idx="12">
                  <c:v>6</c:v>
                </c:pt>
                <c:pt idx="13">
                  <c:v>9.6</c:v>
                </c:pt>
                <c:pt idx="14">
                  <c:v>8</c:v>
                </c:pt>
                <c:pt idx="15">
                  <c:v>6.2</c:v>
                </c:pt>
                <c:pt idx="16">
                  <c:v>6.6</c:v>
                </c:pt>
                <c:pt idx="17">
                  <c:v>6.2</c:v>
                </c:pt>
                <c:pt idx="18">
                  <c:v>6.6</c:v>
                </c:pt>
                <c:pt idx="19">
                  <c:v>7.4</c:v>
                </c:pt>
                <c:pt idx="20">
                  <c:v>7.6</c:v>
                </c:pt>
                <c:pt idx="21">
                  <c:v>7.6</c:v>
                </c:pt>
                <c:pt idx="22">
                  <c:v>7.8</c:v>
                </c:pt>
                <c:pt idx="23">
                  <c:v>5</c:v>
                </c:pt>
                <c:pt idx="24">
                  <c:v>8.6</c:v>
                </c:pt>
                <c:pt idx="25">
                  <c:v>6.8</c:v>
                </c:pt>
                <c:pt idx="26">
                  <c:v>6.6</c:v>
                </c:pt>
                <c:pt idx="27">
                  <c:v>6.6</c:v>
                </c:pt>
                <c:pt idx="28">
                  <c:v>7</c:v>
                </c:pt>
                <c:pt idx="29">
                  <c:v>6.6</c:v>
                </c:pt>
                <c:pt idx="30">
                  <c:v>7.2</c:v>
                </c:pt>
                <c:pt idx="31">
                  <c:v>7</c:v>
                </c:pt>
                <c:pt idx="32">
                  <c:v>5.2</c:v>
                </c:pt>
                <c:pt idx="33">
                  <c:v>7.6</c:v>
                </c:pt>
                <c:pt idx="34">
                  <c:v>6.2</c:v>
                </c:pt>
                <c:pt idx="35">
                  <c:v>8</c:v>
                </c:pt>
                <c:pt idx="36">
                  <c:v>5.8</c:v>
                </c:pt>
                <c:pt idx="37">
                  <c:v>6.6</c:v>
                </c:pt>
                <c:pt idx="38">
                  <c:v>8.6</c:v>
                </c:pt>
                <c:pt idx="39">
                  <c:v>7.2</c:v>
                </c:pt>
                <c:pt idx="40">
                  <c:v>8.6</c:v>
                </c:pt>
                <c:pt idx="41">
                  <c:v>5.6</c:v>
                </c:pt>
                <c:pt idx="42">
                  <c:v>6.2</c:v>
                </c:pt>
                <c:pt idx="43">
                  <c:v>5.4</c:v>
                </c:pt>
                <c:pt idx="44">
                  <c:v>8</c:v>
                </c:pt>
                <c:pt idx="45">
                  <c:v>6.6</c:v>
                </c:pt>
                <c:pt idx="46">
                  <c:v>6.6</c:v>
                </c:pt>
                <c:pt idx="47">
                  <c:v>9.4</c:v>
                </c:pt>
                <c:pt idx="48">
                  <c:v>7.6</c:v>
                </c:pt>
                <c:pt idx="49">
                  <c:v>4.4000000000000004</c:v>
                </c:pt>
                <c:pt idx="50">
                  <c:v>4.8</c:v>
                </c:pt>
                <c:pt idx="51">
                  <c:v>6.4</c:v>
                </c:pt>
                <c:pt idx="52">
                  <c:v>6.6</c:v>
                </c:pt>
                <c:pt idx="53">
                  <c:v>5.6</c:v>
                </c:pt>
                <c:pt idx="54">
                  <c:v>5.8</c:v>
                </c:pt>
                <c:pt idx="55">
                  <c:v>8.1999999999999993</c:v>
                </c:pt>
                <c:pt idx="56">
                  <c:v>8.1999999999999993</c:v>
                </c:pt>
                <c:pt idx="57">
                  <c:v>7.6</c:v>
                </c:pt>
                <c:pt idx="58">
                  <c:v>6</c:v>
                </c:pt>
                <c:pt idx="59">
                  <c:v>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06-4A5F-BB77-CDEB7FB35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Mn Ka (LiF4) HB51-1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aseline="0">
                <a:solidFill>
                  <a:schemeClr val="tx1"/>
                </a:solidFill>
              </a:rPr>
              <a:t>15kV-10nA  2 micron beam raster perp-C?</a:t>
            </a:r>
            <a:endParaRPr lang="en-US" sz="11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420355788859727"/>
          <c:y val="2.87769784172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0"/>
            <c:dispEq val="0"/>
          </c:trendline>
          <c:xVal>
            <c:numRef>
              <c:f>'Table A4.9'!$A$200:$A$259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</c:numCache>
            </c:numRef>
          </c:xVal>
          <c:yVal>
            <c:numRef>
              <c:f>'Table A4.9'!$G$200:$G$259</c:f>
              <c:numCache>
                <c:formatCode>0.0</c:formatCode>
                <c:ptCount val="60"/>
                <c:pt idx="0">
                  <c:v>4.5999999999999996</c:v>
                </c:pt>
                <c:pt idx="1">
                  <c:v>5.2</c:v>
                </c:pt>
                <c:pt idx="2">
                  <c:v>3.6</c:v>
                </c:pt>
                <c:pt idx="3">
                  <c:v>3.8</c:v>
                </c:pt>
                <c:pt idx="4">
                  <c:v>3.4</c:v>
                </c:pt>
                <c:pt idx="5">
                  <c:v>3.8</c:v>
                </c:pt>
                <c:pt idx="6">
                  <c:v>4.5999999999999996</c:v>
                </c:pt>
                <c:pt idx="7">
                  <c:v>4</c:v>
                </c:pt>
                <c:pt idx="8">
                  <c:v>2.8</c:v>
                </c:pt>
                <c:pt idx="9">
                  <c:v>4.2</c:v>
                </c:pt>
                <c:pt idx="10">
                  <c:v>5.8</c:v>
                </c:pt>
                <c:pt idx="11">
                  <c:v>3.6</c:v>
                </c:pt>
                <c:pt idx="12">
                  <c:v>3.6</c:v>
                </c:pt>
                <c:pt idx="13">
                  <c:v>5.6</c:v>
                </c:pt>
                <c:pt idx="14">
                  <c:v>4.8</c:v>
                </c:pt>
                <c:pt idx="15">
                  <c:v>3.2</c:v>
                </c:pt>
                <c:pt idx="16">
                  <c:v>3</c:v>
                </c:pt>
                <c:pt idx="17">
                  <c:v>0.6</c:v>
                </c:pt>
                <c:pt idx="18">
                  <c:v>5</c:v>
                </c:pt>
                <c:pt idx="19">
                  <c:v>3.4</c:v>
                </c:pt>
                <c:pt idx="20">
                  <c:v>3.8</c:v>
                </c:pt>
                <c:pt idx="21">
                  <c:v>5</c:v>
                </c:pt>
                <c:pt idx="22">
                  <c:v>4.8</c:v>
                </c:pt>
                <c:pt idx="23">
                  <c:v>3.8</c:v>
                </c:pt>
                <c:pt idx="24">
                  <c:v>3.6</c:v>
                </c:pt>
                <c:pt idx="25">
                  <c:v>4.5999999999999996</c:v>
                </c:pt>
                <c:pt idx="26">
                  <c:v>3</c:v>
                </c:pt>
                <c:pt idx="27">
                  <c:v>3.2</c:v>
                </c:pt>
                <c:pt idx="28">
                  <c:v>2.6</c:v>
                </c:pt>
                <c:pt idx="29">
                  <c:v>4</c:v>
                </c:pt>
                <c:pt idx="30">
                  <c:v>5.2</c:v>
                </c:pt>
                <c:pt idx="31">
                  <c:v>3.8</c:v>
                </c:pt>
                <c:pt idx="32">
                  <c:v>4.8</c:v>
                </c:pt>
                <c:pt idx="33">
                  <c:v>3.6</c:v>
                </c:pt>
                <c:pt idx="34">
                  <c:v>4.5999999999999996</c:v>
                </c:pt>
                <c:pt idx="35">
                  <c:v>3.2</c:v>
                </c:pt>
                <c:pt idx="36">
                  <c:v>4.5999999999999996</c:v>
                </c:pt>
                <c:pt idx="37">
                  <c:v>3.8</c:v>
                </c:pt>
                <c:pt idx="38">
                  <c:v>3.6</c:v>
                </c:pt>
                <c:pt idx="39">
                  <c:v>5.4</c:v>
                </c:pt>
                <c:pt idx="40">
                  <c:v>5.4</c:v>
                </c:pt>
                <c:pt idx="41">
                  <c:v>5.8</c:v>
                </c:pt>
                <c:pt idx="42">
                  <c:v>2.8</c:v>
                </c:pt>
                <c:pt idx="43">
                  <c:v>4.8</c:v>
                </c:pt>
                <c:pt idx="44">
                  <c:v>3.4</c:v>
                </c:pt>
                <c:pt idx="45">
                  <c:v>2.2000000000000002</c:v>
                </c:pt>
                <c:pt idx="46">
                  <c:v>4.5999999999999996</c:v>
                </c:pt>
                <c:pt idx="47">
                  <c:v>5.8</c:v>
                </c:pt>
                <c:pt idx="48">
                  <c:v>5</c:v>
                </c:pt>
                <c:pt idx="49">
                  <c:v>4.4000000000000004</c:v>
                </c:pt>
                <c:pt idx="50">
                  <c:v>3</c:v>
                </c:pt>
                <c:pt idx="51">
                  <c:v>5.4</c:v>
                </c:pt>
                <c:pt idx="52">
                  <c:v>4.2</c:v>
                </c:pt>
                <c:pt idx="53">
                  <c:v>3</c:v>
                </c:pt>
                <c:pt idx="54">
                  <c:v>3.4</c:v>
                </c:pt>
                <c:pt idx="55">
                  <c:v>5</c:v>
                </c:pt>
                <c:pt idx="56">
                  <c:v>6.2</c:v>
                </c:pt>
                <c:pt idx="57">
                  <c:v>2.8</c:v>
                </c:pt>
                <c:pt idx="58">
                  <c:v>3.4</c:v>
                </c:pt>
                <c:pt idx="59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08-4E80-836E-EF5E2A74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5744"/>
        <c:axId val="31377664"/>
      </c:scatterChart>
      <c:valAx>
        <c:axId val="31375744"/>
        <c:scaling>
          <c:orientation val="minMax"/>
          <c:max val="3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7664"/>
        <c:crosses val="autoZero"/>
        <c:crossBetween val="midCat"/>
      </c:valAx>
      <c:valAx>
        <c:axId val="31377664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57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21" Type="http://schemas.openxmlformats.org/officeDocument/2006/relationships/chart" Target="../charts/chart19.xml"/><Relationship Id="rId7" Type="http://schemas.openxmlformats.org/officeDocument/2006/relationships/chart" Target="../charts/chart6.xml"/><Relationship Id="rId12" Type="http://schemas.openxmlformats.org/officeDocument/2006/relationships/image" Target="../media/image2.png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24" Type="http://schemas.openxmlformats.org/officeDocument/2006/relationships/chart" Target="../charts/chart22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23" Type="http://schemas.openxmlformats.org/officeDocument/2006/relationships/chart" Target="../charts/chart21.xml"/><Relationship Id="rId10" Type="http://schemas.openxmlformats.org/officeDocument/2006/relationships/chart" Target="../charts/chart9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126</xdr:row>
      <xdr:rowOff>7620</xdr:rowOff>
    </xdr:from>
    <xdr:to>
      <xdr:col>14</xdr:col>
      <xdr:colOff>487680</xdr:colOff>
      <xdr:row>143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528021</xdr:colOff>
      <xdr:row>143</xdr:row>
      <xdr:rowOff>137161</xdr:rowOff>
    </xdr:from>
    <xdr:to>
      <xdr:col>20</xdr:col>
      <xdr:colOff>299421</xdr:colOff>
      <xdr:row>161</xdr:row>
      <xdr:rowOff>72391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106680</xdr:colOff>
      <xdr:row>161</xdr:row>
      <xdr:rowOff>121920</xdr:rowOff>
    </xdr:from>
    <xdr:to>
      <xdr:col>14</xdr:col>
      <xdr:colOff>487680</xdr:colOff>
      <xdr:row>179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518160</xdr:colOff>
      <xdr:row>126</xdr:row>
      <xdr:rowOff>0</xdr:rowOff>
    </xdr:from>
    <xdr:to>
      <xdr:col>20</xdr:col>
      <xdr:colOff>289560</xdr:colOff>
      <xdr:row>143</xdr:row>
      <xdr:rowOff>87630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105784</xdr:colOff>
      <xdr:row>143</xdr:row>
      <xdr:rowOff>137159</xdr:rowOff>
    </xdr:from>
    <xdr:to>
      <xdr:col>14</xdr:col>
      <xdr:colOff>486784</xdr:colOff>
      <xdr:row>161</xdr:row>
      <xdr:rowOff>72389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388621</xdr:colOff>
      <xdr:row>126</xdr:row>
      <xdr:rowOff>7620</xdr:rowOff>
    </xdr:from>
    <xdr:to>
      <xdr:col>27</xdr:col>
      <xdr:colOff>38101</xdr:colOff>
      <xdr:row>153</xdr:row>
      <xdr:rowOff>5205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pSpPr/>
      </xdr:nvGrpSpPr>
      <xdr:grpSpPr>
        <a:xfrm>
          <a:off x="17152621" y="20099020"/>
          <a:ext cx="4818380" cy="3769485"/>
          <a:chOff x="15384780" y="26509980"/>
          <a:chExt cx="5047619" cy="390664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5384780" y="26509980"/>
            <a:ext cx="5047619" cy="3906645"/>
          </a:xfrm>
          <a:prstGeom prst="rect">
            <a:avLst/>
          </a:prstGeom>
        </xdr:spPr>
      </xdr:pic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7678400" y="28315920"/>
            <a:ext cx="95250" cy="91288"/>
          </a:xfrm>
          <a:prstGeom prst="ellipse">
            <a:avLst/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9</xdr:col>
      <xdr:colOff>116541</xdr:colOff>
      <xdr:row>194</xdr:row>
      <xdr:rowOff>35860</xdr:rowOff>
    </xdr:from>
    <xdr:to>
      <xdr:col>14</xdr:col>
      <xdr:colOff>497541</xdr:colOff>
      <xdr:row>212</xdr:row>
      <xdr:rowOff>2915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555812</xdr:colOff>
      <xdr:row>212</xdr:row>
      <xdr:rowOff>44824</xdr:rowOff>
    </xdr:from>
    <xdr:to>
      <xdr:col>20</xdr:col>
      <xdr:colOff>327212</xdr:colOff>
      <xdr:row>230</xdr:row>
      <xdr:rowOff>11878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107576</xdr:colOff>
      <xdr:row>230</xdr:row>
      <xdr:rowOff>53788</xdr:rowOff>
    </xdr:from>
    <xdr:to>
      <xdr:col>14</xdr:col>
      <xdr:colOff>488576</xdr:colOff>
      <xdr:row>248</xdr:row>
      <xdr:rowOff>20843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555811</xdr:colOff>
      <xdr:row>194</xdr:row>
      <xdr:rowOff>35859</xdr:rowOff>
    </xdr:from>
    <xdr:to>
      <xdr:col>20</xdr:col>
      <xdr:colOff>327211</xdr:colOff>
      <xdr:row>212</xdr:row>
      <xdr:rowOff>2914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107577</xdr:colOff>
      <xdr:row>212</xdr:row>
      <xdr:rowOff>44824</xdr:rowOff>
    </xdr:from>
    <xdr:to>
      <xdr:col>14</xdr:col>
      <xdr:colOff>488577</xdr:colOff>
      <xdr:row>230</xdr:row>
      <xdr:rowOff>11878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457201</xdr:colOff>
      <xdr:row>194</xdr:row>
      <xdr:rowOff>35859</xdr:rowOff>
    </xdr:from>
    <xdr:to>
      <xdr:col>27</xdr:col>
      <xdr:colOff>25401</xdr:colOff>
      <xdr:row>221</xdr:row>
      <xdr:rowOff>79276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7221201" y="29944359"/>
          <a:ext cx="4737100" cy="3815317"/>
        </a:xfrm>
        <a:prstGeom prst="rect">
          <a:avLst/>
        </a:prstGeom>
      </xdr:spPr>
    </xdr:pic>
    <xdr:clientData/>
  </xdr:twoCellAnchor>
  <xdr:twoCellAnchor>
    <xdr:from>
      <xdr:col>24</xdr:col>
      <xdr:colOff>187698</xdr:colOff>
      <xdr:row>207</xdr:row>
      <xdr:rowOff>13743</xdr:rowOff>
    </xdr:from>
    <xdr:to>
      <xdr:col>24</xdr:col>
      <xdr:colOff>279399</xdr:colOff>
      <xdr:row>207</xdr:row>
      <xdr:rowOff>88900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/>
      </xdr:nvSpPr>
      <xdr:spPr>
        <a:xfrm>
          <a:off x="19644098" y="31738343"/>
          <a:ext cx="91701" cy="75157"/>
        </a:xfrm>
        <a:prstGeom prst="ellipse">
          <a:avLst/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603250</xdr:colOff>
      <xdr:row>261</xdr:row>
      <xdr:rowOff>89647</xdr:rowOff>
    </xdr:from>
    <xdr:to>
      <xdr:col>9</xdr:col>
      <xdr:colOff>476474</xdr:colOff>
      <xdr:row>279</xdr:row>
      <xdr:rowOff>49082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603250</xdr:colOff>
      <xdr:row>279</xdr:row>
      <xdr:rowOff>89647</xdr:rowOff>
    </xdr:from>
    <xdr:to>
      <xdr:col>9</xdr:col>
      <xdr:colOff>476474</xdr:colOff>
      <xdr:row>297</xdr:row>
      <xdr:rowOff>49082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457200</xdr:colOff>
      <xdr:row>261</xdr:row>
      <xdr:rowOff>26893</xdr:rowOff>
    </xdr:from>
    <xdr:to>
      <xdr:col>18</xdr:col>
      <xdr:colOff>297180</xdr:colOff>
      <xdr:row>278</xdr:row>
      <xdr:rowOff>129763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457200</xdr:colOff>
      <xdr:row>279</xdr:row>
      <xdr:rowOff>26894</xdr:rowOff>
    </xdr:from>
    <xdr:to>
      <xdr:col>18</xdr:col>
      <xdr:colOff>297180</xdr:colOff>
      <xdr:row>296</xdr:row>
      <xdr:rowOff>129764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430306</xdr:colOff>
      <xdr:row>261</xdr:row>
      <xdr:rowOff>44823</xdr:rowOff>
    </xdr:from>
    <xdr:to>
      <xdr:col>26</xdr:col>
      <xdr:colOff>1003300</xdr:colOff>
      <xdr:row>279</xdr:row>
      <xdr:rowOff>4258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430306</xdr:colOff>
      <xdr:row>279</xdr:row>
      <xdr:rowOff>44824</xdr:rowOff>
    </xdr:from>
    <xdr:to>
      <xdr:col>26</xdr:col>
      <xdr:colOff>1003300</xdr:colOff>
      <xdr:row>297</xdr:row>
      <xdr:rowOff>4259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8964</xdr:colOff>
      <xdr:row>261</xdr:row>
      <xdr:rowOff>6723</xdr:rowOff>
    </xdr:from>
    <xdr:to>
      <xdr:col>31</xdr:col>
      <xdr:colOff>1344855</xdr:colOff>
      <xdr:row>278</xdr:row>
      <xdr:rowOff>105858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8965</xdr:colOff>
      <xdr:row>279</xdr:row>
      <xdr:rowOff>6724</xdr:rowOff>
    </xdr:from>
    <xdr:to>
      <xdr:col>31</xdr:col>
      <xdr:colOff>1344856</xdr:colOff>
      <xdr:row>296</xdr:row>
      <xdr:rowOff>105859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624418</xdr:colOff>
      <xdr:row>308</xdr:row>
      <xdr:rowOff>80683</xdr:rowOff>
    </xdr:from>
    <xdr:to>
      <xdr:col>9</xdr:col>
      <xdr:colOff>485440</xdr:colOff>
      <xdr:row>322</xdr:row>
      <xdr:rowOff>111835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624417</xdr:colOff>
      <xdr:row>322</xdr:row>
      <xdr:rowOff>161365</xdr:rowOff>
    </xdr:from>
    <xdr:to>
      <xdr:col>9</xdr:col>
      <xdr:colOff>476474</xdr:colOff>
      <xdr:row>337</xdr:row>
      <xdr:rowOff>20844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457200</xdr:colOff>
      <xdr:row>308</xdr:row>
      <xdr:rowOff>62753</xdr:rowOff>
    </xdr:from>
    <xdr:to>
      <xdr:col>18</xdr:col>
      <xdr:colOff>297180</xdr:colOff>
      <xdr:row>322</xdr:row>
      <xdr:rowOff>101525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457200</xdr:colOff>
      <xdr:row>322</xdr:row>
      <xdr:rowOff>161364</xdr:rowOff>
    </xdr:from>
    <xdr:to>
      <xdr:col>18</xdr:col>
      <xdr:colOff>297180</xdr:colOff>
      <xdr:row>337</xdr:row>
      <xdr:rowOff>20843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FFFF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zoomScaleNormal="100" workbookViewId="0">
      <selection activeCell="A2" sqref="A2"/>
    </sheetView>
  </sheetViews>
  <sheetFormatPr baseColWidth="10" defaultColWidth="8.83203125" defaultRowHeight="14"/>
  <cols>
    <col min="1" max="1" width="11.1640625" style="3" customWidth="1"/>
    <col min="2" max="2" width="24.1640625" style="3" customWidth="1"/>
    <col min="3" max="3" width="17.5" style="3" customWidth="1"/>
    <col min="4" max="4" width="29.1640625" style="3" bestFit="1" customWidth="1"/>
    <col min="5" max="5" width="112.83203125" style="3" bestFit="1" customWidth="1"/>
    <col min="6" max="6" width="12.5" style="3" customWidth="1"/>
    <col min="7" max="7" width="11.1640625" style="3" customWidth="1"/>
    <col min="8" max="8" width="25.1640625" style="3" customWidth="1"/>
    <col min="9" max="9" width="11" style="3" customWidth="1"/>
    <col min="10" max="10" width="16.1640625" style="3" customWidth="1"/>
    <col min="11" max="11" width="37" style="3" customWidth="1"/>
    <col min="12" max="12" width="17.5" style="3" customWidth="1"/>
    <col min="13" max="16384" width="8.83203125" style="3"/>
  </cols>
  <sheetData>
    <row r="1" spans="1:12" ht="17" thickBot="1">
      <c r="A1" s="275" t="s">
        <v>1210</v>
      </c>
    </row>
    <row r="2" spans="1:12" s="4" customFormat="1" ht="34" customHeight="1">
      <c r="A2" s="245" t="s">
        <v>76</v>
      </c>
      <c r="B2" s="245" t="s">
        <v>77</v>
      </c>
      <c r="C2" s="245" t="s">
        <v>78</v>
      </c>
      <c r="D2" s="245" t="s">
        <v>0</v>
      </c>
      <c r="E2" s="245" t="s">
        <v>791</v>
      </c>
      <c r="F2" s="245" t="s">
        <v>741</v>
      </c>
      <c r="G2" s="245" t="s">
        <v>977</v>
      </c>
      <c r="H2" s="245" t="s">
        <v>976</v>
      </c>
      <c r="I2" s="245" t="s">
        <v>978</v>
      </c>
      <c r="J2" s="245" t="s">
        <v>905</v>
      </c>
      <c r="K2" s="245" t="s">
        <v>414</v>
      </c>
      <c r="L2" s="245" t="s">
        <v>104</v>
      </c>
    </row>
    <row r="3" spans="1:12" ht="12" customHeight="1">
      <c r="A3" s="14" t="s">
        <v>79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2" customHeight="1">
      <c r="A4" s="16" t="s">
        <v>80</v>
      </c>
      <c r="B4" s="16" t="s">
        <v>1115</v>
      </c>
      <c r="C4" s="16" t="s">
        <v>81</v>
      </c>
      <c r="D4" s="16" t="s">
        <v>911</v>
      </c>
      <c r="E4" s="16" t="s">
        <v>916</v>
      </c>
      <c r="F4" s="16" t="s">
        <v>82</v>
      </c>
      <c r="G4" s="16"/>
      <c r="H4" s="16"/>
      <c r="I4" s="16"/>
      <c r="J4" s="16"/>
      <c r="K4" s="16"/>
      <c r="L4" s="16"/>
    </row>
    <row r="5" spans="1:12" ht="12" customHeight="1">
      <c r="A5" s="17" t="s">
        <v>83</v>
      </c>
      <c r="B5" s="17" t="s">
        <v>1115</v>
      </c>
      <c r="C5" s="17" t="s">
        <v>84</v>
      </c>
      <c r="D5" s="17" t="s">
        <v>979</v>
      </c>
      <c r="E5" s="17" t="s">
        <v>785</v>
      </c>
      <c r="F5" s="17" t="s">
        <v>82</v>
      </c>
      <c r="G5" s="17"/>
      <c r="H5" s="17"/>
      <c r="I5" s="18"/>
      <c r="J5" s="17"/>
      <c r="K5" s="17"/>
      <c r="L5" s="17"/>
    </row>
    <row r="6" spans="1:12" ht="26">
      <c r="A6" s="17" t="s">
        <v>85</v>
      </c>
      <c r="B6" s="17" t="s">
        <v>1115</v>
      </c>
      <c r="C6" s="17" t="s">
        <v>86</v>
      </c>
      <c r="D6" s="17" t="s">
        <v>74</v>
      </c>
      <c r="E6" s="17" t="s">
        <v>798</v>
      </c>
      <c r="F6" s="17" t="s">
        <v>82</v>
      </c>
      <c r="G6" s="17" t="s">
        <v>82</v>
      </c>
      <c r="H6" s="17" t="s">
        <v>82</v>
      </c>
      <c r="I6" s="17" t="s">
        <v>82</v>
      </c>
      <c r="J6" s="17"/>
      <c r="K6" s="17" t="s">
        <v>82</v>
      </c>
      <c r="L6" s="17" t="s">
        <v>82</v>
      </c>
    </row>
    <row r="7" spans="1:12" ht="12" customHeight="1">
      <c r="A7" s="17" t="s">
        <v>87</v>
      </c>
      <c r="B7" s="17" t="s">
        <v>1116</v>
      </c>
      <c r="C7" s="17" t="s">
        <v>883</v>
      </c>
      <c r="D7" s="17" t="s">
        <v>2</v>
      </c>
      <c r="E7" s="17" t="s">
        <v>803</v>
      </c>
      <c r="F7" s="17" t="s">
        <v>82</v>
      </c>
      <c r="G7" s="17" t="s">
        <v>82</v>
      </c>
      <c r="H7" s="17"/>
      <c r="I7" s="17"/>
      <c r="J7" s="17"/>
      <c r="K7" s="17"/>
      <c r="L7" s="17"/>
    </row>
    <row r="8" spans="1:12" ht="26">
      <c r="A8" s="17" t="s">
        <v>88</v>
      </c>
      <c r="B8" s="17" t="s">
        <v>1116</v>
      </c>
      <c r="C8" s="17" t="s">
        <v>884</v>
      </c>
      <c r="D8" s="17" t="s">
        <v>74</v>
      </c>
      <c r="E8" s="17" t="s">
        <v>799</v>
      </c>
      <c r="F8" s="17"/>
      <c r="G8" s="17"/>
      <c r="H8" s="17"/>
      <c r="I8" s="17"/>
      <c r="J8" s="17" t="s">
        <v>82</v>
      </c>
      <c r="K8" s="17"/>
      <c r="L8" s="17"/>
    </row>
    <row r="9" spans="1:12">
      <c r="A9" s="17" t="s">
        <v>89</v>
      </c>
      <c r="B9" s="17" t="s">
        <v>1116</v>
      </c>
      <c r="C9" s="17" t="s">
        <v>885</v>
      </c>
      <c r="D9" s="17" t="s">
        <v>74</v>
      </c>
      <c r="E9" s="17" t="s">
        <v>882</v>
      </c>
      <c r="F9" s="17" t="s">
        <v>82</v>
      </c>
      <c r="G9" s="17"/>
      <c r="H9" s="17"/>
      <c r="I9" s="17"/>
      <c r="J9" s="17"/>
      <c r="K9" s="17"/>
      <c r="L9" s="17"/>
    </row>
    <row r="10" spans="1:12" ht="26">
      <c r="A10" s="17" t="s">
        <v>90</v>
      </c>
      <c r="B10" s="17" t="s">
        <v>1117</v>
      </c>
      <c r="C10" s="17" t="s">
        <v>886</v>
      </c>
      <c r="D10" s="17" t="s">
        <v>75</v>
      </c>
      <c r="E10" s="17" t="s">
        <v>800</v>
      </c>
      <c r="F10" s="17" t="s">
        <v>82</v>
      </c>
      <c r="G10" s="17" t="s">
        <v>82</v>
      </c>
      <c r="H10" s="17" t="s">
        <v>82</v>
      </c>
      <c r="I10" s="17" t="s">
        <v>82</v>
      </c>
      <c r="J10" s="17"/>
      <c r="K10" s="17" t="s">
        <v>82</v>
      </c>
      <c r="L10" s="17" t="s">
        <v>82</v>
      </c>
    </row>
    <row r="11" spans="1:12" ht="19.25" customHeight="1">
      <c r="A11" s="16" t="s">
        <v>91</v>
      </c>
      <c r="B11" s="16" t="s">
        <v>1118</v>
      </c>
      <c r="C11" s="16" t="s">
        <v>887</v>
      </c>
      <c r="D11" s="16" t="s">
        <v>979</v>
      </c>
      <c r="E11" s="16" t="s">
        <v>786</v>
      </c>
      <c r="F11" s="16" t="s">
        <v>82</v>
      </c>
      <c r="G11" s="16"/>
      <c r="H11" s="16" t="s">
        <v>82</v>
      </c>
      <c r="I11" s="16" t="s">
        <v>82</v>
      </c>
      <c r="J11" s="16"/>
      <c r="K11" s="16"/>
      <c r="L11" s="16"/>
    </row>
    <row r="12" spans="1:12" ht="12" customHeight="1">
      <c r="A12" s="14" t="s">
        <v>92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2" customHeight="1">
      <c r="A13" s="17" t="s">
        <v>93</v>
      </c>
      <c r="B13" s="17" t="s">
        <v>1119</v>
      </c>
      <c r="C13" s="17"/>
      <c r="D13" s="17" t="s">
        <v>979</v>
      </c>
      <c r="E13" s="17" t="s">
        <v>787</v>
      </c>
      <c r="F13" s="17" t="s">
        <v>82</v>
      </c>
      <c r="G13" s="17"/>
      <c r="H13" s="17"/>
      <c r="I13" s="17"/>
      <c r="J13" s="17"/>
      <c r="K13" s="17"/>
      <c r="L13" s="17"/>
    </row>
    <row r="14" spans="1:12" ht="12" customHeight="1">
      <c r="A14" s="17" t="s">
        <v>94</v>
      </c>
      <c r="B14" s="17" t="s">
        <v>1120</v>
      </c>
      <c r="C14" s="17"/>
      <c r="D14" s="17" t="s">
        <v>974</v>
      </c>
      <c r="E14" s="17" t="s">
        <v>796</v>
      </c>
      <c r="F14" s="17" t="s">
        <v>82</v>
      </c>
      <c r="G14" s="17"/>
      <c r="H14" s="17" t="s">
        <v>82</v>
      </c>
      <c r="I14" s="17" t="s">
        <v>82</v>
      </c>
      <c r="J14" s="17"/>
      <c r="K14" s="17" t="s">
        <v>82</v>
      </c>
      <c r="L14" s="17"/>
    </row>
    <row r="15" spans="1:12">
      <c r="A15" s="17" t="s">
        <v>95</v>
      </c>
      <c r="B15" s="17" t="s">
        <v>1121</v>
      </c>
      <c r="C15" s="17"/>
      <c r="D15" s="17" t="s">
        <v>74</v>
      </c>
      <c r="E15" s="17" t="s">
        <v>788</v>
      </c>
      <c r="F15" s="17" t="s">
        <v>82</v>
      </c>
      <c r="G15" s="17"/>
      <c r="H15" s="17"/>
      <c r="I15" s="17"/>
      <c r="J15" s="17"/>
      <c r="K15" s="17"/>
      <c r="L15" s="17"/>
    </row>
    <row r="16" spans="1:12" ht="26">
      <c r="A16" s="17" t="s">
        <v>96</v>
      </c>
      <c r="B16" s="17" t="s">
        <v>1122</v>
      </c>
      <c r="C16" s="17"/>
      <c r="D16" s="17" t="s">
        <v>74</v>
      </c>
      <c r="E16" s="17" t="s">
        <v>789</v>
      </c>
      <c r="F16" s="17" t="s">
        <v>82</v>
      </c>
      <c r="G16" s="17"/>
      <c r="H16" s="17"/>
      <c r="I16" s="17"/>
      <c r="J16" s="17"/>
      <c r="K16" s="17"/>
      <c r="L16" s="17"/>
    </row>
    <row r="17" spans="1:12">
      <c r="A17" s="17" t="s">
        <v>97</v>
      </c>
      <c r="B17" s="17" t="s">
        <v>1123</v>
      </c>
      <c r="C17" s="17"/>
      <c r="D17" s="17" t="s">
        <v>979</v>
      </c>
      <c r="E17" s="17" t="s">
        <v>790</v>
      </c>
      <c r="F17" s="17" t="s">
        <v>82</v>
      </c>
      <c r="G17" s="17"/>
      <c r="H17" s="17" t="s">
        <v>82</v>
      </c>
      <c r="I17" s="17" t="s">
        <v>82</v>
      </c>
      <c r="J17" s="17"/>
      <c r="K17" s="17" t="s">
        <v>82</v>
      </c>
      <c r="L17" s="17" t="s">
        <v>82</v>
      </c>
    </row>
    <row r="18" spans="1:12" ht="12" customHeight="1">
      <c r="A18" s="17" t="s">
        <v>98</v>
      </c>
      <c r="B18" s="17" t="s">
        <v>1124</v>
      </c>
      <c r="C18" s="17"/>
      <c r="D18" s="17" t="s">
        <v>2</v>
      </c>
      <c r="E18" s="17" t="s">
        <v>797</v>
      </c>
      <c r="F18" s="17" t="s">
        <v>82</v>
      </c>
      <c r="G18" s="17" t="s">
        <v>82</v>
      </c>
      <c r="H18" s="17" t="s">
        <v>82</v>
      </c>
      <c r="I18" s="17" t="s">
        <v>82</v>
      </c>
      <c r="J18" s="17"/>
      <c r="K18" s="17"/>
      <c r="L18" s="17"/>
    </row>
    <row r="19" spans="1:12" ht="12" customHeight="1">
      <c r="A19" s="17" t="s">
        <v>99</v>
      </c>
      <c r="B19" s="17" t="s">
        <v>1125</v>
      </c>
      <c r="C19" s="17"/>
      <c r="D19" s="17" t="s">
        <v>1144</v>
      </c>
      <c r="E19" s="17" t="s">
        <v>802</v>
      </c>
      <c r="F19" s="17" t="s">
        <v>82</v>
      </c>
      <c r="G19" s="17"/>
      <c r="H19" s="17" t="s">
        <v>82</v>
      </c>
      <c r="I19" s="17" t="s">
        <v>82</v>
      </c>
      <c r="J19" s="17"/>
      <c r="K19" s="17" t="s">
        <v>82</v>
      </c>
      <c r="L19" s="17" t="s">
        <v>82</v>
      </c>
    </row>
    <row r="20" spans="1:12" ht="12" customHeight="1">
      <c r="A20" s="17" t="s">
        <v>100</v>
      </c>
      <c r="B20" s="17" t="s">
        <v>1123</v>
      </c>
      <c r="C20" s="17"/>
      <c r="D20" s="17" t="s">
        <v>2</v>
      </c>
      <c r="E20" s="17" t="s">
        <v>792</v>
      </c>
      <c r="F20" s="17" t="s">
        <v>82</v>
      </c>
      <c r="G20" s="17"/>
      <c r="H20" s="17"/>
      <c r="I20" s="17"/>
      <c r="J20" s="17"/>
      <c r="K20" s="17"/>
      <c r="L20" s="17"/>
    </row>
    <row r="21" spans="1:12" ht="12" customHeight="1">
      <c r="A21" s="17" t="s">
        <v>101</v>
      </c>
      <c r="B21" s="17" t="s">
        <v>1126</v>
      </c>
      <c r="C21" s="17"/>
      <c r="D21" s="17" t="s">
        <v>1</v>
      </c>
      <c r="E21" s="17" t="s">
        <v>795</v>
      </c>
      <c r="F21" s="17" t="s">
        <v>82</v>
      </c>
      <c r="G21" s="17"/>
      <c r="H21" s="17" t="s">
        <v>82</v>
      </c>
      <c r="I21" s="17" t="s">
        <v>82</v>
      </c>
      <c r="J21" s="17"/>
      <c r="K21" s="17" t="s">
        <v>82</v>
      </c>
      <c r="L21" s="17" t="s">
        <v>82</v>
      </c>
    </row>
    <row r="22" spans="1:12" ht="12" customHeight="1">
      <c r="A22" s="17" t="s">
        <v>102</v>
      </c>
      <c r="B22" s="17" t="s">
        <v>1127</v>
      </c>
      <c r="C22" s="17"/>
      <c r="D22" s="17" t="s">
        <v>913</v>
      </c>
      <c r="E22" s="17" t="s">
        <v>793</v>
      </c>
      <c r="F22" s="17" t="s">
        <v>82</v>
      </c>
      <c r="G22" s="17"/>
      <c r="H22" s="17" t="s">
        <v>82</v>
      </c>
      <c r="I22" s="17" t="s">
        <v>82</v>
      </c>
      <c r="J22" s="17"/>
      <c r="K22" s="17"/>
      <c r="L22" s="17"/>
    </row>
    <row r="23" spans="1:12" s="95" customFormat="1">
      <c r="A23" s="19" t="s">
        <v>103</v>
      </c>
      <c r="B23" s="19" t="s">
        <v>1128</v>
      </c>
      <c r="C23" s="19"/>
      <c r="D23" s="19" t="s">
        <v>1</v>
      </c>
      <c r="E23" s="19" t="s">
        <v>794</v>
      </c>
      <c r="F23" s="19" t="s">
        <v>82</v>
      </c>
      <c r="G23" s="19"/>
      <c r="H23" s="19"/>
      <c r="I23" s="19"/>
      <c r="J23" s="19"/>
      <c r="K23" s="19"/>
      <c r="L23" s="19"/>
    </row>
    <row r="25" spans="1:12">
      <c r="A25" s="60" t="s">
        <v>743</v>
      </c>
    </row>
    <row r="26" spans="1:12">
      <c r="A26" s="20" t="s">
        <v>1145</v>
      </c>
    </row>
    <row r="27" spans="1:12">
      <c r="A27" s="20" t="s">
        <v>1200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5"/>
  <sheetViews>
    <sheetView topLeftCell="A53" zoomScaleNormal="100" workbookViewId="0">
      <selection activeCell="N80" sqref="N80"/>
    </sheetView>
  </sheetViews>
  <sheetFormatPr baseColWidth="10" defaultColWidth="8.83203125" defaultRowHeight="12"/>
  <cols>
    <col min="1" max="1" width="28.5" style="1" customWidth="1"/>
    <col min="2" max="6" width="7.5" style="5" bestFit="1" customWidth="1"/>
    <col min="7" max="7" width="7.33203125" style="5" customWidth="1"/>
    <col min="8" max="8" width="9.33203125" style="5" customWidth="1"/>
    <col min="9" max="10" width="9.83203125" style="5" customWidth="1"/>
    <col min="11" max="11" width="9.5" style="5" customWidth="1"/>
    <col min="12" max="12" width="9.6640625" style="5" bestFit="1" customWidth="1"/>
    <col min="13" max="13" width="9.6640625" style="5" customWidth="1"/>
    <col min="14" max="14" width="10.33203125" style="5" customWidth="1"/>
    <col min="15" max="15" width="11.5" style="5" customWidth="1"/>
    <col min="16" max="16" width="6.6640625" style="5" customWidth="1"/>
    <col min="17" max="19" width="6.5" style="5" bestFit="1" customWidth="1"/>
    <col min="20" max="20" width="5.5" style="5" customWidth="1"/>
    <col min="21" max="21" width="13.83203125" style="128" customWidth="1"/>
    <col min="22" max="22" width="21.83203125" style="128" customWidth="1"/>
    <col min="23" max="23" width="14.33203125" style="124" customWidth="1"/>
    <col min="24" max="25" width="14.1640625" style="133" customWidth="1"/>
    <col min="26" max="16384" width="8.83203125" style="5"/>
  </cols>
  <sheetData>
    <row r="1" spans="1:28" ht="16">
      <c r="A1" s="275" t="s">
        <v>1211</v>
      </c>
    </row>
    <row r="2" spans="1:28" s="251" customFormat="1" ht="14">
      <c r="A2" s="246" t="s">
        <v>73</v>
      </c>
      <c r="B2" s="247" t="s">
        <v>80</v>
      </c>
      <c r="C2" s="247" t="s">
        <v>83</v>
      </c>
      <c r="D2" s="247" t="s">
        <v>93</v>
      </c>
      <c r="E2" s="247" t="s">
        <v>97</v>
      </c>
      <c r="F2" s="247" t="s">
        <v>91</v>
      </c>
      <c r="G2" s="247" t="s">
        <v>94</v>
      </c>
      <c r="H2" s="247" t="s">
        <v>85</v>
      </c>
      <c r="I2" s="247" t="s">
        <v>89</v>
      </c>
      <c r="J2" s="247" t="s">
        <v>95</v>
      </c>
      <c r="K2" s="247" t="s">
        <v>96</v>
      </c>
      <c r="L2" s="247" t="s">
        <v>90</v>
      </c>
      <c r="M2" s="247" t="s">
        <v>101</v>
      </c>
      <c r="N2" s="247" t="s">
        <v>103</v>
      </c>
      <c r="O2" s="247" t="s">
        <v>102</v>
      </c>
      <c r="P2" s="247" t="s">
        <v>99</v>
      </c>
      <c r="Q2" s="247" t="s">
        <v>87</v>
      </c>
      <c r="R2" s="247" t="s">
        <v>98</v>
      </c>
      <c r="S2" s="247" t="s">
        <v>100</v>
      </c>
      <c r="T2" s="247"/>
      <c r="U2" s="248" t="s">
        <v>880</v>
      </c>
      <c r="V2" s="248" t="s">
        <v>881</v>
      </c>
      <c r="W2" s="249" t="s">
        <v>874</v>
      </c>
      <c r="X2" s="250" t="s">
        <v>877</v>
      </c>
      <c r="Y2" s="250" t="s">
        <v>876</v>
      </c>
    </row>
    <row r="3" spans="1:28" s="43" customFormat="1" ht="37.25" customHeight="1">
      <c r="A3" s="10" t="s">
        <v>0</v>
      </c>
      <c r="B3" s="41" t="s">
        <v>912</v>
      </c>
      <c r="C3" s="41" t="s">
        <v>912</v>
      </c>
      <c r="D3" s="41" t="s">
        <v>912</v>
      </c>
      <c r="E3" s="41" t="s">
        <v>912</v>
      </c>
      <c r="F3" s="41" t="s">
        <v>912</v>
      </c>
      <c r="G3" s="41" t="s">
        <v>974</v>
      </c>
      <c r="H3" s="41" t="s">
        <v>74</v>
      </c>
      <c r="I3" s="41" t="s">
        <v>74</v>
      </c>
      <c r="J3" s="41" t="s">
        <v>74</v>
      </c>
      <c r="K3" s="41" t="s">
        <v>74</v>
      </c>
      <c r="L3" s="41" t="s">
        <v>75</v>
      </c>
      <c r="M3" s="42" t="s">
        <v>1</v>
      </c>
      <c r="N3" s="42" t="s">
        <v>1</v>
      </c>
      <c r="O3" s="41" t="s">
        <v>913</v>
      </c>
      <c r="P3" s="42" t="s">
        <v>1144</v>
      </c>
      <c r="Q3" s="42" t="s">
        <v>2</v>
      </c>
      <c r="R3" s="42" t="s">
        <v>2</v>
      </c>
      <c r="S3" s="42" t="s">
        <v>2</v>
      </c>
      <c r="T3" s="45"/>
      <c r="U3" s="125"/>
      <c r="V3" s="125"/>
      <c r="W3" s="125"/>
      <c r="X3" s="126"/>
      <c r="Y3" s="126"/>
    </row>
    <row r="4" spans="1:28" s="43" customFormat="1" ht="13">
      <c r="A4" s="11" t="s">
        <v>72</v>
      </c>
      <c r="B4" s="44"/>
      <c r="C4" s="44"/>
      <c r="D4" s="44"/>
      <c r="E4" s="44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25"/>
      <c r="V4" s="125"/>
      <c r="W4" s="125"/>
      <c r="X4" s="127"/>
      <c r="Y4" s="126"/>
    </row>
    <row r="5" spans="1:28">
      <c r="A5" s="12" t="s">
        <v>892</v>
      </c>
      <c r="B5" s="277">
        <v>62.7</v>
      </c>
      <c r="C5" s="277">
        <v>56</v>
      </c>
      <c r="D5" s="277">
        <v>54.4</v>
      </c>
      <c r="E5" s="277">
        <v>60.5</v>
      </c>
      <c r="F5" s="277">
        <v>61.4</v>
      </c>
      <c r="G5" s="277">
        <v>73.099999999999994</v>
      </c>
      <c r="H5" s="277">
        <v>67.7</v>
      </c>
      <c r="I5" s="277">
        <v>68.8</v>
      </c>
      <c r="J5" s="277">
        <v>67.5</v>
      </c>
      <c r="K5" s="277">
        <v>71</v>
      </c>
      <c r="L5" s="277">
        <v>75</v>
      </c>
      <c r="M5" s="277">
        <v>64.7</v>
      </c>
      <c r="N5" s="277">
        <v>67</v>
      </c>
      <c r="O5" s="277">
        <v>62.5</v>
      </c>
      <c r="P5" s="277">
        <v>56.4</v>
      </c>
      <c r="Q5" s="277">
        <v>77.599999999999994</v>
      </c>
      <c r="R5" s="277">
        <v>78.900000000000006</v>
      </c>
      <c r="S5" s="277">
        <v>77.8</v>
      </c>
      <c r="T5" s="221"/>
      <c r="U5" s="287">
        <v>50.3</v>
      </c>
      <c r="V5" s="287">
        <v>49.65</v>
      </c>
      <c r="W5" s="288">
        <v>54.2</v>
      </c>
      <c r="X5" s="289"/>
      <c r="Y5" s="129"/>
    </row>
    <row r="6" spans="1:28">
      <c r="A6" s="12" t="s">
        <v>893</v>
      </c>
      <c r="B6" s="278">
        <v>0.71</v>
      </c>
      <c r="C6" s="278">
        <v>0.7</v>
      </c>
      <c r="D6" s="278">
        <v>0.62</v>
      </c>
      <c r="E6" s="278">
        <v>0.65</v>
      </c>
      <c r="F6" s="278">
        <v>0.64</v>
      </c>
      <c r="G6" s="278">
        <v>0.41</v>
      </c>
      <c r="H6" s="278">
        <v>0.44</v>
      </c>
      <c r="I6" s="278">
        <v>0.45</v>
      </c>
      <c r="J6" s="278">
        <v>0.47</v>
      </c>
      <c r="K6" s="278">
        <v>0.36</v>
      </c>
      <c r="L6" s="278">
        <v>0.22</v>
      </c>
      <c r="M6" s="278">
        <v>0.53</v>
      </c>
      <c r="N6" s="278">
        <v>0.59</v>
      </c>
      <c r="O6" s="278">
        <v>0.7</v>
      </c>
      <c r="P6" s="278">
        <v>1</v>
      </c>
      <c r="Q6" s="278">
        <v>0.11</v>
      </c>
      <c r="R6" s="278">
        <v>0.12</v>
      </c>
      <c r="S6" s="278">
        <v>7.0000000000000007E-2</v>
      </c>
      <c r="T6" s="171"/>
      <c r="U6" s="285">
        <v>1.1200000000000001</v>
      </c>
      <c r="V6" s="285">
        <v>1.18</v>
      </c>
      <c r="W6" s="290">
        <v>0.6</v>
      </c>
      <c r="X6" s="289"/>
      <c r="Y6" s="129"/>
      <c r="AA6" s="12"/>
      <c r="AB6" s="221"/>
    </row>
    <row r="7" spans="1:28">
      <c r="A7" s="12" t="s">
        <v>894</v>
      </c>
      <c r="B7" s="277">
        <v>17.100000000000001</v>
      </c>
      <c r="C7" s="277">
        <v>16.899999999999999</v>
      </c>
      <c r="D7" s="277">
        <v>19.55</v>
      </c>
      <c r="E7" s="277">
        <v>15.85</v>
      </c>
      <c r="F7" s="277">
        <v>15.95</v>
      </c>
      <c r="G7" s="277">
        <v>14.1</v>
      </c>
      <c r="H7" s="277">
        <v>14.8</v>
      </c>
      <c r="I7" s="277">
        <v>14.9</v>
      </c>
      <c r="J7" s="277">
        <v>15.4</v>
      </c>
      <c r="K7" s="277">
        <v>12.85</v>
      </c>
      <c r="L7" s="277">
        <v>13.1</v>
      </c>
      <c r="M7" s="277">
        <v>15.25</v>
      </c>
      <c r="N7" s="277">
        <v>15</v>
      </c>
      <c r="O7" s="277">
        <v>16.75</v>
      </c>
      <c r="P7" s="277">
        <v>17.8</v>
      </c>
      <c r="Q7" s="277">
        <v>12.05</v>
      </c>
      <c r="R7" s="277">
        <v>12.25</v>
      </c>
      <c r="S7" s="277">
        <v>12.4</v>
      </c>
      <c r="T7" s="221"/>
      <c r="U7" s="287">
        <v>15.65</v>
      </c>
      <c r="V7" s="287">
        <v>15.84</v>
      </c>
      <c r="W7" s="288">
        <v>19.350000000000001</v>
      </c>
      <c r="X7" s="289"/>
      <c r="Y7" s="129"/>
      <c r="AA7" s="12"/>
      <c r="AB7" s="171"/>
    </row>
    <row r="8" spans="1:28">
      <c r="A8" s="12" t="s">
        <v>899</v>
      </c>
      <c r="B8" s="278">
        <v>6.06</v>
      </c>
      <c r="C8" s="278">
        <v>7.4</v>
      </c>
      <c r="D8" s="278">
        <v>6.01</v>
      </c>
      <c r="E8" s="278">
        <v>7.19</v>
      </c>
      <c r="F8" s="278">
        <v>6.57</v>
      </c>
      <c r="G8" s="278">
        <v>4.42</v>
      </c>
      <c r="H8" s="278">
        <v>3.96</v>
      </c>
      <c r="I8" s="278">
        <v>3.97</v>
      </c>
      <c r="J8" s="278">
        <v>4.2699999999999996</v>
      </c>
      <c r="K8" s="278">
        <v>3.58</v>
      </c>
      <c r="L8" s="278">
        <v>1.21</v>
      </c>
      <c r="M8" s="278">
        <v>4.63</v>
      </c>
      <c r="N8" s="278">
        <v>4.66</v>
      </c>
      <c r="O8" s="278">
        <v>5.25</v>
      </c>
      <c r="P8" s="278">
        <v>7.73</v>
      </c>
      <c r="Q8" s="278">
        <v>0.81</v>
      </c>
      <c r="R8" s="278">
        <v>0.87</v>
      </c>
      <c r="S8" s="278">
        <v>0.61</v>
      </c>
      <c r="T8" s="171"/>
      <c r="U8" s="285">
        <v>13.65</v>
      </c>
      <c r="V8" s="285">
        <v>13.79</v>
      </c>
      <c r="W8" s="290">
        <v>5.93</v>
      </c>
      <c r="X8" s="289"/>
      <c r="Y8" s="129"/>
      <c r="AA8" s="12"/>
      <c r="AB8" s="221"/>
    </row>
    <row r="9" spans="1:28">
      <c r="A9" s="12" t="s">
        <v>3</v>
      </c>
      <c r="B9" s="278">
        <v>0.1</v>
      </c>
      <c r="C9" s="278">
        <v>0.16</v>
      </c>
      <c r="D9" s="278">
        <v>0.14000000000000001</v>
      </c>
      <c r="E9" s="278">
        <v>0.14000000000000001</v>
      </c>
      <c r="F9" s="278">
        <v>0.12</v>
      </c>
      <c r="G9" s="278">
        <v>0.01</v>
      </c>
      <c r="H9" s="278">
        <v>0.04</v>
      </c>
      <c r="I9" s="278">
        <v>0.05</v>
      </c>
      <c r="J9" s="278">
        <v>0.06</v>
      </c>
      <c r="K9" s="278">
        <v>0.02</v>
      </c>
      <c r="L9" s="278">
        <v>0.01</v>
      </c>
      <c r="M9" s="278">
        <v>7.0000000000000007E-2</v>
      </c>
      <c r="N9" s="278">
        <v>7.0000000000000007E-2</v>
      </c>
      <c r="O9" s="278">
        <v>0.08</v>
      </c>
      <c r="P9" s="278">
        <v>0.13</v>
      </c>
      <c r="Q9" s="278">
        <v>0.01</v>
      </c>
      <c r="R9" s="278">
        <v>0</v>
      </c>
      <c r="S9" s="278">
        <v>0</v>
      </c>
      <c r="T9" s="171"/>
      <c r="U9" s="285">
        <v>0.18</v>
      </c>
      <c r="V9" s="285">
        <v>0.2</v>
      </c>
      <c r="W9" s="290">
        <v>0.13</v>
      </c>
      <c r="X9" s="289"/>
      <c r="Y9" s="129"/>
      <c r="AA9" s="12"/>
      <c r="AB9" s="171"/>
    </row>
    <row r="10" spans="1:28">
      <c r="A10" s="12" t="s">
        <v>4</v>
      </c>
      <c r="B10" s="278">
        <v>2.84</v>
      </c>
      <c r="C10" s="278">
        <v>3.81</v>
      </c>
      <c r="D10" s="278">
        <v>3.18</v>
      </c>
      <c r="E10" s="278">
        <v>3.75</v>
      </c>
      <c r="F10" s="278">
        <v>3.5</v>
      </c>
      <c r="G10" s="278">
        <v>0.84</v>
      </c>
      <c r="H10" s="278">
        <v>1.67</v>
      </c>
      <c r="I10" s="278">
        <v>1.85</v>
      </c>
      <c r="J10" s="278">
        <v>1.76</v>
      </c>
      <c r="K10" s="278">
        <v>0.96</v>
      </c>
      <c r="L10" s="278">
        <v>0.57999999999999996</v>
      </c>
      <c r="M10" s="278">
        <v>1.97</v>
      </c>
      <c r="N10" s="278">
        <v>1.7</v>
      </c>
      <c r="O10" s="279">
        <v>2.0299999999999998</v>
      </c>
      <c r="P10" s="279">
        <v>3.09</v>
      </c>
      <c r="Q10" s="279">
        <v>0.13</v>
      </c>
      <c r="R10" s="279">
        <v>0.12</v>
      </c>
      <c r="S10" s="279">
        <v>0.09</v>
      </c>
      <c r="T10" s="46"/>
      <c r="U10" s="291">
        <v>7.37</v>
      </c>
      <c r="V10" s="291">
        <v>7.38</v>
      </c>
      <c r="W10" s="292">
        <v>3.16</v>
      </c>
      <c r="X10" s="289"/>
      <c r="Y10" s="129"/>
      <c r="AA10" s="12"/>
      <c r="AB10" s="171"/>
    </row>
    <row r="11" spans="1:28">
      <c r="A11" s="12" t="s">
        <v>5</v>
      </c>
      <c r="B11" s="278">
        <v>2.44</v>
      </c>
      <c r="C11" s="278">
        <v>5.63</v>
      </c>
      <c r="D11" s="278">
        <v>3.27</v>
      </c>
      <c r="E11" s="278">
        <v>5.55</v>
      </c>
      <c r="F11" s="278">
        <v>4.26</v>
      </c>
      <c r="G11" s="278">
        <v>0.34</v>
      </c>
      <c r="H11" s="278">
        <v>3.13</v>
      </c>
      <c r="I11" s="278">
        <v>2.59</v>
      </c>
      <c r="J11" s="278">
        <v>2.71</v>
      </c>
      <c r="K11" s="278">
        <v>1.01</v>
      </c>
      <c r="L11" s="278">
        <v>1.75</v>
      </c>
      <c r="M11" s="278">
        <v>3.87</v>
      </c>
      <c r="N11" s="278">
        <v>3.4</v>
      </c>
      <c r="O11" s="278">
        <v>3.79</v>
      </c>
      <c r="P11" s="278">
        <v>6.84</v>
      </c>
      <c r="Q11" s="278">
        <v>0.39</v>
      </c>
      <c r="R11" s="278">
        <v>0.4</v>
      </c>
      <c r="S11" s="278">
        <v>0.25</v>
      </c>
      <c r="T11" s="171"/>
      <c r="U11" s="285">
        <v>10.25</v>
      </c>
      <c r="V11" s="285">
        <v>10.46</v>
      </c>
      <c r="W11" s="290">
        <v>3.25</v>
      </c>
      <c r="X11" s="289"/>
      <c r="Y11" s="129"/>
      <c r="AA11" s="12"/>
      <c r="AB11" s="46"/>
    </row>
    <row r="12" spans="1:28">
      <c r="A12" s="12" t="s">
        <v>895</v>
      </c>
      <c r="B12" s="278">
        <v>0.88</v>
      </c>
      <c r="C12" s="278">
        <v>1.05</v>
      </c>
      <c r="D12" s="278">
        <v>7.35</v>
      </c>
      <c r="E12" s="278">
        <v>2.14</v>
      </c>
      <c r="F12" s="278">
        <v>1.79</v>
      </c>
      <c r="G12" s="278">
        <v>0.16</v>
      </c>
      <c r="H12" s="278">
        <v>2.58</v>
      </c>
      <c r="I12" s="278">
        <v>2.44</v>
      </c>
      <c r="J12" s="278">
        <v>2.98</v>
      </c>
      <c r="K12" s="278">
        <v>1.48</v>
      </c>
      <c r="L12" s="278">
        <v>2.2799999999999998</v>
      </c>
      <c r="M12" s="278">
        <v>3.34</v>
      </c>
      <c r="N12" s="278">
        <v>3.12</v>
      </c>
      <c r="O12" s="278">
        <v>3.99</v>
      </c>
      <c r="P12" s="278">
        <v>2.9</v>
      </c>
      <c r="Q12" s="278">
        <v>1.49</v>
      </c>
      <c r="R12" s="278">
        <v>2.35</v>
      </c>
      <c r="S12" s="278">
        <v>2.54</v>
      </c>
      <c r="T12" s="171"/>
      <c r="U12" s="285">
        <v>2.4</v>
      </c>
      <c r="V12" s="285">
        <v>2.4300000000000002</v>
      </c>
      <c r="W12" s="290">
        <v>7.27</v>
      </c>
      <c r="X12" s="289"/>
      <c r="Y12" s="129"/>
      <c r="AA12" s="12"/>
      <c r="AB12" s="171"/>
    </row>
    <row r="13" spans="1:28">
      <c r="A13" s="12" t="s">
        <v>896</v>
      </c>
      <c r="B13" s="278">
        <v>4.13</v>
      </c>
      <c r="C13" s="278">
        <v>3.56</v>
      </c>
      <c r="D13" s="278">
        <v>0.81</v>
      </c>
      <c r="E13" s="278">
        <v>2.72</v>
      </c>
      <c r="F13" s="278">
        <v>3.59</v>
      </c>
      <c r="G13" s="278">
        <v>4.5599999999999996</v>
      </c>
      <c r="H13" s="278">
        <v>3.72</v>
      </c>
      <c r="I13" s="278">
        <v>4.33</v>
      </c>
      <c r="J13" s="278">
        <v>3.35</v>
      </c>
      <c r="K13" s="278">
        <v>5.8</v>
      </c>
      <c r="L13" s="278">
        <v>5.35</v>
      </c>
      <c r="M13" s="278">
        <v>3.71</v>
      </c>
      <c r="N13" s="278">
        <v>4.2</v>
      </c>
      <c r="O13" s="279">
        <v>4.29</v>
      </c>
      <c r="P13" s="279">
        <v>2.62</v>
      </c>
      <c r="Q13" s="279">
        <v>7.54</v>
      </c>
      <c r="R13" s="279">
        <v>6.26</v>
      </c>
      <c r="S13" s="279">
        <v>6.44</v>
      </c>
      <c r="T13" s="46"/>
      <c r="U13" s="291">
        <v>0.46</v>
      </c>
      <c r="V13" s="291">
        <v>0.47</v>
      </c>
      <c r="W13" s="292">
        <v>0.79</v>
      </c>
      <c r="X13" s="289"/>
      <c r="Y13" s="129"/>
      <c r="AA13" s="12"/>
      <c r="AB13" s="171"/>
    </row>
    <row r="14" spans="1:28">
      <c r="A14" s="12" t="s">
        <v>897</v>
      </c>
      <c r="B14" s="278">
        <v>0.18</v>
      </c>
      <c r="C14" s="278">
        <v>0.16</v>
      </c>
      <c r="D14" s="278">
        <v>0.16</v>
      </c>
      <c r="E14" s="278">
        <v>0.19</v>
      </c>
      <c r="F14" s="278">
        <v>0.18</v>
      </c>
      <c r="G14" s="278">
        <v>0.05</v>
      </c>
      <c r="H14" s="278">
        <v>0.14000000000000001</v>
      </c>
      <c r="I14" s="278">
        <v>0.15</v>
      </c>
      <c r="J14" s="278">
        <v>0.18</v>
      </c>
      <c r="K14" s="278">
        <v>0.12</v>
      </c>
      <c r="L14" s="278">
        <v>7.0000000000000007E-2</v>
      </c>
      <c r="M14" s="278">
        <v>0.18</v>
      </c>
      <c r="N14" s="278">
        <v>0.19</v>
      </c>
      <c r="O14" s="278">
        <v>0.31</v>
      </c>
      <c r="P14" s="278">
        <v>0.41</v>
      </c>
      <c r="Q14" s="278">
        <v>0.01</v>
      </c>
      <c r="R14" s="278">
        <v>0.01</v>
      </c>
      <c r="S14" s="278">
        <v>0.02</v>
      </c>
      <c r="T14" s="171"/>
      <c r="U14" s="285">
        <v>0.12</v>
      </c>
      <c r="V14" s="285">
        <v>0.1</v>
      </c>
      <c r="W14" s="290">
        <v>0.16</v>
      </c>
      <c r="X14" s="289"/>
      <c r="Y14" s="129"/>
      <c r="AA14" s="12"/>
      <c r="AB14" s="46"/>
    </row>
    <row r="15" spans="1:28">
      <c r="A15" s="12" t="s">
        <v>6</v>
      </c>
      <c r="B15" s="278">
        <v>7.0000000000000007E-2</v>
      </c>
      <c r="C15" s="278">
        <v>7.0000000000000007E-2</v>
      </c>
      <c r="D15" s="278" t="s">
        <v>875</v>
      </c>
      <c r="E15" s="278">
        <v>0.08</v>
      </c>
      <c r="F15" s="278">
        <v>0.09</v>
      </c>
      <c r="G15" s="278">
        <v>0.11</v>
      </c>
      <c r="H15" s="278">
        <v>0.1</v>
      </c>
      <c r="I15" s="278">
        <v>0.1</v>
      </c>
      <c r="J15" s="278">
        <v>0.11</v>
      </c>
      <c r="K15" s="278">
        <v>0.11</v>
      </c>
      <c r="L15" s="278">
        <v>0.09</v>
      </c>
      <c r="M15" s="278">
        <v>0.14000000000000001</v>
      </c>
      <c r="N15" s="278">
        <v>0.12</v>
      </c>
      <c r="O15" s="279">
        <v>0.11</v>
      </c>
      <c r="P15" s="279">
        <v>0.1</v>
      </c>
      <c r="Q15" s="279">
        <v>0.06</v>
      </c>
      <c r="R15" s="279">
        <v>0.01</v>
      </c>
      <c r="S15" s="279">
        <v>0.02</v>
      </c>
      <c r="T15" s="46"/>
      <c r="U15" s="291">
        <v>0.02</v>
      </c>
      <c r="V15" s="291"/>
      <c r="W15" s="289" t="s">
        <v>875</v>
      </c>
      <c r="X15" s="289"/>
      <c r="Y15" s="129"/>
      <c r="AA15" s="12"/>
      <c r="AB15" s="171"/>
    </row>
    <row r="16" spans="1:28">
      <c r="A16" s="12" t="s">
        <v>898</v>
      </c>
      <c r="B16" s="279">
        <v>8.0000000000000002E-3</v>
      </c>
      <c r="C16" s="279">
        <v>7.0000000000000001E-3</v>
      </c>
      <c r="D16" s="279">
        <v>8.0000000000000002E-3</v>
      </c>
      <c r="E16" s="279">
        <v>8.0000000000000002E-3</v>
      </c>
      <c r="F16" s="279">
        <v>6.0000000000000001E-3</v>
      </c>
      <c r="G16" s="279"/>
      <c r="H16" s="279">
        <v>4.0000000000000001E-3</v>
      </c>
      <c r="I16" s="279">
        <v>3.0000000000000001E-3</v>
      </c>
      <c r="J16" s="279">
        <v>3.0000000000000001E-3</v>
      </c>
      <c r="K16" s="279">
        <v>2E-3</v>
      </c>
      <c r="L16" s="279">
        <v>2E-3</v>
      </c>
      <c r="M16" s="279">
        <v>6.0000000000000001E-3</v>
      </c>
      <c r="N16" s="279">
        <v>4.0000000000000001E-3</v>
      </c>
      <c r="O16" s="279">
        <v>4.0000000000000001E-3</v>
      </c>
      <c r="P16" s="279">
        <v>8.0000000000000002E-3</v>
      </c>
      <c r="Q16" s="279">
        <v>2E-3</v>
      </c>
      <c r="R16" s="279">
        <v>3.0000000000000001E-3</v>
      </c>
      <c r="S16" s="279">
        <v>2E-3</v>
      </c>
      <c r="T16" s="46"/>
      <c r="U16" s="291">
        <v>2.1999999999999999E-2</v>
      </c>
      <c r="V16" s="291"/>
      <c r="W16" s="292">
        <v>8.0000000000000002E-3</v>
      </c>
      <c r="X16" s="289"/>
      <c r="Y16" s="129"/>
      <c r="AA16" s="12"/>
      <c r="AB16" s="46"/>
    </row>
    <row r="17" spans="1:28">
      <c r="A17" s="12" t="s">
        <v>7</v>
      </c>
      <c r="B17" s="278">
        <v>0.02</v>
      </c>
      <c r="C17" s="278">
        <v>0.04</v>
      </c>
      <c r="D17" s="278">
        <v>0.04</v>
      </c>
      <c r="E17" s="278">
        <v>0.06</v>
      </c>
      <c r="F17" s="278">
        <v>0.05</v>
      </c>
      <c r="G17" s="278"/>
      <c r="H17" s="278">
        <v>0.05</v>
      </c>
      <c r="I17" s="278">
        <v>0.04</v>
      </c>
      <c r="J17" s="278">
        <v>0.05</v>
      </c>
      <c r="K17" s="278">
        <v>0.02</v>
      </c>
      <c r="L17" s="278">
        <v>0.04</v>
      </c>
      <c r="M17" s="278">
        <v>0.06</v>
      </c>
      <c r="N17" s="278">
        <v>0.04</v>
      </c>
      <c r="O17" s="278">
        <v>0.04</v>
      </c>
      <c r="P17" s="278">
        <v>7.0000000000000007E-2</v>
      </c>
      <c r="Q17" s="278">
        <v>0.01</v>
      </c>
      <c r="R17" s="278">
        <v>0</v>
      </c>
      <c r="S17" s="278">
        <v>0.01</v>
      </c>
      <c r="T17" s="171"/>
      <c r="U17" s="285">
        <v>0.02</v>
      </c>
      <c r="V17" s="285"/>
      <c r="W17" s="290">
        <v>0.04</v>
      </c>
      <c r="X17" s="289"/>
      <c r="Y17" s="129"/>
      <c r="AA17" s="12"/>
      <c r="AB17" s="46"/>
    </row>
    <row r="18" spans="1:28">
      <c r="A18" s="12" t="s">
        <v>8</v>
      </c>
      <c r="B18" s="278">
        <v>0.26</v>
      </c>
      <c r="C18" s="278">
        <v>0.18</v>
      </c>
      <c r="D18" s="278">
        <v>0.56000000000000005</v>
      </c>
      <c r="E18" s="278">
        <v>0.02</v>
      </c>
      <c r="F18" s="278">
        <v>0.02</v>
      </c>
      <c r="G18" s="278">
        <v>0.08</v>
      </c>
      <c r="H18" s="278">
        <v>0.06</v>
      </c>
      <c r="I18" s="278">
        <v>0.05</v>
      </c>
      <c r="J18" s="278">
        <v>0.04</v>
      </c>
      <c r="K18" s="278">
        <v>0.04</v>
      </c>
      <c r="L18" s="278">
        <v>0.02</v>
      </c>
      <c r="M18" s="278">
        <v>0.05</v>
      </c>
      <c r="N18" s="278">
        <v>0.09</v>
      </c>
      <c r="O18" s="279">
        <v>0.02</v>
      </c>
      <c r="P18" s="279">
        <v>0.03</v>
      </c>
      <c r="Q18" s="279">
        <v>0.09</v>
      </c>
      <c r="R18" s="279">
        <v>0.04</v>
      </c>
      <c r="S18" s="279">
        <v>0.04</v>
      </c>
      <c r="T18" s="46"/>
      <c r="U18" s="291">
        <v>0.03</v>
      </c>
      <c r="V18" s="285">
        <f>0.04*12/(12+24)</f>
        <v>1.3333333333333332E-2</v>
      </c>
      <c r="W18" s="292"/>
      <c r="X18" s="289"/>
      <c r="Y18" s="129"/>
      <c r="AA18" s="12"/>
      <c r="AB18" s="171"/>
    </row>
    <row r="19" spans="1:28">
      <c r="A19" s="12" t="s">
        <v>9</v>
      </c>
      <c r="B19" s="278">
        <v>0.17</v>
      </c>
      <c r="C19" s="278">
        <v>0.03</v>
      </c>
      <c r="D19" s="278">
        <v>0.01</v>
      </c>
      <c r="E19" s="278">
        <v>0.01</v>
      </c>
      <c r="F19" s="278">
        <v>0.03</v>
      </c>
      <c r="G19" s="278">
        <v>0.03</v>
      </c>
      <c r="H19" s="278">
        <v>0.26</v>
      </c>
      <c r="I19" s="278">
        <v>0.21</v>
      </c>
      <c r="J19" s="278">
        <v>0.01</v>
      </c>
      <c r="K19" s="278">
        <v>1.52</v>
      </c>
      <c r="L19" s="278">
        <v>0.26</v>
      </c>
      <c r="M19" s="278">
        <v>0.02</v>
      </c>
      <c r="N19" s="278">
        <v>0.02</v>
      </c>
      <c r="O19" s="279">
        <v>0.02</v>
      </c>
      <c r="P19" s="279">
        <v>0.08</v>
      </c>
      <c r="Q19" s="279">
        <v>0.14000000000000001</v>
      </c>
      <c r="R19" s="279">
        <v>0.01</v>
      </c>
      <c r="S19" s="279">
        <v>0.02</v>
      </c>
      <c r="T19" s="46"/>
      <c r="U19" s="291">
        <v>0.03</v>
      </c>
      <c r="V19" s="291">
        <v>0.02</v>
      </c>
      <c r="W19" s="292"/>
      <c r="X19" s="289"/>
      <c r="Y19" s="129"/>
      <c r="AA19" s="12"/>
      <c r="AB19" s="46"/>
    </row>
    <row r="20" spans="1:28">
      <c r="A20" s="12" t="s">
        <v>10</v>
      </c>
      <c r="B20" s="278">
        <v>3.92</v>
      </c>
      <c r="C20" s="278">
        <v>2.61</v>
      </c>
      <c r="D20" s="278">
        <v>4.01</v>
      </c>
      <c r="E20" s="278">
        <v>1.25</v>
      </c>
      <c r="F20" s="278">
        <v>1.32</v>
      </c>
      <c r="G20" s="278">
        <v>3</v>
      </c>
      <c r="H20" s="278">
        <v>1.42</v>
      </c>
      <c r="I20" s="278">
        <v>1.2</v>
      </c>
      <c r="J20" s="278">
        <v>1.74</v>
      </c>
      <c r="K20" s="278">
        <v>1.71</v>
      </c>
      <c r="L20" s="278">
        <v>0.91</v>
      </c>
      <c r="M20" s="278">
        <v>0.95</v>
      </c>
      <c r="N20" s="278">
        <v>1.22</v>
      </c>
      <c r="O20" s="278">
        <v>0.9</v>
      </c>
      <c r="P20" s="278">
        <v>1.24</v>
      </c>
      <c r="Q20" s="278">
        <v>0.54</v>
      </c>
      <c r="R20" s="278">
        <v>0.28000000000000003</v>
      </c>
      <c r="S20" s="278">
        <v>0.18</v>
      </c>
      <c r="T20" s="171"/>
      <c r="U20" s="285">
        <v>0.03</v>
      </c>
      <c r="V20" s="285">
        <v>0.17</v>
      </c>
      <c r="W20" s="290"/>
      <c r="X20" s="293"/>
      <c r="Y20" s="293">
        <v>0.9</v>
      </c>
      <c r="AA20" s="12"/>
      <c r="AB20" s="46"/>
    </row>
    <row r="21" spans="1:28">
      <c r="A21" s="12" t="s">
        <v>11</v>
      </c>
      <c r="B21" s="277">
        <v>101.16</v>
      </c>
      <c r="C21" s="277">
        <v>98.1</v>
      </c>
      <c r="D21" s="277">
        <v>99.55</v>
      </c>
      <c r="E21" s="277">
        <v>100.08</v>
      </c>
      <c r="F21" s="277">
        <v>99.47</v>
      </c>
      <c r="G21" s="277">
        <v>101.1</v>
      </c>
      <c r="H21" s="277">
        <v>99.75</v>
      </c>
      <c r="I21" s="277">
        <v>100.87</v>
      </c>
      <c r="J21" s="277">
        <v>100.58</v>
      </c>
      <c r="K21" s="277">
        <v>99.02</v>
      </c>
      <c r="L21" s="277">
        <v>100.61</v>
      </c>
      <c r="M21" s="277">
        <v>99.41</v>
      </c>
      <c r="N21" s="277">
        <v>101.31</v>
      </c>
      <c r="O21" s="277">
        <v>100.74</v>
      </c>
      <c r="P21" s="277">
        <v>100.34</v>
      </c>
      <c r="Q21" s="277">
        <v>100.75</v>
      </c>
      <c r="R21" s="277">
        <v>101.57</v>
      </c>
      <c r="S21" s="277">
        <v>100.43</v>
      </c>
      <c r="T21" s="221"/>
      <c r="U21" s="287">
        <v>101.59</v>
      </c>
      <c r="V21" s="291"/>
      <c r="W21" s="292"/>
      <c r="X21" s="289"/>
      <c r="Y21" s="129"/>
      <c r="AA21" s="12"/>
      <c r="AB21" s="171"/>
    </row>
    <row r="22" spans="1:28">
      <c r="A22" s="9" t="s">
        <v>71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46"/>
      <c r="U22" s="291"/>
      <c r="V22" s="291"/>
      <c r="W22" s="292"/>
      <c r="X22" s="289"/>
      <c r="Y22" s="129"/>
      <c r="AA22" s="12"/>
      <c r="AB22" s="221"/>
    </row>
    <row r="23" spans="1:28">
      <c r="A23" s="12" t="s">
        <v>12</v>
      </c>
      <c r="B23" s="281">
        <f t="shared" ref="B23:L23" si="0">B13*39.1*2/(39.1*2+16)*10000</f>
        <v>34285.138004246284</v>
      </c>
      <c r="C23" s="281">
        <f t="shared" si="0"/>
        <v>29553.290870488319</v>
      </c>
      <c r="D23" s="281">
        <f t="shared" si="0"/>
        <v>6724.2038216560522</v>
      </c>
      <c r="E23" s="281">
        <f t="shared" si="0"/>
        <v>22580.042462845013</v>
      </c>
      <c r="F23" s="281">
        <f t="shared" si="0"/>
        <v>29802.335456475583</v>
      </c>
      <c r="G23" s="281">
        <f t="shared" si="0"/>
        <v>37854.77707006369</v>
      </c>
      <c r="H23" s="281">
        <f t="shared" si="0"/>
        <v>30881.528662420387</v>
      </c>
      <c r="I23" s="281">
        <f t="shared" si="0"/>
        <v>35945.435244161359</v>
      </c>
      <c r="J23" s="281">
        <f t="shared" si="0"/>
        <v>27809.978768577497</v>
      </c>
      <c r="K23" s="281">
        <f t="shared" si="0"/>
        <v>48148.619957537157</v>
      </c>
      <c r="L23" s="281">
        <f t="shared" si="0"/>
        <v>44412.951167728235</v>
      </c>
      <c r="M23" s="281">
        <f t="shared" ref="M23:S23" si="1">M13*39.1*2/(39.1*2+16)*10000</f>
        <v>30798.513800424629</v>
      </c>
      <c r="N23" s="281">
        <f t="shared" si="1"/>
        <v>34866.242038216558</v>
      </c>
      <c r="O23" s="281">
        <f t="shared" si="1"/>
        <v>35613.375796178349</v>
      </c>
      <c r="P23" s="281">
        <f t="shared" si="1"/>
        <v>21749.893842887475</v>
      </c>
      <c r="Q23" s="281">
        <f t="shared" si="1"/>
        <v>62593.205944798305</v>
      </c>
      <c r="R23" s="281">
        <f t="shared" si="1"/>
        <v>51967.303609341827</v>
      </c>
      <c r="S23" s="281">
        <f t="shared" si="1"/>
        <v>53461.5711252654</v>
      </c>
      <c r="T23" s="47"/>
      <c r="U23" s="291"/>
      <c r="V23" s="291"/>
      <c r="W23" s="292"/>
      <c r="X23" s="294"/>
      <c r="Y23" s="130"/>
    </row>
    <row r="24" spans="1:28">
      <c r="A24" s="12" t="s">
        <v>13</v>
      </c>
      <c r="B24" s="281">
        <f t="shared" ref="B24:K24" si="2">B6*47.867/(47.867+32)*10000</f>
        <v>4255.2706374347354</v>
      </c>
      <c r="C24" s="281">
        <f t="shared" si="2"/>
        <v>4195.3372481750912</v>
      </c>
      <c r="D24" s="281">
        <f t="shared" si="2"/>
        <v>3715.8701340979378</v>
      </c>
      <c r="E24" s="281">
        <f t="shared" si="2"/>
        <v>3895.6703018768708</v>
      </c>
      <c r="F24" s="281">
        <f>F6*47.867/(47.867+32)*10000</f>
        <v>3835.7369126172262</v>
      </c>
      <c r="G24" s="281">
        <f>G6*47.867/(47.867+32)*10000</f>
        <v>2457.2689596454102</v>
      </c>
      <c r="H24" s="281">
        <f t="shared" si="2"/>
        <v>2637.0691274243432</v>
      </c>
      <c r="I24" s="281">
        <f t="shared" si="2"/>
        <v>2697.0025166839873</v>
      </c>
      <c r="J24" s="281">
        <f t="shared" si="2"/>
        <v>2816.8692952032757</v>
      </c>
      <c r="K24" s="281">
        <f t="shared" si="2"/>
        <v>2157.6020133471898</v>
      </c>
      <c r="L24" s="281">
        <f>L6*47.867/(47.867+32)*10000</f>
        <v>1318.5345637121716</v>
      </c>
      <c r="M24" s="281">
        <f t="shared" ref="M24:S24" si="3">M6*47.867/(47.867+32)*10000</f>
        <v>3176.4696307611407</v>
      </c>
      <c r="N24" s="281">
        <f t="shared" si="3"/>
        <v>3536.0699663190053</v>
      </c>
      <c r="O24" s="281">
        <f t="shared" si="3"/>
        <v>4195.3372481750912</v>
      </c>
      <c r="P24" s="281">
        <f t="shared" si="3"/>
        <v>5993.3389259644164</v>
      </c>
      <c r="Q24" s="281">
        <f t="shared" si="3"/>
        <v>659.26728185608579</v>
      </c>
      <c r="R24" s="281">
        <f t="shared" si="3"/>
        <v>719.20067111572996</v>
      </c>
      <c r="S24" s="281">
        <f t="shared" si="3"/>
        <v>419.53372481750921</v>
      </c>
      <c r="T24" s="47"/>
      <c r="U24" s="291"/>
      <c r="V24" s="291"/>
      <c r="W24" s="292"/>
      <c r="X24" s="294"/>
      <c r="Y24" s="130"/>
    </row>
    <row r="25" spans="1:28">
      <c r="A25" s="12" t="s">
        <v>14</v>
      </c>
      <c r="B25" s="281">
        <f t="shared" ref="B25:L25" si="4">B14*2*30.97/(2*30.97+16*5)*10000</f>
        <v>785.48682541919118</v>
      </c>
      <c r="C25" s="281">
        <f t="shared" si="4"/>
        <v>698.21051148372544</v>
      </c>
      <c r="D25" s="281">
        <f t="shared" si="4"/>
        <v>698.21051148372544</v>
      </c>
      <c r="E25" s="281">
        <f t="shared" si="4"/>
        <v>829.12498238692399</v>
      </c>
      <c r="F25" s="281">
        <f t="shared" si="4"/>
        <v>785.48682541919118</v>
      </c>
      <c r="G25" s="281">
        <f t="shared" si="4"/>
        <v>218.1907848386642</v>
      </c>
      <c r="H25" s="281">
        <f t="shared" si="4"/>
        <v>610.93419754825982</v>
      </c>
      <c r="I25" s="281">
        <f t="shared" si="4"/>
        <v>654.57235451599263</v>
      </c>
      <c r="J25" s="281">
        <f t="shared" si="4"/>
        <v>785.48682541919118</v>
      </c>
      <c r="K25" s="281">
        <f t="shared" si="4"/>
        <v>523.65788361279408</v>
      </c>
      <c r="L25" s="281">
        <f t="shared" si="4"/>
        <v>305.46709877412991</v>
      </c>
      <c r="M25" s="281">
        <f t="shared" ref="M25:S25" si="5">M14*2*30.97/(2*30.97+16*5)*10000</f>
        <v>785.48682541919118</v>
      </c>
      <c r="N25" s="281">
        <f t="shared" si="5"/>
        <v>829.12498238692399</v>
      </c>
      <c r="O25" s="281">
        <f t="shared" si="5"/>
        <v>1352.7828659997183</v>
      </c>
      <c r="P25" s="281">
        <f t="shared" si="5"/>
        <v>1789.1644356770466</v>
      </c>
      <c r="Q25" s="281">
        <f t="shared" si="5"/>
        <v>43.63815696773284</v>
      </c>
      <c r="R25" s="281">
        <f t="shared" si="5"/>
        <v>43.63815696773284</v>
      </c>
      <c r="S25" s="281">
        <f t="shared" si="5"/>
        <v>87.27631393546568</v>
      </c>
      <c r="T25" s="47"/>
      <c r="U25" s="291"/>
      <c r="V25" s="291"/>
      <c r="W25" s="292"/>
      <c r="X25" s="294"/>
      <c r="Y25" s="130"/>
    </row>
    <row r="26" spans="1:28">
      <c r="A26" s="12" t="s">
        <v>15</v>
      </c>
      <c r="B26" s="281">
        <v>677</v>
      </c>
      <c r="C26" s="281">
        <v>684</v>
      </c>
      <c r="D26" s="281">
        <v>42.3</v>
      </c>
      <c r="E26" s="281">
        <v>730</v>
      </c>
      <c r="F26" s="281">
        <v>881</v>
      </c>
      <c r="G26" s="281">
        <v>1020</v>
      </c>
      <c r="H26" s="281">
        <v>959</v>
      </c>
      <c r="I26" s="281">
        <v>966</v>
      </c>
      <c r="J26" s="281">
        <v>1030</v>
      </c>
      <c r="K26" s="281">
        <v>1075</v>
      </c>
      <c r="L26" s="281">
        <v>886</v>
      </c>
      <c r="M26" s="281">
        <v>1400</v>
      </c>
      <c r="N26" s="281">
        <v>1145</v>
      </c>
      <c r="O26" s="281">
        <v>1055</v>
      </c>
      <c r="P26" s="281">
        <v>908</v>
      </c>
      <c r="Q26" s="281">
        <v>561</v>
      </c>
      <c r="R26" s="281">
        <v>132</v>
      </c>
      <c r="S26" s="281">
        <v>231</v>
      </c>
      <c r="T26" s="47"/>
      <c r="U26" s="295">
        <v>152</v>
      </c>
      <c r="V26" s="295">
        <v>142.30000000000001</v>
      </c>
      <c r="W26" s="296">
        <v>41.4</v>
      </c>
      <c r="X26" s="289"/>
      <c r="Y26" s="129"/>
    </row>
    <row r="27" spans="1:28">
      <c r="A27" s="12" t="s">
        <v>16</v>
      </c>
      <c r="B27" s="279">
        <v>20</v>
      </c>
      <c r="C27" s="279">
        <v>20</v>
      </c>
      <c r="D27" s="279">
        <v>30</v>
      </c>
      <c r="E27" s="279">
        <v>50</v>
      </c>
      <c r="F27" s="279">
        <v>40</v>
      </c>
      <c r="G27" s="279">
        <v>10</v>
      </c>
      <c r="H27" s="279">
        <v>30</v>
      </c>
      <c r="I27" s="279">
        <v>40</v>
      </c>
      <c r="J27" s="279">
        <v>30</v>
      </c>
      <c r="K27" s="279">
        <v>30</v>
      </c>
      <c r="L27" s="279">
        <v>20</v>
      </c>
      <c r="M27" s="279">
        <v>30</v>
      </c>
      <c r="N27" s="279">
        <v>20</v>
      </c>
      <c r="O27" s="279">
        <v>30</v>
      </c>
      <c r="P27" s="279">
        <v>30</v>
      </c>
      <c r="Q27" s="279" t="s">
        <v>17</v>
      </c>
      <c r="R27" s="279" t="s">
        <v>17</v>
      </c>
      <c r="S27" s="279" t="s">
        <v>17</v>
      </c>
      <c r="T27" s="46"/>
      <c r="U27" s="291">
        <v>10</v>
      </c>
      <c r="V27" s="291" t="s">
        <v>879</v>
      </c>
      <c r="W27" s="292"/>
      <c r="X27" s="289">
        <v>40</v>
      </c>
      <c r="Y27" s="129"/>
    </row>
    <row r="28" spans="1:28">
      <c r="A28" s="12" t="s">
        <v>18</v>
      </c>
      <c r="B28" s="281">
        <v>19</v>
      </c>
      <c r="C28" s="281">
        <v>18</v>
      </c>
      <c r="D28" s="281">
        <v>16</v>
      </c>
      <c r="E28" s="281">
        <v>18</v>
      </c>
      <c r="F28" s="281">
        <v>17</v>
      </c>
      <c r="G28" s="281">
        <v>9</v>
      </c>
      <c r="H28" s="281">
        <v>9</v>
      </c>
      <c r="I28" s="281">
        <v>9</v>
      </c>
      <c r="J28" s="281">
        <v>9</v>
      </c>
      <c r="K28" s="281">
        <v>7</v>
      </c>
      <c r="L28" s="281">
        <v>3</v>
      </c>
      <c r="M28" s="281">
        <v>10</v>
      </c>
      <c r="N28" s="281">
        <v>10</v>
      </c>
      <c r="O28" s="281">
        <v>11</v>
      </c>
      <c r="P28" s="281">
        <v>18</v>
      </c>
      <c r="Q28" s="281">
        <v>1</v>
      </c>
      <c r="R28" s="281">
        <v>2</v>
      </c>
      <c r="S28" s="281">
        <v>2</v>
      </c>
      <c r="T28" s="47"/>
      <c r="U28" s="295">
        <v>29</v>
      </c>
      <c r="V28" s="295">
        <v>34.9</v>
      </c>
      <c r="W28" s="296"/>
      <c r="X28" s="294">
        <v>17</v>
      </c>
      <c r="Y28" s="129"/>
    </row>
    <row r="29" spans="1:28">
      <c r="A29" s="12" t="s">
        <v>19</v>
      </c>
      <c r="B29" s="279">
        <v>166</v>
      </c>
      <c r="C29" s="279">
        <v>180</v>
      </c>
      <c r="D29" s="279">
        <v>138</v>
      </c>
      <c r="E29" s="279">
        <v>190</v>
      </c>
      <c r="F29" s="279">
        <v>156</v>
      </c>
      <c r="G29" s="279">
        <v>98</v>
      </c>
      <c r="H29" s="279">
        <v>97</v>
      </c>
      <c r="I29" s="279">
        <v>88</v>
      </c>
      <c r="J29" s="279">
        <v>108</v>
      </c>
      <c r="K29" s="279">
        <v>92</v>
      </c>
      <c r="L29" s="279">
        <v>37</v>
      </c>
      <c r="M29" s="279">
        <v>111</v>
      </c>
      <c r="N29" s="279">
        <v>96</v>
      </c>
      <c r="O29" s="279">
        <v>123</v>
      </c>
      <c r="P29" s="279">
        <v>167</v>
      </c>
      <c r="Q29" s="279">
        <v>13</v>
      </c>
      <c r="R29" s="279">
        <v>10</v>
      </c>
      <c r="S29" s="279">
        <v>12</v>
      </c>
      <c r="T29" s="46"/>
      <c r="U29" s="291">
        <v>306</v>
      </c>
      <c r="V29" s="291">
        <v>306</v>
      </c>
      <c r="W29" s="292">
        <v>136</v>
      </c>
      <c r="X29" s="289"/>
      <c r="Y29" s="129"/>
    </row>
    <row r="30" spans="1:28">
      <c r="A30" s="12" t="s">
        <v>20</v>
      </c>
      <c r="B30" s="279">
        <v>60</v>
      </c>
      <c r="C30" s="279">
        <v>60</v>
      </c>
      <c r="D30" s="279">
        <v>70</v>
      </c>
      <c r="E30" s="279">
        <v>60</v>
      </c>
      <c r="F30" s="279">
        <v>50</v>
      </c>
      <c r="G30" s="279">
        <v>10</v>
      </c>
      <c r="H30" s="279">
        <v>40</v>
      </c>
      <c r="I30" s="279">
        <v>30</v>
      </c>
      <c r="J30" s="279">
        <v>30</v>
      </c>
      <c r="K30" s="279">
        <v>20</v>
      </c>
      <c r="L30" s="279">
        <v>20</v>
      </c>
      <c r="M30" s="279">
        <v>50</v>
      </c>
      <c r="N30" s="279">
        <v>40</v>
      </c>
      <c r="O30" s="279">
        <v>30</v>
      </c>
      <c r="P30" s="279">
        <v>70</v>
      </c>
      <c r="Q30" s="279">
        <v>20</v>
      </c>
      <c r="R30" s="279">
        <v>20</v>
      </c>
      <c r="S30" s="279">
        <v>20</v>
      </c>
      <c r="T30" s="46"/>
      <c r="U30" s="291">
        <v>170</v>
      </c>
      <c r="V30" s="291">
        <v>183</v>
      </c>
      <c r="W30" s="292">
        <v>60</v>
      </c>
      <c r="X30" s="289"/>
      <c r="Y30" s="129"/>
    </row>
    <row r="31" spans="1:28">
      <c r="A31" s="12" t="s">
        <v>21</v>
      </c>
      <c r="B31" s="281">
        <v>19</v>
      </c>
      <c r="C31" s="281">
        <v>21</v>
      </c>
      <c r="D31" s="281">
        <v>17</v>
      </c>
      <c r="E31" s="281">
        <v>24</v>
      </c>
      <c r="F31" s="281">
        <v>17</v>
      </c>
      <c r="G31" s="281">
        <v>5</v>
      </c>
      <c r="H31" s="281">
        <v>10</v>
      </c>
      <c r="I31" s="281">
        <v>9</v>
      </c>
      <c r="J31" s="281">
        <v>10</v>
      </c>
      <c r="K31" s="281">
        <v>17</v>
      </c>
      <c r="L31" s="281">
        <v>3</v>
      </c>
      <c r="M31" s="281">
        <v>11</v>
      </c>
      <c r="N31" s="281">
        <v>11</v>
      </c>
      <c r="O31" s="281">
        <v>12</v>
      </c>
      <c r="P31" s="281">
        <v>20</v>
      </c>
      <c r="Q31" s="281">
        <v>1</v>
      </c>
      <c r="R31" s="281">
        <v>1</v>
      </c>
      <c r="S31" s="281">
        <v>1</v>
      </c>
      <c r="T31" s="46"/>
      <c r="U31" s="291">
        <v>59</v>
      </c>
      <c r="V31" s="295">
        <v>60.6</v>
      </c>
      <c r="W31" s="292"/>
      <c r="X31" s="289">
        <v>17</v>
      </c>
      <c r="Y31" s="129"/>
    </row>
    <row r="32" spans="1:28">
      <c r="A32" s="12" t="s">
        <v>22</v>
      </c>
      <c r="B32" s="281">
        <v>44</v>
      </c>
      <c r="C32" s="281">
        <v>47</v>
      </c>
      <c r="D32" s="281">
        <v>26</v>
      </c>
      <c r="E32" s="281">
        <v>34</v>
      </c>
      <c r="F32" s="281">
        <v>30</v>
      </c>
      <c r="G32" s="281">
        <v>3</v>
      </c>
      <c r="H32" s="281">
        <v>13</v>
      </c>
      <c r="I32" s="281">
        <v>13</v>
      </c>
      <c r="J32" s="281">
        <v>14</v>
      </c>
      <c r="K32" s="281">
        <v>9</v>
      </c>
      <c r="L32" s="281">
        <v>1</v>
      </c>
      <c r="M32" s="281">
        <v>13</v>
      </c>
      <c r="N32" s="281">
        <v>17</v>
      </c>
      <c r="O32" s="281">
        <v>13</v>
      </c>
      <c r="P32" s="281">
        <v>28</v>
      </c>
      <c r="Q32" s="281">
        <v>1</v>
      </c>
      <c r="R32" s="281">
        <v>1</v>
      </c>
      <c r="S32" s="281">
        <v>3</v>
      </c>
      <c r="T32" s="46"/>
      <c r="U32" s="291">
        <v>155</v>
      </c>
      <c r="V32" s="295">
        <v>160.5</v>
      </c>
      <c r="W32" s="292"/>
      <c r="X32" s="289">
        <v>30</v>
      </c>
      <c r="Y32" s="129"/>
    </row>
    <row r="33" spans="1:25">
      <c r="A33" s="12" t="s">
        <v>23</v>
      </c>
      <c r="B33" s="279">
        <v>839</v>
      </c>
      <c r="C33" s="279">
        <v>120</v>
      </c>
      <c r="D33" s="279">
        <v>2</v>
      </c>
      <c r="E33" s="279">
        <v>64</v>
      </c>
      <c r="F33" s="279">
        <v>63</v>
      </c>
      <c r="G33" s="279">
        <v>267</v>
      </c>
      <c r="H33" s="279">
        <v>1190</v>
      </c>
      <c r="I33" s="279">
        <v>864</v>
      </c>
      <c r="J33" s="279">
        <v>410</v>
      </c>
      <c r="K33" s="279">
        <v>7370</v>
      </c>
      <c r="L33" s="279">
        <v>1390</v>
      </c>
      <c r="M33" s="279">
        <v>102</v>
      </c>
      <c r="N33" s="279">
        <v>54</v>
      </c>
      <c r="O33" s="279">
        <v>65</v>
      </c>
      <c r="P33" s="279">
        <v>108</v>
      </c>
      <c r="Q33" s="279">
        <v>933</v>
      </c>
      <c r="R33" s="279">
        <v>6</v>
      </c>
      <c r="S33" s="279">
        <v>18</v>
      </c>
      <c r="T33" s="46"/>
      <c r="U33" s="291">
        <v>181</v>
      </c>
      <c r="V33" s="295">
        <v>165.3</v>
      </c>
      <c r="W33" s="292"/>
      <c r="X33" s="289">
        <v>65</v>
      </c>
      <c r="Y33" s="129"/>
    </row>
    <row r="34" spans="1:25">
      <c r="A34" s="12" t="s">
        <v>24</v>
      </c>
      <c r="B34" s="279">
        <v>89</v>
      </c>
      <c r="C34" s="279">
        <v>135</v>
      </c>
      <c r="D34" s="279">
        <v>45</v>
      </c>
      <c r="E34" s="279">
        <v>157</v>
      </c>
      <c r="F34" s="279">
        <v>120</v>
      </c>
      <c r="G34" s="279">
        <v>21</v>
      </c>
      <c r="H34" s="279">
        <v>36</v>
      </c>
      <c r="I34" s="279">
        <v>42</v>
      </c>
      <c r="J34" s="279">
        <v>44</v>
      </c>
      <c r="K34" s="279">
        <v>37</v>
      </c>
      <c r="L34" s="279">
        <v>19</v>
      </c>
      <c r="M34" s="279">
        <v>49</v>
      </c>
      <c r="N34" s="279">
        <v>61</v>
      </c>
      <c r="O34" s="279">
        <v>68</v>
      </c>
      <c r="P34" s="279">
        <v>91</v>
      </c>
      <c r="Q34" s="279">
        <v>6</v>
      </c>
      <c r="R34" s="279">
        <v>10</v>
      </c>
      <c r="S34" s="279">
        <v>4</v>
      </c>
      <c r="T34" s="46"/>
      <c r="U34" s="291">
        <v>113</v>
      </c>
      <c r="V34" s="291">
        <v>98</v>
      </c>
      <c r="W34" s="292"/>
      <c r="X34" s="289">
        <v>115</v>
      </c>
      <c r="Y34" s="129"/>
    </row>
    <row r="35" spans="1:25">
      <c r="A35" s="12" t="s">
        <v>25</v>
      </c>
      <c r="B35" s="281">
        <v>21.2</v>
      </c>
      <c r="C35" s="281">
        <v>20.3</v>
      </c>
      <c r="D35" s="281">
        <v>18</v>
      </c>
      <c r="E35" s="281">
        <v>19.899999999999999</v>
      </c>
      <c r="F35" s="281">
        <v>17.899999999999999</v>
      </c>
      <c r="G35" s="281">
        <v>18.5</v>
      </c>
      <c r="H35" s="281">
        <v>18.399999999999999</v>
      </c>
      <c r="I35" s="281">
        <v>17.399999999999999</v>
      </c>
      <c r="J35" s="281">
        <v>19.3</v>
      </c>
      <c r="K35" s="281">
        <v>16</v>
      </c>
      <c r="L35" s="281">
        <v>14</v>
      </c>
      <c r="M35" s="281">
        <v>17.8</v>
      </c>
      <c r="N35" s="281">
        <v>17.8</v>
      </c>
      <c r="O35" s="281">
        <v>19.399999999999999</v>
      </c>
      <c r="P35" s="281">
        <v>21.2</v>
      </c>
      <c r="Q35" s="281">
        <v>11.5</v>
      </c>
      <c r="R35" s="281">
        <v>12.8</v>
      </c>
      <c r="S35" s="281">
        <v>13.2</v>
      </c>
      <c r="T35" s="47"/>
      <c r="U35" s="295">
        <v>20.100000000000001</v>
      </c>
      <c r="V35" s="295">
        <v>19.8</v>
      </c>
      <c r="W35" s="296">
        <v>17.8</v>
      </c>
      <c r="X35" s="289"/>
      <c r="Y35" s="129"/>
    </row>
    <row r="36" spans="1:25">
      <c r="A36" s="12" t="s">
        <v>26</v>
      </c>
      <c r="B36" s="281">
        <v>222</v>
      </c>
      <c r="C36" s="281">
        <v>210</v>
      </c>
      <c r="D36" s="281">
        <v>44.3</v>
      </c>
      <c r="E36" s="281">
        <v>135</v>
      </c>
      <c r="F36" s="281">
        <v>201</v>
      </c>
      <c r="G36" s="281">
        <v>255</v>
      </c>
      <c r="H36" s="281">
        <v>196</v>
      </c>
      <c r="I36" s="281">
        <v>201</v>
      </c>
      <c r="J36" s="281">
        <v>142.5</v>
      </c>
      <c r="K36" s="281">
        <v>247</v>
      </c>
      <c r="L36" s="281">
        <v>182.5</v>
      </c>
      <c r="M36" s="281">
        <v>133.5</v>
      </c>
      <c r="N36" s="281">
        <v>179</v>
      </c>
      <c r="O36" s="281">
        <v>189</v>
      </c>
      <c r="P36" s="281">
        <v>103.5</v>
      </c>
      <c r="Q36" s="281">
        <v>223</v>
      </c>
      <c r="R36" s="281">
        <v>193</v>
      </c>
      <c r="S36" s="281">
        <v>218</v>
      </c>
      <c r="T36" s="47"/>
      <c r="U36" s="295">
        <v>12.8</v>
      </c>
      <c r="V36" s="295">
        <v>14.04</v>
      </c>
      <c r="W36" s="296">
        <v>42.4</v>
      </c>
      <c r="X36" s="289"/>
      <c r="Y36" s="129"/>
    </row>
    <row r="37" spans="1:25">
      <c r="A37" s="12" t="s">
        <v>27</v>
      </c>
      <c r="B37" s="281">
        <v>227</v>
      </c>
      <c r="C37" s="281">
        <v>332</v>
      </c>
      <c r="D37" s="281">
        <v>387</v>
      </c>
      <c r="E37" s="281">
        <v>560</v>
      </c>
      <c r="F37" s="281">
        <v>441</v>
      </c>
      <c r="G37" s="281">
        <v>39.700000000000003</v>
      </c>
      <c r="H37" s="281">
        <v>448</v>
      </c>
      <c r="I37" s="281">
        <v>330</v>
      </c>
      <c r="J37" s="281">
        <v>487</v>
      </c>
      <c r="K37" s="281">
        <v>192.5</v>
      </c>
      <c r="L37" s="281">
        <v>321</v>
      </c>
      <c r="M37" s="281">
        <v>530</v>
      </c>
      <c r="N37" s="281">
        <v>334</v>
      </c>
      <c r="O37" s="281">
        <v>381</v>
      </c>
      <c r="P37" s="281">
        <v>642</v>
      </c>
      <c r="Q37" s="281">
        <v>82.1</v>
      </c>
      <c r="R37" s="281">
        <v>56.6</v>
      </c>
      <c r="S37" s="281">
        <v>60</v>
      </c>
      <c r="T37" s="47"/>
      <c r="U37" s="295">
        <v>170.5</v>
      </c>
      <c r="V37" s="295">
        <v>176.9</v>
      </c>
      <c r="W37" s="292">
        <v>380</v>
      </c>
      <c r="X37" s="289"/>
      <c r="Y37" s="129"/>
    </row>
    <row r="38" spans="1:25">
      <c r="A38" s="12" t="s">
        <v>28</v>
      </c>
      <c r="B38" s="281">
        <v>19.8</v>
      </c>
      <c r="C38" s="281">
        <v>22.2</v>
      </c>
      <c r="D38" s="281">
        <v>22.6</v>
      </c>
      <c r="E38" s="281">
        <v>21.6</v>
      </c>
      <c r="F38" s="281">
        <v>22</v>
      </c>
      <c r="G38" s="281">
        <v>15</v>
      </c>
      <c r="H38" s="281">
        <v>17.5</v>
      </c>
      <c r="I38" s="281">
        <v>16.399999999999999</v>
      </c>
      <c r="J38" s="281">
        <v>16.2</v>
      </c>
      <c r="K38" s="281">
        <v>18.600000000000001</v>
      </c>
      <c r="L38" s="281">
        <v>8.1999999999999993</v>
      </c>
      <c r="M38" s="281">
        <v>17.8</v>
      </c>
      <c r="N38" s="281">
        <v>23.6</v>
      </c>
      <c r="O38" s="281">
        <v>23</v>
      </c>
      <c r="P38" s="281">
        <v>23.1</v>
      </c>
      <c r="Q38" s="281">
        <v>15.5</v>
      </c>
      <c r="R38" s="281">
        <v>15.8</v>
      </c>
      <c r="S38" s="281">
        <v>22.9</v>
      </c>
      <c r="T38" s="47"/>
      <c r="U38" s="295">
        <v>21.4</v>
      </c>
      <c r="V38" s="295">
        <v>23.37</v>
      </c>
      <c r="W38" s="292">
        <v>22</v>
      </c>
      <c r="X38" s="289"/>
      <c r="Y38" s="129"/>
    </row>
    <row r="39" spans="1:25">
      <c r="A39" s="12" t="s">
        <v>29</v>
      </c>
      <c r="B39" s="281">
        <v>2</v>
      </c>
      <c r="C39" s="281">
        <v>1</v>
      </c>
      <c r="D39" s="281">
        <v>1</v>
      </c>
      <c r="E39" s="281">
        <v>2</v>
      </c>
      <c r="F39" s="281">
        <v>1</v>
      </c>
      <c r="G39" s="281">
        <v>23</v>
      </c>
      <c r="H39" s="281">
        <v>3</v>
      </c>
      <c r="I39" s="281">
        <v>3</v>
      </c>
      <c r="J39" s="281">
        <v>2</v>
      </c>
      <c r="K39" s="281">
        <v>92</v>
      </c>
      <c r="L39" s="281">
        <v>6</v>
      </c>
      <c r="M39" s="281">
        <v>1</v>
      </c>
      <c r="N39" s="281">
        <v>2</v>
      </c>
      <c r="O39" s="281">
        <v>2</v>
      </c>
      <c r="P39" s="281">
        <v>2</v>
      </c>
      <c r="Q39" s="281">
        <v>21</v>
      </c>
      <c r="R39" s="281">
        <v>2</v>
      </c>
      <c r="S39" s="281">
        <v>2</v>
      </c>
      <c r="T39" s="47"/>
      <c r="U39" s="295">
        <v>1</v>
      </c>
      <c r="V39" s="295">
        <v>1.42</v>
      </c>
      <c r="W39" s="292"/>
      <c r="X39" s="289">
        <v>1</v>
      </c>
      <c r="Y39" s="129"/>
    </row>
    <row r="40" spans="1:25">
      <c r="A40" s="12" t="s">
        <v>30</v>
      </c>
      <c r="B40" s="279" t="s">
        <v>31</v>
      </c>
      <c r="C40" s="279" t="s">
        <v>31</v>
      </c>
      <c r="D40" s="279" t="s">
        <v>31</v>
      </c>
      <c r="E40" s="279" t="s">
        <v>31</v>
      </c>
      <c r="F40" s="279" t="s">
        <v>31</v>
      </c>
      <c r="G40" s="279" t="s">
        <v>31</v>
      </c>
      <c r="H40" s="279" t="s">
        <v>31</v>
      </c>
      <c r="I40" s="279" t="s">
        <v>31</v>
      </c>
      <c r="J40" s="279" t="s">
        <v>31</v>
      </c>
      <c r="K40" s="279" t="s">
        <v>31</v>
      </c>
      <c r="L40" s="279" t="s">
        <v>31</v>
      </c>
      <c r="M40" s="279" t="s">
        <v>31</v>
      </c>
      <c r="N40" s="279" t="s">
        <v>31</v>
      </c>
      <c r="O40" s="279" t="s">
        <v>31</v>
      </c>
      <c r="P40" s="279" t="s">
        <v>31</v>
      </c>
      <c r="Q40" s="279" t="s">
        <v>31</v>
      </c>
      <c r="R40" s="279" t="s">
        <v>31</v>
      </c>
      <c r="S40" s="279" t="s">
        <v>31</v>
      </c>
      <c r="T40" s="46"/>
      <c r="U40" s="289" t="s">
        <v>31</v>
      </c>
      <c r="V40" s="289"/>
      <c r="W40" s="292"/>
      <c r="X40" s="289" t="s">
        <v>31</v>
      </c>
      <c r="Y40" s="129"/>
    </row>
    <row r="41" spans="1:25">
      <c r="A41" s="12" t="s">
        <v>32</v>
      </c>
      <c r="B41" s="279">
        <v>0.3</v>
      </c>
      <c r="C41" s="279">
        <v>0.72</v>
      </c>
      <c r="D41" s="279">
        <v>0.19</v>
      </c>
      <c r="E41" s="279">
        <v>0.36</v>
      </c>
      <c r="F41" s="279">
        <v>0.99</v>
      </c>
      <c r="G41" s="279">
        <v>0.15</v>
      </c>
      <c r="H41" s="279">
        <v>0.17</v>
      </c>
      <c r="I41" s="279">
        <v>0.2</v>
      </c>
      <c r="J41" s="279">
        <v>0.19</v>
      </c>
      <c r="K41" s="279">
        <v>0.23</v>
      </c>
      <c r="L41" s="279">
        <v>0.22</v>
      </c>
      <c r="M41" s="279">
        <v>0.21</v>
      </c>
      <c r="N41" s="279">
        <v>0.17</v>
      </c>
      <c r="O41" s="279">
        <v>0.19</v>
      </c>
      <c r="P41" s="279">
        <v>0.15</v>
      </c>
      <c r="Q41" s="279">
        <v>0.06</v>
      </c>
      <c r="R41" s="279">
        <v>0.08</v>
      </c>
      <c r="S41" s="279">
        <v>0.12</v>
      </c>
      <c r="T41" s="46"/>
      <c r="U41" s="289" t="s">
        <v>31</v>
      </c>
      <c r="V41" s="289"/>
      <c r="W41" s="292"/>
      <c r="X41" s="289"/>
      <c r="Y41" s="129"/>
    </row>
    <row r="42" spans="1:25">
      <c r="A42" s="12" t="s">
        <v>33</v>
      </c>
      <c r="B42" s="277">
        <v>11.35</v>
      </c>
      <c r="C42" s="277">
        <v>22.7</v>
      </c>
      <c r="D42" s="277">
        <v>2.1</v>
      </c>
      <c r="E42" s="277">
        <v>15.6</v>
      </c>
      <c r="F42" s="277">
        <v>17.850000000000001</v>
      </c>
      <c r="G42" s="277">
        <v>8.84</v>
      </c>
      <c r="H42" s="277">
        <v>11</v>
      </c>
      <c r="I42" s="277">
        <v>9.0500000000000007</v>
      </c>
      <c r="J42" s="277">
        <v>3.43</v>
      </c>
      <c r="K42" s="277">
        <v>7.4</v>
      </c>
      <c r="L42" s="277">
        <v>4.43</v>
      </c>
      <c r="M42" s="277">
        <v>4.75</v>
      </c>
      <c r="N42" s="277">
        <v>3.9</v>
      </c>
      <c r="O42" s="277">
        <v>9.0500000000000007</v>
      </c>
      <c r="P42" s="277">
        <v>5.8</v>
      </c>
      <c r="Q42" s="277">
        <v>5.51</v>
      </c>
      <c r="R42" s="277">
        <v>2.2599999999999998</v>
      </c>
      <c r="S42" s="277">
        <v>2.17</v>
      </c>
      <c r="T42" s="221"/>
      <c r="U42" s="285">
        <v>0.56000000000000005</v>
      </c>
      <c r="V42" s="285">
        <v>6.9000000000000006E-2</v>
      </c>
      <c r="W42" s="288">
        <v>2.19</v>
      </c>
      <c r="X42" s="289"/>
      <c r="Y42" s="129"/>
    </row>
    <row r="43" spans="1:25">
      <c r="A43" s="12" t="s">
        <v>34</v>
      </c>
      <c r="B43" s="281">
        <v>34.200000000000003</v>
      </c>
      <c r="C43" s="281">
        <v>38</v>
      </c>
      <c r="D43" s="281">
        <v>41.5</v>
      </c>
      <c r="E43" s="281">
        <v>34.5</v>
      </c>
      <c r="F43" s="281">
        <v>36.4</v>
      </c>
      <c r="G43" s="281">
        <v>27.4</v>
      </c>
      <c r="H43" s="281">
        <v>33.799999999999997</v>
      </c>
      <c r="I43" s="281">
        <v>36.9</v>
      </c>
      <c r="J43" s="281">
        <v>31.6</v>
      </c>
      <c r="K43" s="281">
        <v>26.9</v>
      </c>
      <c r="L43" s="281">
        <v>12.5</v>
      </c>
      <c r="M43" s="281">
        <v>41</v>
      </c>
      <c r="N43" s="281">
        <v>45.5</v>
      </c>
      <c r="O43" s="281">
        <v>45</v>
      </c>
      <c r="P43" s="281">
        <v>33.9</v>
      </c>
      <c r="Q43" s="281">
        <v>25.1</v>
      </c>
      <c r="R43" s="281">
        <v>34.1</v>
      </c>
      <c r="S43" s="281">
        <v>16.7</v>
      </c>
      <c r="T43" s="47"/>
      <c r="U43" s="287">
        <v>8.9</v>
      </c>
      <c r="V43" s="287">
        <v>9.27</v>
      </c>
      <c r="W43" s="296">
        <v>40.4</v>
      </c>
      <c r="X43" s="289"/>
      <c r="Y43" s="129"/>
    </row>
    <row r="44" spans="1:25">
      <c r="A44" s="12" t="s">
        <v>35</v>
      </c>
      <c r="B44" s="281">
        <v>72.900000000000006</v>
      </c>
      <c r="C44" s="281">
        <v>78.900000000000006</v>
      </c>
      <c r="D44" s="281">
        <v>87.2</v>
      </c>
      <c r="E44" s="281">
        <v>71.7</v>
      </c>
      <c r="F44" s="281">
        <v>76</v>
      </c>
      <c r="G44" s="281">
        <v>66</v>
      </c>
      <c r="H44" s="281">
        <v>73.099999999999994</v>
      </c>
      <c r="I44" s="281">
        <v>74</v>
      </c>
      <c r="J44" s="281">
        <v>67.3</v>
      </c>
      <c r="K44" s="281">
        <v>52.1</v>
      </c>
      <c r="L44" s="281">
        <v>25.9</v>
      </c>
      <c r="M44" s="281">
        <v>78.900000000000006</v>
      </c>
      <c r="N44" s="281">
        <v>94.2</v>
      </c>
      <c r="O44" s="281">
        <v>83.9</v>
      </c>
      <c r="P44" s="281">
        <v>71.5</v>
      </c>
      <c r="Q44" s="281">
        <v>52.7</v>
      </c>
      <c r="R44" s="281">
        <v>66.7</v>
      </c>
      <c r="S44" s="281">
        <v>38.799999999999997</v>
      </c>
      <c r="T44" s="47"/>
      <c r="U44" s="295">
        <v>19.600000000000001</v>
      </c>
      <c r="V44" s="295">
        <v>20.59</v>
      </c>
      <c r="W44" s="296">
        <v>84.5</v>
      </c>
      <c r="X44" s="289"/>
      <c r="Y44" s="129"/>
    </row>
    <row r="45" spans="1:25">
      <c r="A45" s="12" t="s">
        <v>36</v>
      </c>
      <c r="B45" s="277">
        <v>8.7200000000000006</v>
      </c>
      <c r="C45" s="277">
        <v>9.27</v>
      </c>
      <c r="D45" s="277">
        <v>9.73</v>
      </c>
      <c r="E45" s="277">
        <v>8.24</v>
      </c>
      <c r="F45" s="277">
        <v>8.59</v>
      </c>
      <c r="G45" s="277">
        <v>7.38</v>
      </c>
      <c r="H45" s="277">
        <v>8.61</v>
      </c>
      <c r="I45" s="277">
        <v>8.5</v>
      </c>
      <c r="J45" s="277">
        <v>7.96</v>
      </c>
      <c r="K45" s="277">
        <v>5.75</v>
      </c>
      <c r="L45" s="277">
        <v>3.07</v>
      </c>
      <c r="M45" s="277">
        <v>8.56</v>
      </c>
      <c r="N45" s="277">
        <v>10.75</v>
      </c>
      <c r="O45" s="277">
        <v>9.4700000000000006</v>
      </c>
      <c r="P45" s="277">
        <v>8.52</v>
      </c>
      <c r="Q45" s="277">
        <v>5.66</v>
      </c>
      <c r="R45" s="277">
        <v>6.92</v>
      </c>
      <c r="S45" s="277">
        <v>4.3</v>
      </c>
      <c r="T45" s="221"/>
      <c r="U45" s="287">
        <v>2.59</v>
      </c>
      <c r="V45" s="287">
        <v>2.7759999999999998</v>
      </c>
      <c r="W45" s="288">
        <v>9.39</v>
      </c>
      <c r="X45" s="289"/>
      <c r="Y45" s="129"/>
    </row>
    <row r="46" spans="1:25">
      <c r="A46" s="12" t="s">
        <v>37</v>
      </c>
      <c r="B46" s="281">
        <v>34.200000000000003</v>
      </c>
      <c r="C46" s="281">
        <v>37.1</v>
      </c>
      <c r="D46" s="281">
        <v>37.6</v>
      </c>
      <c r="E46" s="281">
        <v>32.200000000000003</v>
      </c>
      <c r="F46" s="281">
        <v>33.5</v>
      </c>
      <c r="G46" s="281">
        <v>27.2</v>
      </c>
      <c r="H46" s="281">
        <v>33.9</v>
      </c>
      <c r="I46" s="281">
        <v>32.299999999999997</v>
      </c>
      <c r="J46" s="281">
        <v>31.1</v>
      </c>
      <c r="K46" s="281">
        <v>22.4</v>
      </c>
      <c r="L46" s="281">
        <v>12.6</v>
      </c>
      <c r="M46" s="281">
        <v>32.5</v>
      </c>
      <c r="N46" s="281">
        <v>40.4</v>
      </c>
      <c r="O46" s="281">
        <v>36.9</v>
      </c>
      <c r="P46" s="281">
        <v>35.200000000000003</v>
      </c>
      <c r="Q46" s="281">
        <v>21.1</v>
      </c>
      <c r="R46" s="281">
        <v>24.2</v>
      </c>
      <c r="S46" s="281">
        <v>16.2</v>
      </c>
      <c r="T46" s="47"/>
      <c r="U46" s="295">
        <v>12.7</v>
      </c>
      <c r="V46" s="295">
        <v>12.5</v>
      </c>
      <c r="W46" s="296">
        <v>37.4</v>
      </c>
      <c r="X46" s="289"/>
      <c r="Y46" s="129"/>
    </row>
    <row r="47" spans="1:25">
      <c r="A47" s="12" t="s">
        <v>38</v>
      </c>
      <c r="B47" s="277">
        <v>6.27</v>
      </c>
      <c r="C47" s="277">
        <v>7.28</v>
      </c>
      <c r="D47" s="277">
        <v>7.41</v>
      </c>
      <c r="E47" s="277">
        <v>6.93</v>
      </c>
      <c r="F47" s="277">
        <v>6.68</v>
      </c>
      <c r="G47" s="277">
        <v>5.07</v>
      </c>
      <c r="H47" s="277">
        <v>6.09</v>
      </c>
      <c r="I47" s="277">
        <v>5.7</v>
      </c>
      <c r="J47" s="277">
        <v>5.84</v>
      </c>
      <c r="K47" s="277">
        <v>4.1900000000000004</v>
      </c>
      <c r="L47" s="277">
        <v>2.39</v>
      </c>
      <c r="M47" s="277">
        <v>6.29</v>
      </c>
      <c r="N47" s="277">
        <v>7.46</v>
      </c>
      <c r="O47" s="277">
        <v>6.84</v>
      </c>
      <c r="P47" s="277">
        <v>7.35</v>
      </c>
      <c r="Q47" s="277">
        <v>4</v>
      </c>
      <c r="R47" s="277">
        <v>4.13</v>
      </c>
      <c r="S47" s="277">
        <v>3.65</v>
      </c>
      <c r="T47" s="221"/>
      <c r="U47" s="287">
        <v>3.28</v>
      </c>
      <c r="V47" s="287">
        <v>3.33</v>
      </c>
      <c r="W47" s="288">
        <v>7.56</v>
      </c>
      <c r="X47" s="289"/>
      <c r="Y47" s="129"/>
    </row>
    <row r="48" spans="1:25">
      <c r="A48" s="12" t="s">
        <v>39</v>
      </c>
      <c r="B48" s="278">
        <v>0.99</v>
      </c>
      <c r="C48" s="278">
        <v>1.31</v>
      </c>
      <c r="D48" s="278">
        <v>1.22</v>
      </c>
      <c r="E48" s="278">
        <v>1.19</v>
      </c>
      <c r="F48" s="278">
        <v>1.17</v>
      </c>
      <c r="G48" s="278">
        <v>0.89</v>
      </c>
      <c r="H48" s="278">
        <v>0.98</v>
      </c>
      <c r="I48" s="278">
        <v>1.01</v>
      </c>
      <c r="J48" s="278">
        <v>1.01</v>
      </c>
      <c r="K48" s="278">
        <v>0.7</v>
      </c>
      <c r="L48" s="278">
        <v>0.55000000000000004</v>
      </c>
      <c r="M48" s="278">
        <v>1.0900000000000001</v>
      </c>
      <c r="N48" s="278">
        <v>1.2</v>
      </c>
      <c r="O48" s="278">
        <v>1.34</v>
      </c>
      <c r="P48" s="278">
        <v>1.67</v>
      </c>
      <c r="Q48" s="278">
        <v>0.51</v>
      </c>
      <c r="R48" s="278">
        <v>0.38</v>
      </c>
      <c r="S48" s="278">
        <v>0.22</v>
      </c>
      <c r="T48" s="171"/>
      <c r="U48" s="285">
        <v>1.03</v>
      </c>
      <c r="V48" s="285">
        <v>1.1739999999999999</v>
      </c>
      <c r="W48" s="290">
        <v>1.25</v>
      </c>
      <c r="X48" s="289"/>
      <c r="Y48" s="129"/>
    </row>
    <row r="49" spans="1:25">
      <c r="A49" s="12" t="s">
        <v>40</v>
      </c>
      <c r="B49" s="277">
        <v>4.74</v>
      </c>
      <c r="C49" s="277">
        <v>5.56</v>
      </c>
      <c r="D49" s="277">
        <v>5.56</v>
      </c>
      <c r="E49" s="277">
        <v>4.9000000000000004</v>
      </c>
      <c r="F49" s="277">
        <v>5.28</v>
      </c>
      <c r="G49" s="277">
        <v>3.46</v>
      </c>
      <c r="H49" s="277">
        <v>4.08</v>
      </c>
      <c r="I49" s="277">
        <v>4.16</v>
      </c>
      <c r="J49" s="277">
        <v>4.12</v>
      </c>
      <c r="K49" s="277">
        <v>3.55</v>
      </c>
      <c r="L49" s="277">
        <v>1.88</v>
      </c>
      <c r="M49" s="277">
        <v>4.4800000000000004</v>
      </c>
      <c r="N49" s="277">
        <v>5.38</v>
      </c>
      <c r="O49" s="277">
        <v>5.56</v>
      </c>
      <c r="P49" s="277">
        <v>5.93</v>
      </c>
      <c r="Q49" s="277">
        <v>2.73</v>
      </c>
      <c r="R49" s="277">
        <v>3.08</v>
      </c>
      <c r="S49" s="277">
        <v>3.28</v>
      </c>
      <c r="T49" s="221"/>
      <c r="U49" s="287">
        <v>4.0599999999999996</v>
      </c>
      <c r="V49" s="287">
        <v>4.0720000000000001</v>
      </c>
      <c r="W49" s="288">
        <v>5.29</v>
      </c>
      <c r="X49" s="289"/>
      <c r="Y49" s="129"/>
    </row>
    <row r="50" spans="1:25">
      <c r="A50" s="12" t="s">
        <v>41</v>
      </c>
      <c r="B50" s="278">
        <v>0.68</v>
      </c>
      <c r="C50" s="278">
        <v>0.76</v>
      </c>
      <c r="D50" s="278">
        <v>0.75</v>
      </c>
      <c r="E50" s="278">
        <v>0.65</v>
      </c>
      <c r="F50" s="278">
        <v>0.72</v>
      </c>
      <c r="G50" s="278">
        <v>0.54</v>
      </c>
      <c r="H50" s="278">
        <v>0.57999999999999996</v>
      </c>
      <c r="I50" s="278">
        <v>0.5</v>
      </c>
      <c r="J50" s="278">
        <v>0.51</v>
      </c>
      <c r="K50" s="278">
        <v>0.5</v>
      </c>
      <c r="L50" s="278">
        <v>0.24</v>
      </c>
      <c r="M50" s="278">
        <v>0.55000000000000004</v>
      </c>
      <c r="N50" s="278">
        <v>0.76</v>
      </c>
      <c r="O50" s="278">
        <v>0.77</v>
      </c>
      <c r="P50" s="278">
        <v>0.81</v>
      </c>
      <c r="Q50" s="278">
        <v>0.4</v>
      </c>
      <c r="R50" s="278">
        <v>0.43</v>
      </c>
      <c r="S50" s="278">
        <v>0.51</v>
      </c>
      <c r="T50" s="171"/>
      <c r="U50" s="285">
        <v>0.62</v>
      </c>
      <c r="V50" s="285">
        <v>0.68200000000000005</v>
      </c>
      <c r="W50" s="290">
        <v>0.77</v>
      </c>
      <c r="X50" s="289"/>
      <c r="Y50" s="129"/>
    </row>
    <row r="51" spans="1:25">
      <c r="A51" s="12" t="s">
        <v>42</v>
      </c>
      <c r="B51" s="277">
        <v>3.84</v>
      </c>
      <c r="C51" s="277">
        <v>4.58</v>
      </c>
      <c r="D51" s="277">
        <v>4.8099999999999996</v>
      </c>
      <c r="E51" s="277">
        <v>4.42</v>
      </c>
      <c r="F51" s="277">
        <v>4.33</v>
      </c>
      <c r="G51" s="277">
        <v>3.31</v>
      </c>
      <c r="H51" s="277">
        <v>3.51</v>
      </c>
      <c r="I51" s="277">
        <v>3.28</v>
      </c>
      <c r="J51" s="277">
        <v>3.06</v>
      </c>
      <c r="K51" s="277">
        <v>3.5</v>
      </c>
      <c r="L51" s="277">
        <v>1.45</v>
      </c>
      <c r="M51" s="277">
        <v>3.6</v>
      </c>
      <c r="N51" s="277">
        <v>4.5999999999999996</v>
      </c>
      <c r="O51" s="277">
        <v>4.59</v>
      </c>
      <c r="P51" s="277">
        <v>4.6900000000000004</v>
      </c>
      <c r="Q51" s="277">
        <v>2.56</v>
      </c>
      <c r="R51" s="277">
        <v>2.97</v>
      </c>
      <c r="S51" s="277">
        <v>3.79</v>
      </c>
      <c r="T51" s="221"/>
      <c r="U51" s="287">
        <v>4.3099999999999996</v>
      </c>
      <c r="V51" s="287">
        <v>4.2380000000000004</v>
      </c>
      <c r="W51" s="288">
        <v>4.88</v>
      </c>
      <c r="X51" s="289"/>
      <c r="Y51" s="129"/>
    </row>
    <row r="52" spans="1:25">
      <c r="A52" s="12" t="s">
        <v>43</v>
      </c>
      <c r="B52" s="278">
        <v>0.73</v>
      </c>
      <c r="C52" s="278">
        <v>0.82</v>
      </c>
      <c r="D52" s="278">
        <v>0.84</v>
      </c>
      <c r="E52" s="278">
        <v>0.81</v>
      </c>
      <c r="F52" s="278">
        <v>0.84</v>
      </c>
      <c r="G52" s="278">
        <v>0.61</v>
      </c>
      <c r="H52" s="278">
        <v>0.63</v>
      </c>
      <c r="I52" s="278">
        <v>0.61</v>
      </c>
      <c r="J52" s="278">
        <v>0.56000000000000005</v>
      </c>
      <c r="K52" s="278">
        <v>0.65</v>
      </c>
      <c r="L52" s="278">
        <v>0.27</v>
      </c>
      <c r="M52" s="278">
        <v>0.69</v>
      </c>
      <c r="N52" s="278">
        <v>0.81</v>
      </c>
      <c r="O52" s="278">
        <v>0.85</v>
      </c>
      <c r="P52" s="278">
        <v>0.88</v>
      </c>
      <c r="Q52" s="278">
        <v>0.48</v>
      </c>
      <c r="R52" s="278">
        <v>0.55000000000000004</v>
      </c>
      <c r="S52" s="278">
        <v>0.75</v>
      </c>
      <c r="T52" s="171"/>
      <c r="U52" s="285">
        <v>0.81</v>
      </c>
      <c r="V52" s="285">
        <v>0.88800000000000001</v>
      </c>
      <c r="W52" s="290">
        <v>0.83</v>
      </c>
      <c r="X52" s="289"/>
      <c r="Y52" s="129"/>
    </row>
    <row r="53" spans="1:25">
      <c r="A53" s="12" t="s">
        <v>44</v>
      </c>
      <c r="B53" s="278">
        <v>2.2400000000000002</v>
      </c>
      <c r="C53" s="278">
        <v>2.56</v>
      </c>
      <c r="D53" s="278">
        <v>2.68</v>
      </c>
      <c r="E53" s="278">
        <v>2.25</v>
      </c>
      <c r="F53" s="278">
        <v>2.4</v>
      </c>
      <c r="G53" s="278">
        <v>1.79</v>
      </c>
      <c r="H53" s="278">
        <v>1.98</v>
      </c>
      <c r="I53" s="278">
        <v>1.88</v>
      </c>
      <c r="J53" s="278">
        <v>1.77</v>
      </c>
      <c r="K53" s="278">
        <v>2.29</v>
      </c>
      <c r="L53" s="278">
        <v>0.93</v>
      </c>
      <c r="M53" s="278">
        <v>2.06</v>
      </c>
      <c r="N53" s="278">
        <v>2.75</v>
      </c>
      <c r="O53" s="278">
        <v>2.4900000000000002</v>
      </c>
      <c r="P53" s="278">
        <v>2.65</v>
      </c>
      <c r="Q53" s="278">
        <v>1.85</v>
      </c>
      <c r="R53" s="278">
        <v>1.77</v>
      </c>
      <c r="S53" s="278">
        <v>2.69</v>
      </c>
      <c r="T53" s="171"/>
      <c r="U53" s="285">
        <v>2.36</v>
      </c>
      <c r="V53" s="285">
        <v>2.5529999999999999</v>
      </c>
      <c r="W53" s="290" t="s">
        <v>1096</v>
      </c>
      <c r="X53" s="289"/>
      <c r="Y53" s="129"/>
    </row>
    <row r="54" spans="1:25">
      <c r="A54" s="12" t="s">
        <v>45</v>
      </c>
      <c r="B54" s="278">
        <v>0.28999999999999998</v>
      </c>
      <c r="C54" s="278">
        <v>0.35</v>
      </c>
      <c r="D54" s="278">
        <v>0.33</v>
      </c>
      <c r="E54" s="278">
        <v>0.31</v>
      </c>
      <c r="F54" s="278">
        <v>0.32</v>
      </c>
      <c r="G54" s="278">
        <v>0.28000000000000003</v>
      </c>
      <c r="H54" s="278">
        <v>0.25</v>
      </c>
      <c r="I54" s="278">
        <v>0.23</v>
      </c>
      <c r="J54" s="278">
        <v>0.2</v>
      </c>
      <c r="K54" s="278">
        <v>0.32</v>
      </c>
      <c r="L54" s="278">
        <v>0.14000000000000001</v>
      </c>
      <c r="M54" s="278">
        <v>0.26</v>
      </c>
      <c r="N54" s="278">
        <v>0.32</v>
      </c>
      <c r="O54" s="278">
        <v>0.35</v>
      </c>
      <c r="P54" s="278">
        <v>0.34</v>
      </c>
      <c r="Q54" s="278">
        <v>0.25</v>
      </c>
      <c r="R54" s="278">
        <v>0.25</v>
      </c>
      <c r="S54" s="278">
        <v>0.42</v>
      </c>
      <c r="T54" s="171"/>
      <c r="U54" s="285">
        <v>0.3</v>
      </c>
      <c r="V54" s="285">
        <v>0.36799999999999999</v>
      </c>
      <c r="W54" s="290"/>
      <c r="X54" s="289"/>
      <c r="Y54" s="129"/>
    </row>
    <row r="55" spans="1:25">
      <c r="A55" s="12" t="s">
        <v>46</v>
      </c>
      <c r="B55" s="278">
        <v>2.33</v>
      </c>
      <c r="C55" s="278">
        <v>2.39</v>
      </c>
      <c r="D55" s="278">
        <v>2.42</v>
      </c>
      <c r="E55" s="278">
        <v>2.06</v>
      </c>
      <c r="F55" s="278">
        <v>2.19</v>
      </c>
      <c r="G55" s="278">
        <v>1.88</v>
      </c>
      <c r="H55" s="278">
        <v>1.99</v>
      </c>
      <c r="I55" s="278">
        <v>1.7</v>
      </c>
      <c r="J55" s="278">
        <v>1.78</v>
      </c>
      <c r="K55" s="278">
        <v>2.1800000000000002</v>
      </c>
      <c r="L55" s="278">
        <v>0.92</v>
      </c>
      <c r="M55" s="278">
        <v>1.73</v>
      </c>
      <c r="N55" s="278">
        <v>2.6</v>
      </c>
      <c r="O55" s="278">
        <v>2.21</v>
      </c>
      <c r="P55" s="278">
        <v>2.37</v>
      </c>
      <c r="Q55" s="278">
        <v>1.91</v>
      </c>
      <c r="R55" s="278">
        <v>2.0299999999999998</v>
      </c>
      <c r="S55" s="278">
        <v>3.51</v>
      </c>
      <c r="T55" s="171"/>
      <c r="U55" s="285">
        <v>2.31</v>
      </c>
      <c r="V55" s="285">
        <v>2.36</v>
      </c>
      <c r="W55" s="290">
        <v>2.4900000000000002</v>
      </c>
      <c r="X55" s="289"/>
      <c r="Y55" s="129"/>
    </row>
    <row r="56" spans="1:25">
      <c r="A56" s="12" t="s">
        <v>47</v>
      </c>
      <c r="B56" s="278">
        <v>0.33</v>
      </c>
      <c r="C56" s="278">
        <v>0.31</v>
      </c>
      <c r="D56" s="278">
        <v>0.35</v>
      </c>
      <c r="E56" s="278">
        <v>0.3</v>
      </c>
      <c r="F56" s="278">
        <v>0.35</v>
      </c>
      <c r="G56" s="278">
        <v>0.26</v>
      </c>
      <c r="H56" s="278">
        <v>0.26</v>
      </c>
      <c r="I56" s="278">
        <v>0.28999999999999998</v>
      </c>
      <c r="J56" s="278">
        <v>0.23</v>
      </c>
      <c r="K56" s="278">
        <v>0.3</v>
      </c>
      <c r="L56" s="278">
        <v>0.14000000000000001</v>
      </c>
      <c r="M56" s="278">
        <v>0.25</v>
      </c>
      <c r="N56" s="278">
        <v>0.37</v>
      </c>
      <c r="O56" s="278">
        <v>0.35</v>
      </c>
      <c r="P56" s="278">
        <v>0.35</v>
      </c>
      <c r="Q56" s="278">
        <v>0.28000000000000003</v>
      </c>
      <c r="R56" s="278">
        <v>0.27</v>
      </c>
      <c r="S56" s="278">
        <v>0.52</v>
      </c>
      <c r="T56" s="171"/>
      <c r="U56" s="285">
        <v>0.31</v>
      </c>
      <c r="V56" s="285">
        <v>0.35199999999999998</v>
      </c>
      <c r="W56" s="290">
        <v>0.34</v>
      </c>
      <c r="X56" s="289"/>
      <c r="Y56" s="129"/>
    </row>
    <row r="57" spans="1:25">
      <c r="A57" s="12" t="s">
        <v>48</v>
      </c>
      <c r="B57" s="279">
        <v>14</v>
      </c>
      <c r="C57" s="279">
        <v>3</v>
      </c>
      <c r="D57" s="279">
        <v>3</v>
      </c>
      <c r="E57" s="279">
        <v>2</v>
      </c>
      <c r="F57" s="279">
        <v>4</v>
      </c>
      <c r="G57" s="279">
        <v>31</v>
      </c>
      <c r="H57" s="279">
        <v>9</v>
      </c>
      <c r="I57" s="279">
        <v>7</v>
      </c>
      <c r="J57" s="279">
        <v>7</v>
      </c>
      <c r="K57" s="279">
        <v>32</v>
      </c>
      <c r="L57" s="279">
        <v>22</v>
      </c>
      <c r="M57" s="279">
        <v>1</v>
      </c>
      <c r="N57" s="279">
        <v>1</v>
      </c>
      <c r="O57" s="279">
        <v>2</v>
      </c>
      <c r="P57" s="279">
        <v>2</v>
      </c>
      <c r="Q57" s="279">
        <v>10</v>
      </c>
      <c r="R57" s="279">
        <v>2</v>
      </c>
      <c r="S57" s="279">
        <v>4</v>
      </c>
      <c r="T57" s="46"/>
      <c r="U57" s="291">
        <v>1</v>
      </c>
      <c r="V57" s="291"/>
      <c r="W57" s="292">
        <v>3</v>
      </c>
      <c r="X57" s="289"/>
      <c r="Y57" s="129"/>
    </row>
    <row r="58" spans="1:25">
      <c r="A58" s="12" t="s">
        <v>49</v>
      </c>
      <c r="B58" s="278">
        <v>0.14000000000000001</v>
      </c>
      <c r="C58" s="278">
        <v>0.78</v>
      </c>
      <c r="D58" s="278">
        <v>0.03</v>
      </c>
      <c r="E58" s="278">
        <v>0.66</v>
      </c>
      <c r="F58" s="278">
        <v>1.49</v>
      </c>
      <c r="G58" s="278">
        <v>7.0000000000000007E-2</v>
      </c>
      <c r="H58" s="278">
        <v>0.41</v>
      </c>
      <c r="I58" s="278">
        <v>0.48</v>
      </c>
      <c r="J58" s="278">
        <v>0.05</v>
      </c>
      <c r="K58" s="278">
        <v>0.15</v>
      </c>
      <c r="L58" s="278">
        <v>0.11</v>
      </c>
      <c r="M58" s="278">
        <v>0.3</v>
      </c>
      <c r="N58" s="278">
        <v>0.23</v>
      </c>
      <c r="O58" s="278">
        <v>0.43</v>
      </c>
      <c r="P58" s="278">
        <v>0.33</v>
      </c>
      <c r="Q58" s="278">
        <v>0.04</v>
      </c>
      <c r="R58" s="278">
        <v>0.02</v>
      </c>
      <c r="S58" s="278">
        <v>0.02</v>
      </c>
      <c r="T58" s="171"/>
      <c r="U58" s="285">
        <v>0.08</v>
      </c>
      <c r="V58" s="285">
        <v>0.11</v>
      </c>
      <c r="W58" s="292"/>
      <c r="X58" s="289"/>
      <c r="Y58" s="129"/>
    </row>
    <row r="59" spans="1:25">
      <c r="A59" s="12" t="s">
        <v>50</v>
      </c>
      <c r="B59" s="279">
        <v>0.51</v>
      </c>
      <c r="C59" s="279">
        <v>0.15</v>
      </c>
      <c r="D59" s="279">
        <v>0.04</v>
      </c>
      <c r="E59" s="279">
        <v>1.1299999999999999</v>
      </c>
      <c r="F59" s="279">
        <v>0.44</v>
      </c>
      <c r="G59" s="279">
        <v>1.52</v>
      </c>
      <c r="H59" s="279">
        <v>0.28999999999999998</v>
      </c>
      <c r="I59" s="279">
        <v>0.46</v>
      </c>
      <c r="J59" s="279">
        <v>0.54</v>
      </c>
      <c r="K59" s="279">
        <v>3.54</v>
      </c>
      <c r="L59" s="279">
        <v>0.28999999999999998</v>
      </c>
      <c r="M59" s="279">
        <v>0.03</v>
      </c>
      <c r="N59" s="279">
        <v>0.09</v>
      </c>
      <c r="O59" s="279">
        <v>0.1</v>
      </c>
      <c r="P59" s="279">
        <v>0.08</v>
      </c>
      <c r="Q59" s="279">
        <v>0.34</v>
      </c>
      <c r="R59" s="279">
        <v>0.22</v>
      </c>
      <c r="S59" s="279">
        <v>0.35</v>
      </c>
      <c r="T59" s="46"/>
      <c r="U59" s="291">
        <v>0.02</v>
      </c>
      <c r="V59" s="291"/>
      <c r="W59" s="292"/>
      <c r="X59" s="289"/>
      <c r="Y59" s="129"/>
    </row>
    <row r="60" spans="1:25">
      <c r="A60" s="12" t="s">
        <v>51</v>
      </c>
      <c r="B60" s="279">
        <v>26</v>
      </c>
      <c r="C60" s="279">
        <v>27</v>
      </c>
      <c r="D60" s="279">
        <v>5</v>
      </c>
      <c r="E60" s="279">
        <v>49</v>
      </c>
      <c r="F60" s="279">
        <v>19</v>
      </c>
      <c r="G60" s="279">
        <v>5</v>
      </c>
      <c r="H60" s="279">
        <v>17</v>
      </c>
      <c r="I60" s="279">
        <v>13</v>
      </c>
      <c r="J60" s="279">
        <v>13</v>
      </c>
      <c r="K60" s="279">
        <v>19</v>
      </c>
      <c r="L60" s="279">
        <v>14</v>
      </c>
      <c r="M60" s="279">
        <v>18</v>
      </c>
      <c r="N60" s="279">
        <v>22</v>
      </c>
      <c r="O60" s="279">
        <v>29</v>
      </c>
      <c r="P60" s="279">
        <v>17</v>
      </c>
      <c r="Q60" s="279">
        <v>11</v>
      </c>
      <c r="R60" s="279">
        <v>29</v>
      </c>
      <c r="S60" s="279">
        <v>38</v>
      </c>
      <c r="T60" s="46"/>
      <c r="U60" s="291" t="s">
        <v>878</v>
      </c>
      <c r="V60" s="291">
        <v>3.3</v>
      </c>
      <c r="W60" s="292"/>
      <c r="X60" s="289">
        <v>19</v>
      </c>
      <c r="Y60" s="129"/>
    </row>
    <row r="61" spans="1:25">
      <c r="A61" s="12" t="s">
        <v>52</v>
      </c>
      <c r="B61" s="281">
        <v>16.649999999999999</v>
      </c>
      <c r="C61" s="281">
        <v>14.5</v>
      </c>
      <c r="D61" s="281">
        <v>20.7</v>
      </c>
      <c r="E61" s="281">
        <v>15.2</v>
      </c>
      <c r="F61" s="281">
        <v>16.600000000000001</v>
      </c>
      <c r="G61" s="281">
        <v>15</v>
      </c>
      <c r="H61" s="281">
        <v>11.4</v>
      </c>
      <c r="I61" s="281">
        <v>12.4</v>
      </c>
      <c r="J61" s="281">
        <v>9.86</v>
      </c>
      <c r="K61" s="281">
        <v>9.1300000000000008</v>
      </c>
      <c r="L61" s="281">
        <v>15.15</v>
      </c>
      <c r="M61" s="281">
        <v>11.85</v>
      </c>
      <c r="N61" s="281">
        <v>15.7</v>
      </c>
      <c r="O61" s="281">
        <v>16.05</v>
      </c>
      <c r="P61" s="281">
        <v>6.76</v>
      </c>
      <c r="Q61" s="281">
        <v>25.2</v>
      </c>
      <c r="R61" s="281">
        <v>30.1</v>
      </c>
      <c r="S61" s="281">
        <v>21.4</v>
      </c>
      <c r="T61" s="47"/>
      <c r="U61" s="295">
        <v>1.55</v>
      </c>
      <c r="V61" s="295">
        <v>1.65</v>
      </c>
      <c r="W61" s="296">
        <v>20.3</v>
      </c>
      <c r="X61" s="289"/>
      <c r="Y61" s="129"/>
    </row>
    <row r="62" spans="1:25">
      <c r="A62" s="12" t="s">
        <v>53</v>
      </c>
      <c r="B62" s="278">
        <v>2.91</v>
      </c>
      <c r="C62" s="278">
        <v>2.56</v>
      </c>
      <c r="D62" s="278">
        <v>3.6</v>
      </c>
      <c r="E62" s="278">
        <v>3.73</v>
      </c>
      <c r="F62" s="278">
        <v>4.1399999999999997</v>
      </c>
      <c r="G62" s="278">
        <v>2.14</v>
      </c>
      <c r="H62" s="278">
        <v>2.69</v>
      </c>
      <c r="I62" s="278">
        <v>2.5299999999999998</v>
      </c>
      <c r="J62" s="278">
        <v>1.96</v>
      </c>
      <c r="K62" s="278">
        <v>3.39</v>
      </c>
      <c r="L62" s="278">
        <v>3.17</v>
      </c>
      <c r="M62" s="278">
        <v>2.34</v>
      </c>
      <c r="N62" s="278">
        <v>2.59</v>
      </c>
      <c r="O62" s="278">
        <v>3.7</v>
      </c>
      <c r="P62" s="278">
        <v>1.23</v>
      </c>
      <c r="Q62" s="278">
        <v>3.56</v>
      </c>
      <c r="R62" s="278">
        <v>5.36</v>
      </c>
      <c r="S62" s="278">
        <v>6.36</v>
      </c>
      <c r="T62" s="171"/>
      <c r="U62" s="285">
        <v>0.43</v>
      </c>
      <c r="V62" s="285">
        <v>0.48499999999999999</v>
      </c>
      <c r="W62" s="290">
        <v>3.46</v>
      </c>
      <c r="X62" s="289"/>
      <c r="Y62" s="129"/>
    </row>
    <row r="63" spans="1:25">
      <c r="A63" s="12" t="s">
        <v>54</v>
      </c>
      <c r="B63" s="277">
        <v>12.3</v>
      </c>
      <c r="C63" s="277">
        <v>9.3000000000000007</v>
      </c>
      <c r="D63" s="277">
        <v>12.4</v>
      </c>
      <c r="E63" s="277">
        <v>10</v>
      </c>
      <c r="F63" s="277">
        <v>10.5</v>
      </c>
      <c r="G63" s="277">
        <v>12.5</v>
      </c>
      <c r="H63" s="277">
        <v>10.4</v>
      </c>
      <c r="I63" s="277">
        <v>10.1</v>
      </c>
      <c r="J63" s="277">
        <v>9.9</v>
      </c>
      <c r="K63" s="277">
        <v>8</v>
      </c>
      <c r="L63" s="277">
        <v>7.4</v>
      </c>
      <c r="M63" s="277">
        <v>9.6</v>
      </c>
      <c r="N63" s="277">
        <v>14.1</v>
      </c>
      <c r="O63" s="277">
        <v>13.9</v>
      </c>
      <c r="P63" s="277">
        <v>9.6999999999999993</v>
      </c>
      <c r="Q63" s="277">
        <v>11.9</v>
      </c>
      <c r="R63" s="277">
        <v>13.4</v>
      </c>
      <c r="S63" s="277">
        <v>31.8</v>
      </c>
      <c r="T63" s="221"/>
      <c r="U63" s="287">
        <v>4.5999999999999996</v>
      </c>
      <c r="V63" s="287">
        <v>4.9000000000000004</v>
      </c>
      <c r="W63" s="288">
        <v>12.2</v>
      </c>
      <c r="X63" s="289"/>
      <c r="Y63" s="129"/>
    </row>
    <row r="64" spans="1:25">
      <c r="A64" s="12" t="s">
        <v>55</v>
      </c>
      <c r="B64" s="278">
        <v>1.1000000000000001</v>
      </c>
      <c r="C64" s="278">
        <v>0.8</v>
      </c>
      <c r="D64" s="278">
        <v>1.3</v>
      </c>
      <c r="E64" s="278">
        <v>1.1000000000000001</v>
      </c>
      <c r="F64" s="278">
        <v>1</v>
      </c>
      <c r="G64" s="278">
        <v>1.2</v>
      </c>
      <c r="H64" s="278">
        <v>1</v>
      </c>
      <c r="I64" s="278">
        <v>0.9</v>
      </c>
      <c r="J64" s="278">
        <v>1</v>
      </c>
      <c r="K64" s="278">
        <v>0.7</v>
      </c>
      <c r="L64" s="278">
        <v>1</v>
      </c>
      <c r="M64" s="278">
        <v>0.8</v>
      </c>
      <c r="N64" s="278">
        <v>1.2</v>
      </c>
      <c r="O64" s="278">
        <v>0.9</v>
      </c>
      <c r="P64" s="278">
        <v>0.7</v>
      </c>
      <c r="Q64" s="278">
        <v>2</v>
      </c>
      <c r="R64" s="278">
        <v>1.2</v>
      </c>
      <c r="S64" s="278">
        <v>5.5</v>
      </c>
      <c r="T64" s="171"/>
      <c r="U64" s="285">
        <v>0.4</v>
      </c>
      <c r="V64" s="285">
        <v>0.3</v>
      </c>
      <c r="W64" s="290">
        <v>1.2</v>
      </c>
      <c r="X64" s="289"/>
      <c r="Y64" s="129"/>
    </row>
    <row r="65" spans="1:25">
      <c r="A65" s="12" t="s">
        <v>56</v>
      </c>
      <c r="B65" s="279">
        <v>151</v>
      </c>
      <c r="C65" s="279">
        <v>139</v>
      </c>
      <c r="D65" s="279">
        <v>193</v>
      </c>
      <c r="E65" s="279">
        <v>152</v>
      </c>
      <c r="F65" s="279">
        <v>165</v>
      </c>
      <c r="G65" s="279">
        <v>176</v>
      </c>
      <c r="H65" s="279">
        <v>139</v>
      </c>
      <c r="I65" s="279">
        <v>158</v>
      </c>
      <c r="J65" s="279">
        <v>169</v>
      </c>
      <c r="K65" s="279">
        <v>140</v>
      </c>
      <c r="L65" s="279">
        <v>104</v>
      </c>
      <c r="M65" s="279">
        <v>177</v>
      </c>
      <c r="N65" s="279">
        <v>225</v>
      </c>
      <c r="O65" s="279">
        <v>217</v>
      </c>
      <c r="P65" s="279">
        <v>133</v>
      </c>
      <c r="Q65" s="279">
        <v>81</v>
      </c>
      <c r="R65" s="279">
        <v>90</v>
      </c>
      <c r="S65" s="279">
        <v>93</v>
      </c>
      <c r="T65" s="46"/>
      <c r="U65" s="291">
        <v>84</v>
      </c>
      <c r="V65" s="291">
        <v>84</v>
      </c>
      <c r="W65" s="292">
        <v>193</v>
      </c>
      <c r="X65" s="289"/>
      <c r="Y65" s="129"/>
    </row>
    <row r="66" spans="1:25">
      <c r="A66" s="12" t="s">
        <v>57</v>
      </c>
      <c r="B66" s="278">
        <v>3.9</v>
      </c>
      <c r="C66" s="278">
        <v>3.7</v>
      </c>
      <c r="D66" s="278">
        <v>5.4</v>
      </c>
      <c r="E66" s="278">
        <v>4.0999999999999996</v>
      </c>
      <c r="F66" s="278">
        <v>4.5</v>
      </c>
      <c r="G66" s="278">
        <v>4.5999999999999996</v>
      </c>
      <c r="H66" s="278">
        <v>4</v>
      </c>
      <c r="I66" s="278">
        <v>4.3</v>
      </c>
      <c r="J66" s="278">
        <v>4.5</v>
      </c>
      <c r="K66" s="278">
        <v>4</v>
      </c>
      <c r="L66" s="278">
        <v>3.4</v>
      </c>
      <c r="M66" s="278">
        <v>4.7</v>
      </c>
      <c r="N66" s="278">
        <v>5.2</v>
      </c>
      <c r="O66" s="278">
        <v>5.5</v>
      </c>
      <c r="P66" s="278">
        <v>3.2</v>
      </c>
      <c r="Q66" s="278">
        <v>3.3</v>
      </c>
      <c r="R66" s="278">
        <v>3.4</v>
      </c>
      <c r="S66" s="278">
        <v>5.6</v>
      </c>
      <c r="T66" s="171"/>
      <c r="U66" s="285">
        <v>2.1</v>
      </c>
      <c r="V66" s="285"/>
      <c r="W66" s="290">
        <v>5.2</v>
      </c>
      <c r="X66" s="289"/>
      <c r="Y66" s="129"/>
    </row>
    <row r="67" spans="1:25">
      <c r="A67" s="12" t="s">
        <v>58</v>
      </c>
      <c r="B67" s="279" t="s">
        <v>59</v>
      </c>
      <c r="C67" s="279" t="s">
        <v>59</v>
      </c>
      <c r="D67" s="279" t="s">
        <v>59</v>
      </c>
      <c r="E67" s="279" t="s">
        <v>59</v>
      </c>
      <c r="F67" s="279" t="s">
        <v>59</v>
      </c>
      <c r="G67" s="279" t="s">
        <v>59</v>
      </c>
      <c r="H67" s="279" t="s">
        <v>59</v>
      </c>
      <c r="I67" s="279" t="s">
        <v>59</v>
      </c>
      <c r="J67" s="279" t="s">
        <v>59</v>
      </c>
      <c r="K67" s="279" t="s">
        <v>59</v>
      </c>
      <c r="L67" s="279" t="s">
        <v>59</v>
      </c>
      <c r="M67" s="279" t="s">
        <v>59</v>
      </c>
      <c r="N67" s="279" t="s">
        <v>59</v>
      </c>
      <c r="O67" s="279" t="s">
        <v>59</v>
      </c>
      <c r="P67" s="279" t="s">
        <v>59</v>
      </c>
      <c r="Q67" s="279" t="s">
        <v>59</v>
      </c>
      <c r="R67" s="279" t="s">
        <v>59</v>
      </c>
      <c r="S67" s="279" t="s">
        <v>59</v>
      </c>
      <c r="T67" s="46"/>
      <c r="U67" s="291" t="s">
        <v>59</v>
      </c>
      <c r="V67" s="291"/>
      <c r="W67" s="292" t="s">
        <v>59</v>
      </c>
      <c r="X67" s="289"/>
      <c r="Y67" s="129"/>
    </row>
    <row r="68" spans="1:25">
      <c r="A68" s="12" t="s">
        <v>60</v>
      </c>
      <c r="B68" s="279">
        <v>4</v>
      </c>
      <c r="C68" s="279">
        <v>2</v>
      </c>
      <c r="D68" s="279">
        <v>3</v>
      </c>
      <c r="E68" s="279">
        <v>2</v>
      </c>
      <c r="F68" s="279">
        <v>2</v>
      </c>
      <c r="G68" s="279">
        <v>7</v>
      </c>
      <c r="H68" s="279">
        <v>2</v>
      </c>
      <c r="I68" s="279">
        <v>3</v>
      </c>
      <c r="J68" s="279">
        <v>2</v>
      </c>
      <c r="K68" s="279">
        <v>9</v>
      </c>
      <c r="L68" s="279">
        <v>2</v>
      </c>
      <c r="M68" s="279">
        <v>2</v>
      </c>
      <c r="N68" s="279">
        <v>2</v>
      </c>
      <c r="O68" s="279">
        <v>2</v>
      </c>
      <c r="P68" s="279">
        <v>2</v>
      </c>
      <c r="Q68" s="279">
        <v>1</v>
      </c>
      <c r="R68" s="279">
        <v>1</v>
      </c>
      <c r="S68" s="279">
        <v>1</v>
      </c>
      <c r="T68" s="46"/>
      <c r="U68" s="291">
        <v>1</v>
      </c>
      <c r="V68" s="291"/>
      <c r="W68" s="292">
        <v>3</v>
      </c>
      <c r="X68" s="289"/>
      <c r="Y68" s="129"/>
    </row>
    <row r="69" spans="1:25">
      <c r="A69" s="12" t="s">
        <v>61</v>
      </c>
      <c r="B69" s="279" t="s">
        <v>31</v>
      </c>
      <c r="C69" s="279" t="s">
        <v>31</v>
      </c>
      <c r="D69" s="279" t="s">
        <v>31</v>
      </c>
      <c r="E69" s="279" t="s">
        <v>31</v>
      </c>
      <c r="F69" s="279" t="s">
        <v>31</v>
      </c>
      <c r="G69" s="279" t="s">
        <v>31</v>
      </c>
      <c r="H69" s="279" t="s">
        <v>31</v>
      </c>
      <c r="I69" s="279" t="s">
        <v>31</v>
      </c>
      <c r="J69" s="279" t="s">
        <v>31</v>
      </c>
      <c r="K69" s="279">
        <v>2.2999999999999998</v>
      </c>
      <c r="L69" s="279" t="s">
        <v>31</v>
      </c>
      <c r="M69" s="279" t="s">
        <v>31</v>
      </c>
      <c r="N69" s="279" t="s">
        <v>31</v>
      </c>
      <c r="O69" s="279" t="s">
        <v>31</v>
      </c>
      <c r="P69" s="279" t="s">
        <v>31</v>
      </c>
      <c r="Q69" s="279" t="s">
        <v>31</v>
      </c>
      <c r="R69" s="279" t="s">
        <v>31</v>
      </c>
      <c r="S69" s="279" t="s">
        <v>31</v>
      </c>
      <c r="T69" s="46"/>
      <c r="U69" s="289" t="s">
        <v>31</v>
      </c>
      <c r="V69" s="289"/>
      <c r="W69" s="292"/>
      <c r="X69" s="289" t="s">
        <v>31</v>
      </c>
      <c r="Y69" s="129"/>
    </row>
    <row r="70" spans="1:25">
      <c r="A70" s="12" t="s">
        <v>62</v>
      </c>
      <c r="B70" s="279">
        <v>0.5</v>
      </c>
      <c r="C70" s="279">
        <v>0.9</v>
      </c>
      <c r="D70" s="279">
        <v>0.2</v>
      </c>
      <c r="E70" s="279">
        <v>0.5</v>
      </c>
      <c r="F70" s="279">
        <v>0.8</v>
      </c>
      <c r="G70" s="279">
        <v>0.8</v>
      </c>
      <c r="H70" s="279">
        <v>0.5</v>
      </c>
      <c r="I70" s="279">
        <v>0.5</v>
      </c>
      <c r="J70" s="279">
        <v>0.4</v>
      </c>
      <c r="K70" s="279">
        <v>0.8</v>
      </c>
      <c r="L70" s="279">
        <v>0.3</v>
      </c>
      <c r="M70" s="279">
        <v>0.4</v>
      </c>
      <c r="N70" s="279">
        <v>0.5</v>
      </c>
      <c r="O70" s="279">
        <v>0.5</v>
      </c>
      <c r="P70" s="279">
        <v>0.3</v>
      </c>
      <c r="Q70" s="279">
        <v>0.2</v>
      </c>
      <c r="R70" s="279">
        <v>0.1</v>
      </c>
      <c r="S70" s="279">
        <v>0.4</v>
      </c>
      <c r="T70" s="46"/>
      <c r="U70" s="291">
        <v>0.7</v>
      </c>
      <c r="V70" s="291"/>
      <c r="W70" s="292"/>
      <c r="X70" s="289"/>
      <c r="Y70" s="129"/>
    </row>
    <row r="71" spans="1:25">
      <c r="A71" s="12" t="s">
        <v>63</v>
      </c>
      <c r="B71" s="279" t="s">
        <v>64</v>
      </c>
      <c r="C71" s="279" t="s">
        <v>64</v>
      </c>
      <c r="D71" s="279" t="s">
        <v>64</v>
      </c>
      <c r="E71" s="279" t="s">
        <v>64</v>
      </c>
      <c r="F71" s="279" t="s">
        <v>64</v>
      </c>
      <c r="G71" s="279">
        <v>1.9E-2</v>
      </c>
      <c r="H71" s="279" t="s">
        <v>64</v>
      </c>
      <c r="I71" s="279" t="s">
        <v>64</v>
      </c>
      <c r="J71" s="279" t="s">
        <v>64</v>
      </c>
      <c r="K71" s="279">
        <v>7.0000000000000001E-3</v>
      </c>
      <c r="L71" s="279">
        <v>7.0000000000000001E-3</v>
      </c>
      <c r="M71" s="279" t="s">
        <v>64</v>
      </c>
      <c r="N71" s="279" t="s">
        <v>64</v>
      </c>
      <c r="O71" s="279" t="s">
        <v>64</v>
      </c>
      <c r="P71" s="279" t="s">
        <v>64</v>
      </c>
      <c r="Q71" s="279" t="s">
        <v>64</v>
      </c>
      <c r="R71" s="279" t="s">
        <v>64</v>
      </c>
      <c r="S71" s="279" t="s">
        <v>64</v>
      </c>
      <c r="T71" s="46"/>
      <c r="U71" s="289" t="s">
        <v>64</v>
      </c>
      <c r="V71" s="289"/>
      <c r="W71" s="292"/>
      <c r="X71" s="289"/>
      <c r="Y71" s="129"/>
    </row>
    <row r="72" spans="1:25">
      <c r="A72" s="12" t="s">
        <v>65</v>
      </c>
      <c r="B72" s="282">
        <v>3.5999999999999997E-2</v>
      </c>
      <c r="C72" s="282">
        <v>1.2999999999999999E-2</v>
      </c>
      <c r="D72" s="282">
        <v>4.5999999999999999E-2</v>
      </c>
      <c r="E72" s="282">
        <v>1.4E-2</v>
      </c>
      <c r="F72" s="282">
        <v>1.6E-2</v>
      </c>
      <c r="G72" s="282">
        <v>2.7E-2</v>
      </c>
      <c r="H72" s="282">
        <v>1.4999999999999999E-2</v>
      </c>
      <c r="I72" s="282">
        <v>2.1000000000000001E-2</v>
      </c>
      <c r="J72" s="282">
        <v>1.4999999999999999E-2</v>
      </c>
      <c r="K72" s="282">
        <v>0.19800000000000001</v>
      </c>
      <c r="L72" s="282">
        <v>1.7000000000000001E-2</v>
      </c>
      <c r="M72" s="282">
        <v>1.0999999999999999E-2</v>
      </c>
      <c r="N72" s="282">
        <v>0.01</v>
      </c>
      <c r="O72" s="282">
        <v>0.01</v>
      </c>
      <c r="P72" s="282">
        <v>0.01</v>
      </c>
      <c r="Q72" s="282">
        <v>3.1E-2</v>
      </c>
      <c r="R72" s="279" t="s">
        <v>64</v>
      </c>
      <c r="S72" s="279" t="s">
        <v>64</v>
      </c>
      <c r="T72" s="46"/>
      <c r="U72" s="289" t="s">
        <v>64</v>
      </c>
      <c r="V72" s="289"/>
      <c r="W72" s="292"/>
      <c r="X72" s="289"/>
      <c r="Y72" s="129"/>
    </row>
    <row r="73" spans="1:25">
      <c r="A73" s="12" t="s">
        <v>66</v>
      </c>
      <c r="B73" s="282">
        <v>2E-3</v>
      </c>
      <c r="C73" s="282" t="s">
        <v>67</v>
      </c>
      <c r="D73" s="282" t="s">
        <v>67</v>
      </c>
      <c r="E73" s="282" t="s">
        <v>67</v>
      </c>
      <c r="F73" s="282">
        <v>1E-3</v>
      </c>
      <c r="G73" s="282">
        <v>4.0000000000000001E-3</v>
      </c>
      <c r="H73" s="282">
        <v>1E-3</v>
      </c>
      <c r="I73" s="282">
        <v>2E-3</v>
      </c>
      <c r="J73" s="282">
        <v>1E-3</v>
      </c>
      <c r="K73" s="282">
        <v>5.8999999999999997E-2</v>
      </c>
      <c r="L73" s="282">
        <v>4.0000000000000001E-3</v>
      </c>
      <c r="M73" s="282" t="s">
        <v>67</v>
      </c>
      <c r="N73" s="282" t="s">
        <v>67</v>
      </c>
      <c r="O73" s="282" t="s">
        <v>67</v>
      </c>
      <c r="P73" s="282">
        <v>1E-3</v>
      </c>
      <c r="Q73" s="282">
        <v>4.2999999999999997E-2</v>
      </c>
      <c r="R73" s="282" t="s">
        <v>67</v>
      </c>
      <c r="S73" s="282">
        <v>1E-3</v>
      </c>
      <c r="T73" s="223"/>
      <c r="U73" s="297">
        <v>1E-3</v>
      </c>
      <c r="V73" s="291"/>
      <c r="W73" s="292"/>
      <c r="X73" s="289"/>
      <c r="Y73" s="129"/>
    </row>
    <row r="74" spans="1:25">
      <c r="A74" s="12" t="s">
        <v>68</v>
      </c>
      <c r="B74" s="279">
        <v>0.2</v>
      </c>
      <c r="C74" s="279" t="s">
        <v>69</v>
      </c>
      <c r="D74" s="279" t="s">
        <v>69</v>
      </c>
      <c r="E74" s="279" t="s">
        <v>69</v>
      </c>
      <c r="F74" s="279" t="s">
        <v>69</v>
      </c>
      <c r="G74" s="279">
        <v>1.5</v>
      </c>
      <c r="H74" s="279">
        <v>0.6</v>
      </c>
      <c r="I74" s="279">
        <v>0.4</v>
      </c>
      <c r="J74" s="279" t="s">
        <v>69</v>
      </c>
      <c r="K74" s="279">
        <v>4.2</v>
      </c>
      <c r="L74" s="279">
        <v>0.9</v>
      </c>
      <c r="M74" s="279" t="s">
        <v>69</v>
      </c>
      <c r="N74" s="279" t="s">
        <v>69</v>
      </c>
      <c r="O74" s="279" t="s">
        <v>69</v>
      </c>
      <c r="P74" s="279">
        <v>0.2</v>
      </c>
      <c r="Q74" s="279">
        <v>0.4</v>
      </c>
      <c r="R74" s="279" t="s">
        <v>69</v>
      </c>
      <c r="S74" s="279">
        <v>0.2</v>
      </c>
      <c r="T74" s="46"/>
      <c r="U74" s="291">
        <v>0.2</v>
      </c>
      <c r="V74" s="291"/>
      <c r="W74" s="292"/>
      <c r="X74" s="289"/>
      <c r="Y74" s="129"/>
    </row>
    <row r="75" spans="1:25">
      <c r="A75" s="13" t="s">
        <v>70</v>
      </c>
      <c r="B75" s="283">
        <v>0.08</v>
      </c>
      <c r="C75" s="283">
        <v>0.05</v>
      </c>
      <c r="D75" s="283">
        <v>0.01</v>
      </c>
      <c r="E75" s="283">
        <v>7.0000000000000007E-2</v>
      </c>
      <c r="F75" s="283">
        <v>0.12</v>
      </c>
      <c r="G75" s="283">
        <v>0.49</v>
      </c>
      <c r="H75" s="283">
        <v>0.12</v>
      </c>
      <c r="I75" s="283">
        <v>0.08</v>
      </c>
      <c r="J75" s="283">
        <v>0.04</v>
      </c>
      <c r="K75" s="283">
        <v>0.75</v>
      </c>
      <c r="L75" s="283">
        <v>0.04</v>
      </c>
      <c r="M75" s="283">
        <v>0.01</v>
      </c>
      <c r="N75" s="283">
        <v>0.01</v>
      </c>
      <c r="O75" s="283">
        <v>0.01</v>
      </c>
      <c r="P75" s="283">
        <v>0.04</v>
      </c>
      <c r="Q75" s="283">
        <v>0.05</v>
      </c>
      <c r="R75" s="283">
        <v>0.06</v>
      </c>
      <c r="S75" s="283">
        <v>7.0000000000000007E-2</v>
      </c>
      <c r="T75" s="46"/>
      <c r="U75" s="291" t="s">
        <v>875</v>
      </c>
      <c r="V75" s="291"/>
      <c r="W75" s="292"/>
      <c r="X75" s="289"/>
      <c r="Y75" s="129"/>
    </row>
    <row r="76" spans="1:25" ht="15">
      <c r="A76" s="12" t="s">
        <v>1101</v>
      </c>
      <c r="B76" s="278">
        <v>1.6515248873478205</v>
      </c>
      <c r="C76" s="278">
        <v>1.0685001475031934</v>
      </c>
      <c r="D76" s="278">
        <v>1.0336771198475549</v>
      </c>
      <c r="E76" s="278">
        <v>0.95741367871177718</v>
      </c>
      <c r="F76" s="278">
        <v>1.094298418467573</v>
      </c>
      <c r="G76" s="278">
        <v>2.4239254562081229</v>
      </c>
      <c r="H76" s="278">
        <v>1.0600676815291101</v>
      </c>
      <c r="I76" s="278">
        <v>1.1111497632379992</v>
      </c>
      <c r="J76" s="278">
        <v>1.1445301983232434</v>
      </c>
      <c r="K76" s="278">
        <v>1.2181527327750068</v>
      </c>
      <c r="L76" s="278">
        <v>1.0296205924226431</v>
      </c>
      <c r="M76" s="278">
        <v>0.92166226964922604</v>
      </c>
      <c r="N76" s="278">
        <v>0.94576772642241014</v>
      </c>
      <c r="O76" s="278">
        <v>0.92552679307309516</v>
      </c>
      <c r="P76" s="278">
        <v>0.88811781406259183</v>
      </c>
      <c r="Q76" s="278">
        <v>1.0643640037848965</v>
      </c>
      <c r="R76" s="278">
        <v>1.0775110882157164</v>
      </c>
      <c r="S76" s="278">
        <v>1.0686465917205519</v>
      </c>
      <c r="T76" s="46"/>
      <c r="U76" s="291"/>
      <c r="V76" s="291"/>
      <c r="W76" s="292"/>
      <c r="X76" s="289"/>
      <c r="Y76" s="129"/>
    </row>
    <row r="77" spans="1:25" s="6" customFormat="1" ht="15">
      <c r="A77" s="91" t="s">
        <v>1102</v>
      </c>
      <c r="B77" s="284">
        <v>1.4507186845133102</v>
      </c>
      <c r="C77" s="285">
        <v>2.5709076476582613</v>
      </c>
      <c r="D77" s="285">
        <v>2.0921290248819466</v>
      </c>
      <c r="E77" s="285">
        <v>2.6067987924488585</v>
      </c>
      <c r="F77" s="285">
        <v>2.2275859148632566</v>
      </c>
      <c r="G77" s="284">
        <v>0.85676583616456758</v>
      </c>
      <c r="H77" s="284">
        <v>1.9496401678733966</v>
      </c>
      <c r="I77" s="284">
        <v>1.8569816856180841</v>
      </c>
      <c r="J77" s="284">
        <v>1.766852096033793</v>
      </c>
      <c r="K77" s="284">
        <v>1.6338153261373252</v>
      </c>
      <c r="L77" s="284">
        <v>1.8065575778857828</v>
      </c>
      <c r="M77" s="285">
        <v>2.3494355672169784</v>
      </c>
      <c r="N77" s="285">
        <v>2.2485256582996929</v>
      </c>
      <c r="O77" s="285">
        <v>2.4440002053225136</v>
      </c>
      <c r="P77" s="285">
        <v>3.030958984800836</v>
      </c>
      <c r="Q77" s="284">
        <v>1.7492257168426792</v>
      </c>
      <c r="R77" s="284">
        <v>1.6135280683373154</v>
      </c>
      <c r="S77" s="284">
        <v>1.618201409739537</v>
      </c>
      <c r="T77" s="8"/>
      <c r="U77" s="291"/>
      <c r="V77" s="291"/>
      <c r="W77" s="292"/>
      <c r="X77" s="290"/>
      <c r="Y77" s="131"/>
    </row>
    <row r="78" spans="1:25" ht="15">
      <c r="A78" s="91" t="s">
        <v>1103</v>
      </c>
      <c r="B78" s="286">
        <v>777.32471984621191</v>
      </c>
      <c r="C78" s="286">
        <v>695.67277444248214</v>
      </c>
      <c r="D78" s="286">
        <v>752.29122151088302</v>
      </c>
      <c r="E78" s="286">
        <v>699.97737726933917</v>
      </c>
      <c r="F78" s="286">
        <v>730.59781073746524</v>
      </c>
      <c r="G78" s="286">
        <v>836.80448582037764</v>
      </c>
      <c r="H78" s="286">
        <v>735.68304376147034</v>
      </c>
      <c r="I78" s="286">
        <v>752.27329548423097</v>
      </c>
      <c r="J78" s="286">
        <v>764.13961504043607</v>
      </c>
      <c r="K78" s="286">
        <v>757.9070521085506</v>
      </c>
      <c r="L78" s="286">
        <v>722.5650100947812</v>
      </c>
      <c r="M78" s="286">
        <v>727.99847210550718</v>
      </c>
      <c r="N78" s="286">
        <v>753.96278266769593</v>
      </c>
      <c r="O78" s="286">
        <v>737.67649821493455</v>
      </c>
      <c r="P78" s="286">
        <v>665.01153925274571</v>
      </c>
      <c r="Q78" s="286">
        <v>707.33724651363048</v>
      </c>
      <c r="R78" s="286">
        <v>724.06549654623939</v>
      </c>
      <c r="S78" s="286">
        <v>726.29194641688241</v>
      </c>
      <c r="T78" s="92"/>
      <c r="U78" s="291"/>
      <c r="V78" s="291"/>
      <c r="W78" s="292"/>
      <c r="X78" s="296"/>
      <c r="Y78" s="132"/>
    </row>
    <row r="79" spans="1:25" ht="15">
      <c r="A79" s="91" t="s">
        <v>1104</v>
      </c>
      <c r="B79" s="286">
        <v>887.64689798105212</v>
      </c>
      <c r="C79" s="286">
        <v>787.65147156025171</v>
      </c>
      <c r="D79" s="286">
        <v>764.64822625934005</v>
      </c>
      <c r="E79" s="286">
        <v>867.09417598228208</v>
      </c>
      <c r="F79" s="286">
        <v>871.98187412354685</v>
      </c>
      <c r="G79" s="286">
        <v>868.87871859131371</v>
      </c>
      <c r="H79" s="286">
        <v>915.70970118985122</v>
      </c>
      <c r="I79" s="286">
        <v>934.71476903828272</v>
      </c>
      <c r="J79" s="286">
        <v>941.40579477154768</v>
      </c>
      <c r="K79" s="286">
        <v>933.13746486384309</v>
      </c>
      <c r="L79" s="286">
        <v>917.85266820337654</v>
      </c>
      <c r="M79" s="286">
        <v>910.7962015309987</v>
      </c>
      <c r="N79" s="286">
        <v>942.25172079863489</v>
      </c>
      <c r="O79" s="286">
        <v>951.16640971592153</v>
      </c>
      <c r="P79" s="286">
        <v>911.02416225507329</v>
      </c>
      <c r="Q79" s="286">
        <v>782.26774985027885</v>
      </c>
      <c r="R79" s="286">
        <v>793.78714186323953</v>
      </c>
      <c r="S79" s="286">
        <v>835.68218378915651</v>
      </c>
      <c r="T79" s="92"/>
      <c r="U79" s="291"/>
      <c r="V79" s="291"/>
      <c r="W79" s="292"/>
      <c r="X79" s="296"/>
      <c r="Y79" s="132"/>
    </row>
    <row r="80" spans="1:25"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</row>
    <row r="81" spans="1:21">
      <c r="A81" s="93" t="s">
        <v>980</v>
      </c>
      <c r="F81" s="137"/>
      <c r="G81" s="136"/>
      <c r="P81" s="137"/>
    </row>
    <row r="82" spans="1:21">
      <c r="A82" s="93" t="s">
        <v>1152</v>
      </c>
      <c r="P82" s="137"/>
    </row>
    <row r="83" spans="1:21">
      <c r="A83" s="93" t="s">
        <v>1097</v>
      </c>
    </row>
    <row r="84" spans="1:21">
      <c r="A84" s="93" t="s">
        <v>1098</v>
      </c>
    </row>
    <row r="86" spans="1:21">
      <c r="A86" s="91" t="s">
        <v>784</v>
      </c>
    </row>
    <row r="87" spans="1:21">
      <c r="A87" s="243" t="s">
        <v>1155</v>
      </c>
    </row>
    <row r="88" spans="1:21">
      <c r="A88" s="243" t="s">
        <v>1154</v>
      </c>
    </row>
    <row r="89" spans="1:21">
      <c r="A89" s="243" t="s">
        <v>1153</v>
      </c>
    </row>
    <row r="91" spans="1:21" ht="13" customHeight="1"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</row>
    <row r="92" spans="1:21"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22"/>
    </row>
    <row r="93" spans="1:21"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U93" s="222"/>
    </row>
    <row r="94" spans="1:21"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46"/>
      <c r="P94" s="171"/>
      <c r="Q94" s="46"/>
      <c r="R94" s="46"/>
      <c r="S94" s="46"/>
      <c r="U94" s="222"/>
    </row>
    <row r="95" spans="1:21">
      <c r="P95" s="237"/>
      <c r="U95" s="2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9"/>
  <sheetViews>
    <sheetView topLeftCell="A33" zoomScaleNormal="100" workbookViewId="0">
      <selection activeCell="A2" sqref="A2"/>
    </sheetView>
  </sheetViews>
  <sheetFormatPr baseColWidth="10" defaultColWidth="8.83203125" defaultRowHeight="12"/>
  <cols>
    <col min="1" max="1" width="37.5" style="2" customWidth="1"/>
    <col min="2" max="2" width="34.5" style="103" customWidth="1"/>
    <col min="3" max="3" width="35.33203125" style="103" bestFit="1" customWidth="1"/>
    <col min="4" max="4" width="37.6640625" style="94" customWidth="1"/>
    <col min="5" max="5" width="35.5" style="101" customWidth="1"/>
    <col min="6" max="16384" width="8.83203125" style="2"/>
  </cols>
  <sheetData>
    <row r="1" spans="1:5" ht="16">
      <c r="A1" s="275" t="s">
        <v>1212</v>
      </c>
    </row>
    <row r="2" spans="1:5" s="3" customFormat="1" ht="14">
      <c r="A2" s="180" t="s">
        <v>804</v>
      </c>
      <c r="B2" s="252"/>
      <c r="C2" s="253"/>
      <c r="D2" s="254"/>
      <c r="E2" s="253"/>
    </row>
    <row r="3" spans="1:5" ht="13">
      <c r="A3" s="20" t="s">
        <v>805</v>
      </c>
      <c r="B3" s="101" t="s">
        <v>806</v>
      </c>
      <c r="C3" s="101" t="s">
        <v>806</v>
      </c>
      <c r="D3" s="101" t="s">
        <v>806</v>
      </c>
      <c r="E3" s="101" t="s">
        <v>806</v>
      </c>
    </row>
    <row r="4" spans="1:5" ht="13">
      <c r="A4" s="20" t="s">
        <v>807</v>
      </c>
      <c r="B4" s="101" t="s">
        <v>808</v>
      </c>
      <c r="C4" s="102" t="s">
        <v>808</v>
      </c>
      <c r="D4" s="102" t="s">
        <v>748</v>
      </c>
      <c r="E4" s="101" t="s">
        <v>808</v>
      </c>
    </row>
    <row r="5" spans="1:5" ht="13">
      <c r="A5" s="20" t="s">
        <v>865</v>
      </c>
      <c r="B5" s="101" t="s">
        <v>859</v>
      </c>
      <c r="C5" s="102" t="s">
        <v>868</v>
      </c>
      <c r="D5" s="105" t="s">
        <v>859</v>
      </c>
      <c r="E5" s="101" t="s">
        <v>869</v>
      </c>
    </row>
    <row r="6" spans="1:5" ht="13">
      <c r="A6" s="20" t="s">
        <v>872</v>
      </c>
      <c r="B6" s="101" t="s">
        <v>873</v>
      </c>
      <c r="C6" s="101" t="s">
        <v>873</v>
      </c>
      <c r="D6" s="101">
        <v>20190722</v>
      </c>
      <c r="E6" s="101">
        <v>20190806</v>
      </c>
    </row>
    <row r="7" spans="1:5" ht="26">
      <c r="A7" s="20" t="s">
        <v>866</v>
      </c>
      <c r="B7" s="101" t="s">
        <v>1025</v>
      </c>
      <c r="C7" s="101" t="s">
        <v>1025</v>
      </c>
      <c r="D7" s="106" t="s">
        <v>88</v>
      </c>
      <c r="E7" s="101" t="s">
        <v>1025</v>
      </c>
    </row>
    <row r="8" spans="1:5" ht="13">
      <c r="A8" s="20" t="s">
        <v>809</v>
      </c>
      <c r="B8" s="101" t="s">
        <v>1150</v>
      </c>
      <c r="C8" s="101" t="s">
        <v>1150</v>
      </c>
      <c r="D8" s="101" t="s">
        <v>1026</v>
      </c>
      <c r="E8" s="101" t="s">
        <v>1150</v>
      </c>
    </row>
    <row r="9" spans="1:5" ht="13">
      <c r="A9" s="67" t="s">
        <v>810</v>
      </c>
      <c r="B9" s="102" t="s">
        <v>811</v>
      </c>
      <c r="C9" s="102" t="s">
        <v>811</v>
      </c>
      <c r="D9" s="102" t="s">
        <v>811</v>
      </c>
      <c r="E9" s="101" t="s">
        <v>811</v>
      </c>
    </row>
    <row r="10" spans="1:5" ht="13">
      <c r="A10" s="20" t="s">
        <v>812</v>
      </c>
      <c r="B10" s="101" t="s">
        <v>1028</v>
      </c>
      <c r="C10" s="101" t="s">
        <v>1028</v>
      </c>
      <c r="D10" s="101" t="s">
        <v>1027</v>
      </c>
      <c r="E10" s="101" t="s">
        <v>1028</v>
      </c>
    </row>
    <row r="11" spans="1:5">
      <c r="A11" s="20"/>
      <c r="B11" s="101"/>
      <c r="C11" s="101"/>
    </row>
    <row r="12" spans="1:5">
      <c r="A12" s="98" t="s">
        <v>813</v>
      </c>
      <c r="B12" s="104"/>
      <c r="C12" s="101"/>
    </row>
    <row r="13" spans="1:5" ht="13">
      <c r="A13" s="20" t="s">
        <v>814</v>
      </c>
      <c r="B13" s="101" t="s">
        <v>815</v>
      </c>
      <c r="C13" s="101" t="s">
        <v>815</v>
      </c>
      <c r="D13" s="101" t="s">
        <v>815</v>
      </c>
      <c r="E13" s="101" t="s">
        <v>815</v>
      </c>
    </row>
    <row r="14" spans="1:5" ht="13">
      <c r="A14" s="20" t="s">
        <v>816</v>
      </c>
      <c r="B14" s="101" t="s">
        <v>817</v>
      </c>
      <c r="C14" s="101" t="s">
        <v>817</v>
      </c>
      <c r="D14" s="101" t="s">
        <v>817</v>
      </c>
      <c r="E14" s="101" t="s">
        <v>817</v>
      </c>
    </row>
    <row r="15" spans="1:5">
      <c r="A15" s="20" t="s">
        <v>818</v>
      </c>
      <c r="B15" s="101">
        <v>193</v>
      </c>
      <c r="C15" s="101">
        <v>193</v>
      </c>
      <c r="D15" s="101">
        <v>193</v>
      </c>
      <c r="E15" s="101">
        <v>193</v>
      </c>
    </row>
    <row r="16" spans="1:5" ht="13">
      <c r="A16" s="20" t="s">
        <v>819</v>
      </c>
      <c r="B16" s="101" t="s">
        <v>820</v>
      </c>
      <c r="C16" s="101" t="s">
        <v>820</v>
      </c>
      <c r="D16" s="101" t="s">
        <v>820</v>
      </c>
      <c r="E16" s="101" t="s">
        <v>820</v>
      </c>
    </row>
    <row r="17" spans="1:5">
      <c r="A17" s="20" t="s">
        <v>821</v>
      </c>
      <c r="B17" s="101">
        <v>2</v>
      </c>
      <c r="C17" s="101">
        <v>2</v>
      </c>
      <c r="D17" s="101">
        <v>3</v>
      </c>
      <c r="E17" s="101">
        <v>6</v>
      </c>
    </row>
    <row r="18" spans="1:5">
      <c r="A18" s="20" t="s">
        <v>822</v>
      </c>
      <c r="B18" s="101">
        <v>7</v>
      </c>
      <c r="C18" s="101">
        <v>7</v>
      </c>
      <c r="D18" s="101">
        <v>7</v>
      </c>
      <c r="E18" s="101">
        <v>7</v>
      </c>
    </row>
    <row r="19" spans="1:5">
      <c r="A19" s="20" t="s">
        <v>823</v>
      </c>
      <c r="B19" s="101">
        <v>30</v>
      </c>
      <c r="C19" s="101">
        <v>30</v>
      </c>
      <c r="D19" s="101">
        <v>30</v>
      </c>
      <c r="E19" s="101">
        <v>60</v>
      </c>
    </row>
    <row r="20" spans="1:5" ht="13">
      <c r="A20" s="20" t="s">
        <v>824</v>
      </c>
      <c r="B20" s="101" t="s">
        <v>1061</v>
      </c>
      <c r="C20" s="102" t="s">
        <v>1062</v>
      </c>
      <c r="D20" s="102" t="s">
        <v>1052</v>
      </c>
      <c r="E20" s="102" t="s">
        <v>1053</v>
      </c>
    </row>
    <row r="21" spans="1:5">
      <c r="A21" s="20" t="s">
        <v>825</v>
      </c>
      <c r="B21" s="101">
        <v>35</v>
      </c>
      <c r="C21" s="101">
        <v>35</v>
      </c>
      <c r="D21" s="101">
        <v>25</v>
      </c>
      <c r="E21" s="101">
        <v>40</v>
      </c>
    </row>
    <row r="22" spans="1:5" ht="13">
      <c r="A22" s="20" t="s">
        <v>826</v>
      </c>
      <c r="B22" s="101" t="s">
        <v>1151</v>
      </c>
      <c r="C22" s="101" t="s">
        <v>1151</v>
      </c>
      <c r="D22" s="101" t="s">
        <v>1151</v>
      </c>
      <c r="E22" s="101" t="s">
        <v>1151</v>
      </c>
    </row>
    <row r="23" spans="1:5" ht="13">
      <c r="A23" s="20" t="s">
        <v>827</v>
      </c>
      <c r="B23" s="101" t="s">
        <v>828</v>
      </c>
      <c r="C23" s="101" t="s">
        <v>828</v>
      </c>
      <c r="D23" s="101" t="s">
        <v>828</v>
      </c>
      <c r="E23" s="101" t="s">
        <v>828</v>
      </c>
    </row>
    <row r="24" spans="1:5" ht="26">
      <c r="A24" s="20" t="s">
        <v>829</v>
      </c>
      <c r="B24" s="101" t="s">
        <v>830</v>
      </c>
      <c r="C24" s="102" t="s">
        <v>830</v>
      </c>
      <c r="D24" s="102" t="s">
        <v>1029</v>
      </c>
      <c r="E24" s="101" t="s">
        <v>870</v>
      </c>
    </row>
    <row r="25" spans="1:5">
      <c r="A25" s="20"/>
      <c r="B25" s="101"/>
      <c r="C25" s="101"/>
      <c r="D25" s="101"/>
    </row>
    <row r="26" spans="1:5">
      <c r="A26" s="98" t="s">
        <v>831</v>
      </c>
      <c r="B26" s="104"/>
      <c r="C26" s="101"/>
      <c r="D26" s="101"/>
    </row>
    <row r="27" spans="1:5" ht="13">
      <c r="A27" s="20" t="s">
        <v>814</v>
      </c>
      <c r="B27" s="101" t="s">
        <v>860</v>
      </c>
      <c r="C27" s="102" t="s">
        <v>832</v>
      </c>
      <c r="D27" s="101" t="s">
        <v>860</v>
      </c>
      <c r="E27" s="101" t="s">
        <v>860</v>
      </c>
    </row>
    <row r="28" spans="1:5" ht="13">
      <c r="A28" s="20" t="s">
        <v>833</v>
      </c>
      <c r="B28" s="101" t="s">
        <v>834</v>
      </c>
      <c r="C28" s="101" t="s">
        <v>834</v>
      </c>
      <c r="D28" s="101" t="s">
        <v>834</v>
      </c>
      <c r="E28" s="101" t="s">
        <v>834</v>
      </c>
    </row>
    <row r="29" spans="1:5">
      <c r="A29" s="20" t="s">
        <v>835</v>
      </c>
      <c r="B29" s="101">
        <v>1200</v>
      </c>
      <c r="C29" s="101">
        <v>1550</v>
      </c>
      <c r="D29" s="101">
        <v>1200</v>
      </c>
      <c r="E29" s="101">
        <v>1200</v>
      </c>
    </row>
    <row r="30" spans="1:5" ht="13">
      <c r="A30" s="20" t="s">
        <v>836</v>
      </c>
      <c r="B30" s="101" t="s">
        <v>867</v>
      </c>
      <c r="C30" s="101">
        <v>0.15</v>
      </c>
      <c r="D30" s="101">
        <v>0.05</v>
      </c>
      <c r="E30" s="101">
        <v>7.0000000000000007E-2</v>
      </c>
    </row>
    <row r="31" spans="1:5" ht="13">
      <c r="A31" s="20" t="s">
        <v>837</v>
      </c>
      <c r="B31" s="101" t="s">
        <v>861</v>
      </c>
      <c r="C31" s="102" t="s">
        <v>838</v>
      </c>
      <c r="D31" s="101" t="s">
        <v>861</v>
      </c>
      <c r="E31" s="101" t="s">
        <v>861</v>
      </c>
    </row>
    <row r="32" spans="1:5" ht="56">
      <c r="A32" s="20" t="s">
        <v>839</v>
      </c>
      <c r="B32" s="101" t="s">
        <v>1050</v>
      </c>
      <c r="C32" s="187" t="s">
        <v>1049</v>
      </c>
      <c r="D32" s="101" t="s">
        <v>1050</v>
      </c>
      <c r="E32" s="101" t="s">
        <v>1051</v>
      </c>
    </row>
    <row r="33" spans="1:5" ht="52">
      <c r="A33" s="20" t="s">
        <v>840</v>
      </c>
      <c r="B33" s="101" t="s">
        <v>844</v>
      </c>
      <c r="C33" s="187" t="s">
        <v>841</v>
      </c>
      <c r="D33" s="101" t="s">
        <v>844</v>
      </c>
      <c r="E33" s="101" t="s">
        <v>844</v>
      </c>
    </row>
    <row r="34" spans="1:5">
      <c r="A34" s="20" t="s">
        <v>842</v>
      </c>
      <c r="B34" s="101">
        <v>8</v>
      </c>
      <c r="C34" s="102">
        <v>0.6</v>
      </c>
      <c r="D34" s="102">
        <v>0.25</v>
      </c>
      <c r="E34" s="228">
        <v>1.0489999999999999</v>
      </c>
    </row>
    <row r="35" spans="1:5" ht="13">
      <c r="A35" s="20" t="s">
        <v>843</v>
      </c>
      <c r="B35" s="101" t="s">
        <v>844</v>
      </c>
      <c r="C35" s="101" t="s">
        <v>844</v>
      </c>
      <c r="D35" s="101" t="s">
        <v>844</v>
      </c>
      <c r="E35" s="101" t="s">
        <v>844</v>
      </c>
    </row>
    <row r="36" spans="1:5">
      <c r="A36" s="20"/>
      <c r="B36" s="101"/>
      <c r="C36" s="101"/>
    </row>
    <row r="37" spans="1:5">
      <c r="A37" s="98" t="s">
        <v>845</v>
      </c>
      <c r="B37" s="104"/>
      <c r="C37" s="101"/>
    </row>
    <row r="38" spans="1:5" ht="26">
      <c r="A38" s="20" t="s">
        <v>846</v>
      </c>
      <c r="B38" s="101" t="s">
        <v>862</v>
      </c>
      <c r="C38" s="102" t="s">
        <v>847</v>
      </c>
      <c r="D38" s="101" t="s">
        <v>862</v>
      </c>
      <c r="E38" s="101" t="s">
        <v>847</v>
      </c>
    </row>
    <row r="39" spans="1:5" ht="13">
      <c r="A39" s="20" t="s">
        <v>848</v>
      </c>
      <c r="B39" s="101" t="s">
        <v>1203</v>
      </c>
      <c r="C39" s="101" t="s">
        <v>1203</v>
      </c>
      <c r="D39" s="101" t="s">
        <v>1203</v>
      </c>
      <c r="E39" s="101" t="s">
        <v>1203</v>
      </c>
    </row>
    <row r="40" spans="1:5" s="100" customFormat="1" ht="89.5" customHeight="1">
      <c r="A40" s="99" t="s">
        <v>849</v>
      </c>
      <c r="B40" s="102" t="s">
        <v>1055</v>
      </c>
      <c r="C40" s="188"/>
      <c r="D40" s="102" t="s">
        <v>1142</v>
      </c>
      <c r="E40" s="101" t="s">
        <v>1056</v>
      </c>
    </row>
    <row r="41" spans="1:5" ht="39">
      <c r="A41" s="67" t="s">
        <v>850</v>
      </c>
      <c r="B41" s="101"/>
      <c r="C41" s="102" t="s">
        <v>851</v>
      </c>
      <c r="D41" s="102"/>
    </row>
    <row r="42" spans="1:5" ht="26">
      <c r="A42" s="67" t="s">
        <v>852</v>
      </c>
      <c r="B42" s="102" t="s">
        <v>863</v>
      </c>
      <c r="C42" s="102" t="s">
        <v>1147</v>
      </c>
      <c r="D42" s="102" t="s">
        <v>863</v>
      </c>
      <c r="E42" s="102" t="s">
        <v>1146</v>
      </c>
    </row>
    <row r="43" spans="1:5">
      <c r="A43" s="20" t="s">
        <v>853</v>
      </c>
      <c r="B43" s="102"/>
      <c r="C43" s="101"/>
    </row>
    <row r="44" spans="1:5" ht="13">
      <c r="A44" s="20" t="s">
        <v>854</v>
      </c>
      <c r="B44" s="101" t="s">
        <v>844</v>
      </c>
      <c r="C44" s="101" t="s">
        <v>844</v>
      </c>
      <c r="D44" s="101" t="s">
        <v>844</v>
      </c>
      <c r="E44" s="101" t="s">
        <v>844</v>
      </c>
    </row>
    <row r="45" spans="1:5" ht="26">
      <c r="A45" s="20" t="s">
        <v>855</v>
      </c>
      <c r="B45" s="101" t="s">
        <v>864</v>
      </c>
      <c r="C45" s="102" t="s">
        <v>856</v>
      </c>
      <c r="D45" s="102" t="s">
        <v>864</v>
      </c>
      <c r="E45" s="101" t="s">
        <v>864</v>
      </c>
    </row>
    <row r="46" spans="1:5" ht="53">
      <c r="A46" s="20" t="s">
        <v>857</v>
      </c>
      <c r="B46" s="101" t="s">
        <v>891</v>
      </c>
      <c r="C46" s="187" t="s">
        <v>1148</v>
      </c>
      <c r="D46" s="187" t="s">
        <v>1047</v>
      </c>
      <c r="E46" s="101" t="s">
        <v>1054</v>
      </c>
    </row>
    <row r="47" spans="1:5">
      <c r="A47" s="20"/>
      <c r="B47" s="101"/>
      <c r="C47" s="101"/>
    </row>
    <row r="48" spans="1:5" ht="13">
      <c r="A48" s="98" t="s">
        <v>858</v>
      </c>
      <c r="B48" s="102" t="s">
        <v>879</v>
      </c>
      <c r="C48" s="102" t="s">
        <v>879</v>
      </c>
      <c r="D48" s="102" t="s">
        <v>879</v>
      </c>
      <c r="E48" s="102" t="s">
        <v>879</v>
      </c>
    </row>
    <row r="49" spans="1:5">
      <c r="A49" s="20"/>
      <c r="B49" s="101"/>
      <c r="C49" s="101"/>
    </row>
    <row r="50" spans="1:5">
      <c r="A50" s="119" t="s">
        <v>733</v>
      </c>
      <c r="B50" s="101"/>
      <c r="C50" s="101"/>
    </row>
    <row r="51" spans="1:5">
      <c r="A51" s="243" t="s">
        <v>1201</v>
      </c>
      <c r="B51" s="101"/>
      <c r="C51" s="101"/>
    </row>
    <row r="52" spans="1:5" s="20" customFormat="1">
      <c r="A52" s="243" t="s">
        <v>1159</v>
      </c>
      <c r="B52" s="101"/>
      <c r="C52" s="101"/>
      <c r="D52" s="94"/>
      <c r="E52" s="101"/>
    </row>
    <row r="53" spans="1:5" s="20" customFormat="1">
      <c r="A53" s="243" t="s">
        <v>1156</v>
      </c>
      <c r="B53" s="101"/>
      <c r="C53" s="101"/>
      <c r="D53" s="94"/>
      <c r="E53" s="101"/>
    </row>
    <row r="54" spans="1:5" s="20" customFormat="1">
      <c r="A54" s="243" t="s">
        <v>1157</v>
      </c>
      <c r="B54" s="101"/>
      <c r="C54" s="101"/>
      <c r="D54" s="94"/>
      <c r="E54" s="101"/>
    </row>
    <row r="55" spans="1:5">
      <c r="A55" s="243" t="s">
        <v>1160</v>
      </c>
      <c r="B55" s="101"/>
      <c r="C55" s="101"/>
    </row>
    <row r="56" spans="1:5">
      <c r="A56" s="243" t="s">
        <v>1161</v>
      </c>
      <c r="B56" s="101"/>
      <c r="C56" s="101"/>
    </row>
    <row r="57" spans="1:5">
      <c r="A57" s="243" t="s">
        <v>1158</v>
      </c>
      <c r="B57" s="101"/>
      <c r="C57" s="101"/>
    </row>
    <row r="58" spans="1:5">
      <c r="A58" s="243" t="s">
        <v>1202</v>
      </c>
      <c r="B58" s="101"/>
      <c r="C58" s="101"/>
    </row>
    <row r="59" spans="1:5">
      <c r="A59" s="20"/>
      <c r="B59" s="101"/>
      <c r="C59" s="101"/>
    </row>
  </sheetData>
  <sortState xmlns:xlrd2="http://schemas.microsoft.com/office/spreadsheetml/2017/richdata2" ref="A52:A59">
    <sortCondition ref="A5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EX612"/>
  <sheetViews>
    <sheetView zoomScaleNormal="100" workbookViewId="0">
      <pane xSplit="3" ySplit="3" topLeftCell="D589" activePane="bottomRight" state="frozen"/>
      <selection pane="topRight" activeCell="C1" sqref="C1"/>
      <selection pane="bottomLeft" activeCell="A4" sqref="A4"/>
      <selection pane="bottomRight" activeCell="A605" sqref="A605"/>
    </sheetView>
  </sheetViews>
  <sheetFormatPr baseColWidth="10" defaultColWidth="8.83203125" defaultRowHeight="14"/>
  <cols>
    <col min="1" max="2" width="8.83203125" style="36" customWidth="1"/>
    <col min="3" max="3" width="9.5" style="40" bestFit="1" customWidth="1"/>
    <col min="4" max="4" width="10.83203125" style="40" bestFit="1" customWidth="1"/>
    <col min="5" max="5" width="2.6640625" style="40" customWidth="1"/>
    <col min="6" max="6" width="12.83203125" style="40" bestFit="1" customWidth="1"/>
    <col min="7" max="7" width="7.33203125" style="40" bestFit="1" customWidth="1"/>
    <col min="8" max="8" width="11.83203125" style="40" bestFit="1" customWidth="1"/>
    <col min="9" max="9" width="7.33203125" style="40" bestFit="1" customWidth="1"/>
    <col min="10" max="10" width="7.1640625" style="40" bestFit="1" customWidth="1"/>
    <col min="11" max="11" width="11.83203125" style="40" customWidth="1"/>
    <col min="12" max="17" width="8.83203125" style="40" customWidth="1"/>
    <col min="18" max="18" width="2.5" style="40" customWidth="1"/>
    <col min="19" max="30" width="8.83203125" style="40" customWidth="1"/>
    <col min="31" max="32" width="8.83203125" style="57" customWidth="1"/>
    <col min="33" max="77" width="8.83203125" style="40" customWidth="1"/>
    <col min="78" max="78" width="15.5" style="162" customWidth="1"/>
    <col min="79" max="80" width="8.83203125" style="40"/>
    <col min="81" max="81" width="20" style="40" customWidth="1"/>
    <col min="82" max="16384" width="8.83203125" style="40"/>
  </cols>
  <sheetData>
    <row r="1" spans="1:81" ht="16">
      <c r="A1" s="275" t="s">
        <v>1213</v>
      </c>
    </row>
    <row r="2" spans="1:81" s="23" customFormat="1" ht="15">
      <c r="A2" s="35"/>
      <c r="B2" s="35"/>
      <c r="F2" s="23" t="s">
        <v>982</v>
      </c>
      <c r="K2" s="23" t="s">
        <v>114</v>
      </c>
      <c r="AA2" s="139" t="s">
        <v>906</v>
      </c>
      <c r="AE2" s="229"/>
      <c r="AF2" s="229"/>
      <c r="BZ2" s="163"/>
    </row>
    <row r="3" spans="1:81" s="55" customFormat="1" ht="42">
      <c r="A3" s="50" t="s">
        <v>745</v>
      </c>
      <c r="B3" s="50" t="s">
        <v>889</v>
      </c>
      <c r="C3" s="55" t="s">
        <v>109</v>
      </c>
      <c r="D3" s="55" t="s">
        <v>744</v>
      </c>
      <c r="F3" s="56" t="s">
        <v>603</v>
      </c>
      <c r="G3" s="56" t="s">
        <v>111</v>
      </c>
      <c r="H3" s="56" t="s">
        <v>604</v>
      </c>
      <c r="I3" s="56" t="s">
        <v>111</v>
      </c>
      <c r="J3" s="56" t="s">
        <v>113</v>
      </c>
      <c r="K3" s="56" t="s">
        <v>600</v>
      </c>
      <c r="L3" s="56" t="s">
        <v>111</v>
      </c>
      <c r="M3" s="56" t="s">
        <v>601</v>
      </c>
      <c r="N3" s="56" t="s">
        <v>111</v>
      </c>
      <c r="O3" s="56" t="s">
        <v>602</v>
      </c>
      <c r="P3" s="56" t="s">
        <v>111</v>
      </c>
      <c r="Q3" s="56" t="s">
        <v>907</v>
      </c>
      <c r="S3" s="55" t="s">
        <v>605</v>
      </c>
      <c r="T3" s="56" t="s">
        <v>111</v>
      </c>
      <c r="U3" s="55" t="s">
        <v>606</v>
      </c>
      <c r="V3" s="56" t="s">
        <v>111</v>
      </c>
      <c r="W3" s="55" t="s">
        <v>607</v>
      </c>
      <c r="X3" s="56" t="s">
        <v>111</v>
      </c>
      <c r="Y3" s="55" t="s">
        <v>110</v>
      </c>
      <c r="AA3" s="55" t="s">
        <v>14</v>
      </c>
      <c r="AB3" s="56" t="s">
        <v>111</v>
      </c>
      <c r="AC3" s="55" t="s">
        <v>19</v>
      </c>
      <c r="AD3" s="56" t="s">
        <v>111</v>
      </c>
      <c r="AE3" s="230" t="s">
        <v>27</v>
      </c>
      <c r="AF3" s="231" t="s">
        <v>111</v>
      </c>
      <c r="AG3" s="55" t="s">
        <v>28</v>
      </c>
      <c r="AH3" s="56" t="s">
        <v>111</v>
      </c>
      <c r="AI3" s="55" t="s">
        <v>34</v>
      </c>
      <c r="AJ3" s="56" t="s">
        <v>111</v>
      </c>
      <c r="AK3" s="55" t="s">
        <v>35</v>
      </c>
      <c r="AL3" s="56" t="s">
        <v>111</v>
      </c>
      <c r="AM3" s="55" t="s">
        <v>36</v>
      </c>
      <c r="AN3" s="56" t="s">
        <v>111</v>
      </c>
      <c r="AO3" s="55" t="s">
        <v>37</v>
      </c>
      <c r="AP3" s="56" t="s">
        <v>111</v>
      </c>
      <c r="AQ3" s="55" t="s">
        <v>38</v>
      </c>
      <c r="AR3" s="56" t="s">
        <v>111</v>
      </c>
      <c r="AS3" s="55" t="s">
        <v>39</v>
      </c>
      <c r="AT3" s="56" t="s">
        <v>111</v>
      </c>
      <c r="AU3" s="55" t="s">
        <v>40</v>
      </c>
      <c r="AV3" s="56" t="s">
        <v>111</v>
      </c>
      <c r="AW3" s="55" t="s">
        <v>41</v>
      </c>
      <c r="AX3" s="56" t="s">
        <v>111</v>
      </c>
      <c r="AY3" s="55" t="s">
        <v>42</v>
      </c>
      <c r="AZ3" s="56" t="s">
        <v>111</v>
      </c>
      <c r="BA3" s="55" t="s">
        <v>43</v>
      </c>
      <c r="BB3" s="56" t="s">
        <v>111</v>
      </c>
      <c r="BC3" s="55" t="s">
        <v>44</v>
      </c>
      <c r="BD3" s="56" t="s">
        <v>111</v>
      </c>
      <c r="BE3" s="55" t="s">
        <v>45</v>
      </c>
      <c r="BF3" s="56" t="s">
        <v>111</v>
      </c>
      <c r="BG3" s="55" t="s">
        <v>46</v>
      </c>
      <c r="BH3" s="56" t="s">
        <v>111</v>
      </c>
      <c r="BI3" s="55" t="s">
        <v>47</v>
      </c>
      <c r="BJ3" s="56" t="s">
        <v>111</v>
      </c>
      <c r="BK3" s="55" t="s">
        <v>13</v>
      </c>
      <c r="BL3" s="56" t="s">
        <v>111</v>
      </c>
      <c r="BM3" s="55" t="s">
        <v>56</v>
      </c>
      <c r="BN3" s="56" t="s">
        <v>111</v>
      </c>
      <c r="BO3" s="55" t="s">
        <v>57</v>
      </c>
      <c r="BP3" s="56" t="s">
        <v>111</v>
      </c>
      <c r="BQ3" s="55" t="s">
        <v>52</v>
      </c>
      <c r="BR3" s="56" t="s">
        <v>111</v>
      </c>
      <c r="BS3" s="55" t="s">
        <v>53</v>
      </c>
      <c r="BT3" s="56" t="s">
        <v>111</v>
      </c>
      <c r="BU3" s="55" t="s">
        <v>54</v>
      </c>
      <c r="BV3" s="56" t="s">
        <v>111</v>
      </c>
      <c r="BW3" s="55" t="s">
        <v>55</v>
      </c>
      <c r="BX3" s="56" t="s">
        <v>111</v>
      </c>
      <c r="BY3" s="56"/>
      <c r="BZ3" s="164" t="s">
        <v>1059</v>
      </c>
      <c r="CA3" s="55" t="s">
        <v>971</v>
      </c>
      <c r="CB3" s="55" t="s">
        <v>1058</v>
      </c>
      <c r="CC3" s="50" t="s">
        <v>1206</v>
      </c>
    </row>
    <row r="4" spans="1:81" s="38" customFormat="1" ht="12" customHeight="1">
      <c r="A4" s="31" t="s">
        <v>405</v>
      </c>
      <c r="B4" s="31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T4" s="39"/>
      <c r="V4" s="39"/>
      <c r="X4" s="39"/>
      <c r="AB4" s="39"/>
      <c r="AD4" s="39"/>
      <c r="AE4" s="224"/>
      <c r="AF4" s="86"/>
      <c r="AH4" s="39"/>
      <c r="AJ4" s="39"/>
      <c r="AL4" s="39"/>
      <c r="AN4" s="39"/>
      <c r="AP4" s="39"/>
      <c r="AR4" s="39"/>
      <c r="AT4" s="39"/>
      <c r="AV4" s="39"/>
      <c r="AX4" s="39"/>
      <c r="AZ4" s="39"/>
      <c r="BB4" s="39"/>
      <c r="BD4" s="39"/>
      <c r="BF4" s="39"/>
      <c r="BH4" s="39"/>
      <c r="BJ4" s="39"/>
      <c r="BL4" s="39"/>
      <c r="BN4" s="39"/>
      <c r="BP4" s="39"/>
      <c r="BR4" s="39"/>
      <c r="BT4" s="39"/>
      <c r="BV4" s="39"/>
      <c r="BX4" s="39"/>
      <c r="BY4" s="39"/>
      <c r="BZ4" s="404"/>
      <c r="CA4" s="362"/>
      <c r="CB4" s="362"/>
      <c r="CC4" s="362"/>
    </row>
    <row r="5" spans="1:81" s="111" customFormat="1" ht="12" customHeight="1">
      <c r="A5" s="114" t="s">
        <v>127</v>
      </c>
      <c r="B5" s="114"/>
      <c r="C5" s="338">
        <v>3.6779999999999999</v>
      </c>
      <c r="D5" s="111" t="s">
        <v>460</v>
      </c>
      <c r="F5" s="337">
        <v>2023</v>
      </c>
      <c r="G5" s="337">
        <v>14</v>
      </c>
      <c r="H5" s="337">
        <v>2087</v>
      </c>
      <c r="I5" s="337">
        <v>56</v>
      </c>
      <c r="J5" s="338">
        <v>-3.2</v>
      </c>
      <c r="K5" s="339">
        <v>0.12479999999999999</v>
      </c>
      <c r="L5" s="339">
        <v>1.4E-3</v>
      </c>
      <c r="M5" s="340">
        <v>6.54</v>
      </c>
      <c r="N5" s="340">
        <v>0.23</v>
      </c>
      <c r="O5" s="339">
        <v>0.38240000000000002</v>
      </c>
      <c r="P5" s="339">
        <v>1.2E-2</v>
      </c>
      <c r="Q5" s="340">
        <v>0.90664</v>
      </c>
      <c r="R5" s="341"/>
      <c r="S5" s="337">
        <v>562</v>
      </c>
      <c r="T5" s="341">
        <v>84</v>
      </c>
      <c r="U5" s="341">
        <v>77</v>
      </c>
      <c r="V5" s="341">
        <v>11</v>
      </c>
      <c r="W5" s="341">
        <v>39.1</v>
      </c>
      <c r="X5" s="341">
        <v>6.1</v>
      </c>
      <c r="Y5" s="340">
        <f>BQ5/BS5</f>
        <v>0.44501278772378516</v>
      </c>
      <c r="Z5" s="338"/>
      <c r="AA5" s="341">
        <v>1140</v>
      </c>
      <c r="AB5" s="341">
        <v>220</v>
      </c>
      <c r="AC5" s="340" t="s">
        <v>107</v>
      </c>
      <c r="AD5" s="340" t="s">
        <v>107</v>
      </c>
      <c r="AE5" s="340">
        <v>1</v>
      </c>
      <c r="AF5" s="340">
        <v>1.3</v>
      </c>
      <c r="AG5" s="341">
        <v>555</v>
      </c>
      <c r="AH5" s="341">
        <v>89</v>
      </c>
      <c r="AI5" s="343">
        <v>7.0999999999999994E-2</v>
      </c>
      <c r="AJ5" s="343">
        <v>0.06</v>
      </c>
      <c r="AK5" s="338">
        <v>22.2</v>
      </c>
      <c r="AL5" s="338">
        <v>7.5</v>
      </c>
      <c r="AM5" s="343">
        <v>0.1</v>
      </c>
      <c r="AN5" s="343">
        <v>0.1</v>
      </c>
      <c r="AO5" s="340">
        <v>1.4</v>
      </c>
      <c r="AP5" s="340">
        <v>1.1000000000000001</v>
      </c>
      <c r="AQ5" s="340">
        <v>2.2999999999999998</v>
      </c>
      <c r="AR5" s="340">
        <v>2.2000000000000002</v>
      </c>
      <c r="AS5" s="340">
        <v>0.33</v>
      </c>
      <c r="AT5" s="340">
        <v>0.36</v>
      </c>
      <c r="AU5" s="338">
        <v>7.7</v>
      </c>
      <c r="AV5" s="340">
        <v>3.1</v>
      </c>
      <c r="AW5" s="340">
        <v>2.6</v>
      </c>
      <c r="AX5" s="340">
        <v>1.2</v>
      </c>
      <c r="AY5" s="337">
        <v>36</v>
      </c>
      <c r="AZ5" s="341">
        <v>9.5</v>
      </c>
      <c r="BA5" s="337">
        <v>15.9</v>
      </c>
      <c r="BB5" s="341">
        <v>2.5</v>
      </c>
      <c r="BC5" s="337">
        <v>79</v>
      </c>
      <c r="BD5" s="341">
        <v>12</v>
      </c>
      <c r="BE5" s="337">
        <v>20.8</v>
      </c>
      <c r="BF5" s="341">
        <v>4.5999999999999996</v>
      </c>
      <c r="BG5" s="341">
        <v>209</v>
      </c>
      <c r="BH5" s="337">
        <v>41</v>
      </c>
      <c r="BI5" s="337">
        <v>52.1</v>
      </c>
      <c r="BJ5" s="338">
        <v>8.9</v>
      </c>
      <c r="BK5" s="341">
        <v>4.5</v>
      </c>
      <c r="BL5" s="338">
        <v>6.8</v>
      </c>
      <c r="BM5" s="337">
        <v>510000</v>
      </c>
      <c r="BN5" s="337">
        <v>130000</v>
      </c>
      <c r="BO5" s="337">
        <v>13400</v>
      </c>
      <c r="BP5" s="337">
        <v>2500</v>
      </c>
      <c r="BQ5" s="337">
        <v>174</v>
      </c>
      <c r="BR5" s="341">
        <v>29</v>
      </c>
      <c r="BS5" s="337">
        <v>391</v>
      </c>
      <c r="BT5" s="341">
        <v>60</v>
      </c>
      <c r="BU5" s="340">
        <v>5</v>
      </c>
      <c r="BV5" s="340">
        <v>3.3</v>
      </c>
      <c r="BW5" s="340">
        <v>1.7</v>
      </c>
      <c r="BX5" s="407">
        <v>1.6</v>
      </c>
      <c r="BY5" s="116"/>
      <c r="BZ5" s="405">
        <f t="shared" ref="BZ5:BZ38" si="0">(AY5/AO5)+(AY5/AQ5)</f>
        <v>41.366459627329192</v>
      </c>
      <c r="CA5" s="406"/>
      <c r="CB5" s="406"/>
      <c r="CC5" s="406"/>
    </row>
    <row r="6" spans="1:81" s="26" customFormat="1" ht="12" customHeight="1">
      <c r="A6" s="29" t="s">
        <v>135</v>
      </c>
      <c r="B6" s="29"/>
      <c r="C6" s="305">
        <v>11.01</v>
      </c>
      <c r="D6" s="25" t="s">
        <v>460</v>
      </c>
      <c r="E6" s="25"/>
      <c r="F6" s="298">
        <v>1908.4</v>
      </c>
      <c r="G6" s="298">
        <v>5.3</v>
      </c>
      <c r="H6" s="298">
        <v>1904</v>
      </c>
      <c r="I6" s="298">
        <v>58</v>
      </c>
      <c r="J6" s="299">
        <v>0.2</v>
      </c>
      <c r="K6" s="300">
        <v>0.11681</v>
      </c>
      <c r="L6" s="300">
        <v>6.8000000000000005E-4</v>
      </c>
      <c r="M6" s="301">
        <v>5.5</v>
      </c>
      <c r="N6" s="301">
        <v>0.2</v>
      </c>
      <c r="O6" s="300">
        <v>0.34379999999999999</v>
      </c>
      <c r="P6" s="300">
        <v>1.2E-2</v>
      </c>
      <c r="Q6" s="301">
        <v>0.97292999999999996</v>
      </c>
      <c r="R6" s="302"/>
      <c r="S6" s="303">
        <v>651</v>
      </c>
      <c r="T6" s="302">
        <v>79</v>
      </c>
      <c r="U6" s="302">
        <v>83</v>
      </c>
      <c r="V6" s="302">
        <v>10</v>
      </c>
      <c r="W6" s="302">
        <v>75.900000000000006</v>
      </c>
      <c r="X6" s="302">
        <v>9.1999999999999993</v>
      </c>
      <c r="Y6" s="304">
        <f t="shared" ref="Y6:Y27" si="1">BQ6/BS6</f>
        <v>0.83464566929133854</v>
      </c>
      <c r="Z6" s="305"/>
      <c r="AA6" s="302">
        <v>340</v>
      </c>
      <c r="AB6" s="302">
        <v>120</v>
      </c>
      <c r="AC6" s="304">
        <v>3.3</v>
      </c>
      <c r="AD6" s="304">
        <v>2.1</v>
      </c>
      <c r="AE6" s="304">
        <v>3.7</v>
      </c>
      <c r="AF6" s="304">
        <v>1.2</v>
      </c>
      <c r="AG6" s="302">
        <v>1480</v>
      </c>
      <c r="AH6" s="302">
        <v>220</v>
      </c>
      <c r="AI6" s="306">
        <v>0.55000000000000004</v>
      </c>
      <c r="AJ6" s="306">
        <v>0.15</v>
      </c>
      <c r="AK6" s="305">
        <v>59</v>
      </c>
      <c r="AL6" s="305">
        <v>10</v>
      </c>
      <c r="AM6" s="306">
        <v>0.84</v>
      </c>
      <c r="AN6" s="306">
        <v>0.2</v>
      </c>
      <c r="AO6" s="304">
        <v>9.6</v>
      </c>
      <c r="AP6" s="304">
        <v>2.7</v>
      </c>
      <c r="AQ6" s="304">
        <v>7</v>
      </c>
      <c r="AR6" s="304">
        <v>2.2999999999999998</v>
      </c>
      <c r="AS6" s="304">
        <v>3.28</v>
      </c>
      <c r="AT6" s="304">
        <v>0.84</v>
      </c>
      <c r="AU6" s="305">
        <v>29.7</v>
      </c>
      <c r="AV6" s="304">
        <v>7.9</v>
      </c>
      <c r="AW6" s="304">
        <v>9.6999999999999993</v>
      </c>
      <c r="AX6" s="304">
        <v>2.1</v>
      </c>
      <c r="AY6" s="303">
        <v>111</v>
      </c>
      <c r="AZ6" s="302">
        <v>13</v>
      </c>
      <c r="BA6" s="303">
        <v>42.7</v>
      </c>
      <c r="BB6" s="302">
        <v>5.5</v>
      </c>
      <c r="BC6" s="303">
        <v>227</v>
      </c>
      <c r="BD6" s="302">
        <v>29</v>
      </c>
      <c r="BE6" s="303">
        <v>50.8</v>
      </c>
      <c r="BF6" s="302">
        <v>7.1</v>
      </c>
      <c r="BG6" s="302">
        <v>499</v>
      </c>
      <c r="BH6" s="303">
        <v>65</v>
      </c>
      <c r="BI6" s="303">
        <v>116</v>
      </c>
      <c r="BJ6" s="305">
        <v>15</v>
      </c>
      <c r="BK6" s="302">
        <v>6.9</v>
      </c>
      <c r="BL6" s="305">
        <v>5.2</v>
      </c>
      <c r="BM6" s="303">
        <v>554000</v>
      </c>
      <c r="BN6" s="303">
        <v>88000</v>
      </c>
      <c r="BO6" s="303">
        <v>11800</v>
      </c>
      <c r="BP6" s="303">
        <v>1700</v>
      </c>
      <c r="BQ6" s="303">
        <v>424</v>
      </c>
      <c r="BR6" s="302">
        <v>53</v>
      </c>
      <c r="BS6" s="303">
        <v>508</v>
      </c>
      <c r="BT6" s="302">
        <v>63</v>
      </c>
      <c r="BU6" s="304">
        <v>5.0999999999999996</v>
      </c>
      <c r="BV6" s="304">
        <v>1.2</v>
      </c>
      <c r="BW6" s="304">
        <v>2.48</v>
      </c>
      <c r="BX6" s="304">
        <v>0.83</v>
      </c>
      <c r="BZ6" s="307">
        <f t="shared" si="0"/>
        <v>27.419642857142858</v>
      </c>
      <c r="CA6" s="235">
        <f>BS6*(EXP(F6*0.0001551)+0.0072*EXP(F6*0.0009849))</f>
        <v>706.94605924368091</v>
      </c>
      <c r="CB6" s="308">
        <f>2.28+3.99*LOG(AK6/((CA6*BK6)^(1/2)))</f>
        <v>1.9876699659853037</v>
      </c>
      <c r="CC6" s="235">
        <f>4800/(5.711-LOG(BK6)-LOG(1)+LOG(0.75))-273.15</f>
        <v>737.96975311523488</v>
      </c>
    </row>
    <row r="7" spans="1:81" s="111" customFormat="1" ht="12" customHeight="1">
      <c r="A7" s="114" t="s">
        <v>133</v>
      </c>
      <c r="B7" s="114"/>
      <c r="C7" s="338">
        <v>7.0959000000000003</v>
      </c>
      <c r="D7" s="111" t="s">
        <v>460</v>
      </c>
      <c r="F7" s="337">
        <v>1971.9</v>
      </c>
      <c r="G7" s="337">
        <v>6.2</v>
      </c>
      <c r="H7" s="337">
        <v>1937</v>
      </c>
      <c r="I7" s="337">
        <v>54</v>
      </c>
      <c r="J7" s="338">
        <v>1.7</v>
      </c>
      <c r="K7" s="339">
        <v>0.12107</v>
      </c>
      <c r="L7" s="339">
        <v>6.8000000000000005E-4</v>
      </c>
      <c r="M7" s="340">
        <v>5.82</v>
      </c>
      <c r="N7" s="340">
        <v>0.2</v>
      </c>
      <c r="O7" s="339">
        <v>0.35070000000000001</v>
      </c>
      <c r="P7" s="339">
        <v>1.0999999999999999E-2</v>
      </c>
      <c r="Q7" s="340">
        <v>0.96262999999999999</v>
      </c>
      <c r="R7" s="341"/>
      <c r="S7" s="337">
        <v>305</v>
      </c>
      <c r="T7" s="341">
        <v>28</v>
      </c>
      <c r="U7" s="341">
        <v>40.4</v>
      </c>
      <c r="V7" s="341">
        <v>3.8</v>
      </c>
      <c r="W7" s="341">
        <v>51.2</v>
      </c>
      <c r="X7" s="341">
        <v>4.9000000000000004</v>
      </c>
      <c r="Y7" s="340">
        <f>BQ7/BS7</f>
        <v>1.1373390557939915</v>
      </c>
      <c r="Z7" s="338"/>
      <c r="AA7" s="341">
        <v>380</v>
      </c>
      <c r="AB7" s="341">
        <v>150</v>
      </c>
      <c r="AC7" s="340">
        <v>1.6</v>
      </c>
      <c r="AD7" s="340">
        <v>1.9</v>
      </c>
      <c r="AE7" s="340">
        <v>0.6</v>
      </c>
      <c r="AF7" s="340">
        <v>0.41</v>
      </c>
      <c r="AG7" s="341">
        <v>1340</v>
      </c>
      <c r="AH7" s="341">
        <v>210</v>
      </c>
      <c r="AI7" s="343">
        <v>0.4</v>
      </c>
      <c r="AJ7" s="343">
        <v>0.13</v>
      </c>
      <c r="AK7" s="338">
        <v>39.9</v>
      </c>
      <c r="AL7" s="338">
        <v>6.3</v>
      </c>
      <c r="AM7" s="343">
        <v>0.77</v>
      </c>
      <c r="AN7" s="343">
        <v>0.28999999999999998</v>
      </c>
      <c r="AO7" s="340">
        <v>5.7</v>
      </c>
      <c r="AP7" s="340">
        <v>1.3</v>
      </c>
      <c r="AQ7" s="340">
        <v>9.6999999999999993</v>
      </c>
      <c r="AR7" s="340">
        <v>2.2999999999999998</v>
      </c>
      <c r="AS7" s="340">
        <v>1.84</v>
      </c>
      <c r="AT7" s="340">
        <v>0.54</v>
      </c>
      <c r="AU7" s="338">
        <v>27.2</v>
      </c>
      <c r="AV7" s="340">
        <v>6.7</v>
      </c>
      <c r="AW7" s="340">
        <v>9.4</v>
      </c>
      <c r="AX7" s="340">
        <v>1.1000000000000001</v>
      </c>
      <c r="AY7" s="337">
        <v>127</v>
      </c>
      <c r="AZ7" s="341">
        <v>13</v>
      </c>
      <c r="BA7" s="337">
        <v>44.9</v>
      </c>
      <c r="BB7" s="341">
        <v>6</v>
      </c>
      <c r="BC7" s="337">
        <v>218</v>
      </c>
      <c r="BD7" s="341">
        <v>31</v>
      </c>
      <c r="BE7" s="337">
        <v>43.3</v>
      </c>
      <c r="BF7" s="341">
        <v>3.9</v>
      </c>
      <c r="BG7" s="341">
        <v>415</v>
      </c>
      <c r="BH7" s="337">
        <v>67</v>
      </c>
      <c r="BI7" s="337">
        <v>88</v>
      </c>
      <c r="BJ7" s="338">
        <v>12</v>
      </c>
      <c r="BK7" s="341">
        <v>9.9</v>
      </c>
      <c r="BL7" s="338">
        <v>4.5999999999999996</v>
      </c>
      <c r="BM7" s="337">
        <v>497000</v>
      </c>
      <c r="BN7" s="337">
        <v>65000</v>
      </c>
      <c r="BO7" s="337">
        <v>10800</v>
      </c>
      <c r="BP7" s="337">
        <v>1200</v>
      </c>
      <c r="BQ7" s="337">
        <v>265</v>
      </c>
      <c r="BR7" s="341">
        <v>28</v>
      </c>
      <c r="BS7" s="337">
        <v>233</v>
      </c>
      <c r="BT7" s="341">
        <v>24</v>
      </c>
      <c r="BU7" s="340">
        <v>2.9</v>
      </c>
      <c r="BV7" s="340">
        <v>1</v>
      </c>
      <c r="BW7" s="340">
        <v>1.8</v>
      </c>
      <c r="BX7" s="340">
        <v>0.71</v>
      </c>
      <c r="BZ7" s="307">
        <f t="shared" si="0"/>
        <v>35.373485259540608</v>
      </c>
      <c r="CA7" s="235"/>
      <c r="CB7" s="308"/>
      <c r="CC7" s="235"/>
    </row>
    <row r="8" spans="1:81" s="111" customFormat="1" ht="12" customHeight="1">
      <c r="A8" s="114" t="s">
        <v>115</v>
      </c>
      <c r="B8" s="114" t="s">
        <v>890</v>
      </c>
      <c r="C8" s="338">
        <v>2.2406000000000001</v>
      </c>
      <c r="D8" s="111" t="s">
        <v>460</v>
      </c>
      <c r="F8" s="337">
        <v>2368</v>
      </c>
      <c r="G8" s="337">
        <v>13</v>
      </c>
      <c r="H8" s="337">
        <v>2037</v>
      </c>
      <c r="I8" s="337">
        <v>52</v>
      </c>
      <c r="J8" s="338">
        <v>14</v>
      </c>
      <c r="K8" s="339">
        <v>0.15210000000000001</v>
      </c>
      <c r="L8" s="339">
        <v>1.9E-3</v>
      </c>
      <c r="M8" s="340">
        <v>7.74</v>
      </c>
      <c r="N8" s="340">
        <v>0.25</v>
      </c>
      <c r="O8" s="339">
        <v>0.37169999999999997</v>
      </c>
      <c r="P8" s="339">
        <v>1.0999999999999999E-2</v>
      </c>
      <c r="Q8" s="340">
        <v>0.61741999999999997</v>
      </c>
      <c r="R8" s="341"/>
      <c r="S8" s="337">
        <v>1470</v>
      </c>
      <c r="T8" s="341">
        <v>960</v>
      </c>
      <c r="U8" s="341">
        <v>240</v>
      </c>
      <c r="V8" s="341">
        <v>160</v>
      </c>
      <c r="W8" s="341">
        <v>430</v>
      </c>
      <c r="X8" s="341">
        <v>280</v>
      </c>
      <c r="Y8" s="340">
        <f>BQ8/BS8</f>
        <v>1.6190476190476191</v>
      </c>
      <c r="Z8" s="338"/>
      <c r="AA8" s="342">
        <v>2100</v>
      </c>
      <c r="AB8" s="342">
        <v>2600</v>
      </c>
      <c r="AC8" s="340" t="s">
        <v>107</v>
      </c>
      <c r="AD8" s="340" t="s">
        <v>107</v>
      </c>
      <c r="AE8" s="340">
        <v>12</v>
      </c>
      <c r="AF8" s="340">
        <v>9.4</v>
      </c>
      <c r="AG8" s="342">
        <v>5800</v>
      </c>
      <c r="AH8" s="342">
        <v>4400</v>
      </c>
      <c r="AI8" s="338">
        <v>16</v>
      </c>
      <c r="AJ8" s="338">
        <v>11</v>
      </c>
      <c r="AK8" s="337">
        <v>290</v>
      </c>
      <c r="AL8" s="337">
        <v>150</v>
      </c>
      <c r="AM8" s="338">
        <v>20</v>
      </c>
      <c r="AN8" s="338">
        <v>13</v>
      </c>
      <c r="AO8" s="337">
        <v>190</v>
      </c>
      <c r="AP8" s="337">
        <v>170</v>
      </c>
      <c r="AQ8" s="337">
        <v>130</v>
      </c>
      <c r="AR8" s="340">
        <v>150</v>
      </c>
      <c r="AS8" s="337">
        <v>30</v>
      </c>
      <c r="AT8" s="337">
        <v>24</v>
      </c>
      <c r="AU8" s="337">
        <v>250</v>
      </c>
      <c r="AV8" s="337">
        <v>260</v>
      </c>
      <c r="AW8" s="340">
        <v>62</v>
      </c>
      <c r="AX8" s="340">
        <v>38</v>
      </c>
      <c r="AY8" s="337">
        <v>620</v>
      </c>
      <c r="AZ8" s="341">
        <v>480</v>
      </c>
      <c r="BA8" s="337">
        <v>190</v>
      </c>
      <c r="BB8" s="341">
        <v>120</v>
      </c>
      <c r="BC8" s="337">
        <v>800</v>
      </c>
      <c r="BD8" s="341">
        <v>540</v>
      </c>
      <c r="BE8" s="337">
        <v>160</v>
      </c>
      <c r="BF8" s="341">
        <v>160</v>
      </c>
      <c r="BG8" s="341">
        <v>1200</v>
      </c>
      <c r="BH8" s="337">
        <v>760</v>
      </c>
      <c r="BI8" s="337">
        <v>290</v>
      </c>
      <c r="BJ8" s="338">
        <v>250</v>
      </c>
      <c r="BK8" s="341">
        <v>27</v>
      </c>
      <c r="BL8" s="338">
        <v>22</v>
      </c>
      <c r="BM8" s="337">
        <v>880000</v>
      </c>
      <c r="BN8" s="337">
        <v>680000</v>
      </c>
      <c r="BO8" s="337">
        <v>15000</v>
      </c>
      <c r="BP8" s="337">
        <v>10000</v>
      </c>
      <c r="BQ8" s="337">
        <v>1700</v>
      </c>
      <c r="BR8" s="342">
        <v>1100</v>
      </c>
      <c r="BS8" s="337">
        <v>1050</v>
      </c>
      <c r="BT8" s="341">
        <v>700</v>
      </c>
      <c r="BU8" s="340">
        <v>17</v>
      </c>
      <c r="BV8" s="340">
        <v>13</v>
      </c>
      <c r="BW8" s="340">
        <v>4.3</v>
      </c>
      <c r="BX8" s="340">
        <v>5.0999999999999996</v>
      </c>
      <c r="BZ8" s="307">
        <f t="shared" si="0"/>
        <v>8.0323886639676108</v>
      </c>
      <c r="CA8" s="235"/>
      <c r="CB8" s="308"/>
      <c r="CC8" s="235"/>
    </row>
    <row r="9" spans="1:81" s="111" customFormat="1" ht="12" customHeight="1">
      <c r="A9" s="114" t="s">
        <v>116</v>
      </c>
      <c r="B9" s="114" t="s">
        <v>890</v>
      </c>
      <c r="C9" s="338">
        <v>5.1132</v>
      </c>
      <c r="D9" s="111" t="s">
        <v>460</v>
      </c>
      <c r="F9" s="337">
        <v>2231</v>
      </c>
      <c r="G9" s="337">
        <v>11</v>
      </c>
      <c r="H9" s="337">
        <v>1882</v>
      </c>
      <c r="I9" s="337">
        <v>53</v>
      </c>
      <c r="J9" s="338">
        <v>15.6</v>
      </c>
      <c r="K9" s="339">
        <v>0.14030000000000001</v>
      </c>
      <c r="L9" s="339">
        <v>1.6000000000000001E-3</v>
      </c>
      <c r="M9" s="340">
        <v>6.52</v>
      </c>
      <c r="N9" s="340">
        <v>0.22</v>
      </c>
      <c r="O9" s="339">
        <v>0.33900000000000002</v>
      </c>
      <c r="P9" s="339">
        <v>1.0999999999999999E-2</v>
      </c>
      <c r="Q9" s="340">
        <v>0.79701999999999995</v>
      </c>
      <c r="R9" s="341"/>
      <c r="S9" s="337">
        <v>330</v>
      </c>
      <c r="T9" s="341">
        <v>160</v>
      </c>
      <c r="U9" s="341">
        <v>52</v>
      </c>
      <c r="V9" s="341">
        <v>25</v>
      </c>
      <c r="W9" s="341">
        <v>49</v>
      </c>
      <c r="X9" s="341">
        <v>23</v>
      </c>
      <c r="Y9" s="340">
        <f>BQ9/BS9</f>
        <v>0.81481481481481477</v>
      </c>
      <c r="Z9" s="338"/>
      <c r="AA9" s="342">
        <v>6600</v>
      </c>
      <c r="AB9" s="342">
        <v>3400</v>
      </c>
      <c r="AC9" s="340">
        <v>4.5</v>
      </c>
      <c r="AD9" s="340">
        <v>5.5</v>
      </c>
      <c r="AE9" s="340">
        <v>16</v>
      </c>
      <c r="AF9" s="340">
        <v>5.9</v>
      </c>
      <c r="AG9" s="341">
        <v>1160</v>
      </c>
      <c r="AH9" s="341">
        <v>380</v>
      </c>
      <c r="AI9" s="338">
        <v>38</v>
      </c>
      <c r="AJ9" s="338">
        <v>28</v>
      </c>
      <c r="AK9" s="337">
        <v>167</v>
      </c>
      <c r="AL9" s="337">
        <v>73</v>
      </c>
      <c r="AM9" s="340">
        <v>17.100000000000001</v>
      </c>
      <c r="AN9" s="340">
        <v>9.9</v>
      </c>
      <c r="AO9" s="337">
        <v>86</v>
      </c>
      <c r="AP9" s="340">
        <v>44</v>
      </c>
      <c r="AQ9" s="338">
        <v>24</v>
      </c>
      <c r="AR9" s="340">
        <v>13</v>
      </c>
      <c r="AS9" s="340">
        <v>2.6</v>
      </c>
      <c r="AT9" s="340">
        <v>1.6</v>
      </c>
      <c r="AU9" s="338">
        <v>34</v>
      </c>
      <c r="AV9" s="337">
        <v>19</v>
      </c>
      <c r="AW9" s="340">
        <v>10.4</v>
      </c>
      <c r="AX9" s="340">
        <v>6.1</v>
      </c>
      <c r="AY9" s="337">
        <v>98</v>
      </c>
      <c r="AZ9" s="341">
        <v>34</v>
      </c>
      <c r="BA9" s="337">
        <v>40</v>
      </c>
      <c r="BB9" s="341">
        <v>18</v>
      </c>
      <c r="BC9" s="337">
        <v>185</v>
      </c>
      <c r="BD9" s="341">
        <v>65</v>
      </c>
      <c r="BE9" s="337">
        <v>45</v>
      </c>
      <c r="BF9" s="341">
        <v>22</v>
      </c>
      <c r="BG9" s="341">
        <v>380</v>
      </c>
      <c r="BH9" s="337">
        <v>200</v>
      </c>
      <c r="BI9" s="337">
        <v>83</v>
      </c>
      <c r="BJ9" s="338">
        <v>30</v>
      </c>
      <c r="BK9" s="341">
        <v>11.7</v>
      </c>
      <c r="BL9" s="338">
        <v>8.1999999999999993</v>
      </c>
      <c r="BM9" s="337">
        <v>640000</v>
      </c>
      <c r="BN9" s="337">
        <v>280000</v>
      </c>
      <c r="BO9" s="337">
        <v>15700</v>
      </c>
      <c r="BP9" s="337">
        <v>7300</v>
      </c>
      <c r="BQ9" s="337">
        <v>220</v>
      </c>
      <c r="BR9" s="341">
        <v>120</v>
      </c>
      <c r="BS9" s="337">
        <v>270</v>
      </c>
      <c r="BT9" s="341">
        <v>140</v>
      </c>
      <c r="BU9" s="340">
        <v>4.5999999999999996</v>
      </c>
      <c r="BV9" s="340">
        <v>2.1</v>
      </c>
      <c r="BW9" s="340">
        <v>2.2999999999999998</v>
      </c>
      <c r="BX9" s="340">
        <v>1.5</v>
      </c>
      <c r="BZ9" s="307">
        <f t="shared" si="0"/>
        <v>5.2228682170542635</v>
      </c>
      <c r="CA9" s="235"/>
      <c r="CB9" s="308"/>
      <c r="CC9" s="235"/>
    </row>
    <row r="10" spans="1:81" s="26" customFormat="1" ht="12" customHeight="1">
      <c r="A10" s="29" t="s">
        <v>136</v>
      </c>
      <c r="B10" s="29"/>
      <c r="C10" s="305">
        <v>11.019</v>
      </c>
      <c r="D10" s="25" t="s">
        <v>460</v>
      </c>
      <c r="E10" s="25"/>
      <c r="F10" s="298">
        <v>1897.1</v>
      </c>
      <c r="G10" s="298">
        <v>7.2</v>
      </c>
      <c r="H10" s="298">
        <v>1874</v>
      </c>
      <c r="I10" s="298">
        <v>46</v>
      </c>
      <c r="J10" s="299">
        <v>1.37</v>
      </c>
      <c r="K10" s="300">
        <v>0.11615</v>
      </c>
      <c r="L10" s="300">
        <v>7.6999999999999996E-4</v>
      </c>
      <c r="M10" s="301">
        <v>5.3860000000000001</v>
      </c>
      <c r="N10" s="301">
        <v>0.17</v>
      </c>
      <c r="O10" s="300">
        <v>0.33729999999999999</v>
      </c>
      <c r="P10" s="300">
        <v>9.4999999999999998E-3</v>
      </c>
      <c r="Q10" s="301">
        <v>0.89390000000000003</v>
      </c>
      <c r="R10" s="302"/>
      <c r="S10" s="303">
        <v>276</v>
      </c>
      <c r="T10" s="302">
        <v>29</v>
      </c>
      <c r="U10" s="302">
        <v>35.1</v>
      </c>
      <c r="V10" s="302">
        <v>3.8</v>
      </c>
      <c r="W10" s="302">
        <v>40.6</v>
      </c>
      <c r="X10" s="302">
        <v>4.5</v>
      </c>
      <c r="Y10" s="304">
        <f t="shared" si="1"/>
        <v>1.0744186046511628</v>
      </c>
      <c r="Z10" s="305"/>
      <c r="AA10" s="302">
        <v>270</v>
      </c>
      <c r="AB10" s="302">
        <v>180</v>
      </c>
      <c r="AC10" s="304" t="s">
        <v>107</v>
      </c>
      <c r="AD10" s="304" t="s">
        <v>107</v>
      </c>
      <c r="AE10" s="304">
        <v>0.22</v>
      </c>
      <c r="AF10" s="304">
        <v>0.21</v>
      </c>
      <c r="AG10" s="302">
        <v>1270</v>
      </c>
      <c r="AH10" s="302">
        <v>140</v>
      </c>
      <c r="AI10" s="306">
        <v>0.31</v>
      </c>
      <c r="AJ10" s="306">
        <v>0.28000000000000003</v>
      </c>
      <c r="AK10" s="305">
        <v>38.5</v>
      </c>
      <c r="AL10" s="305">
        <v>5.5</v>
      </c>
      <c r="AM10" s="306">
        <v>0.318</v>
      </c>
      <c r="AN10" s="306">
        <v>8.4000000000000005E-2</v>
      </c>
      <c r="AO10" s="304">
        <v>5</v>
      </c>
      <c r="AP10" s="304">
        <v>1.9</v>
      </c>
      <c r="AQ10" s="304">
        <v>7.1</v>
      </c>
      <c r="AR10" s="304">
        <v>1.6</v>
      </c>
      <c r="AS10" s="304">
        <v>1.41</v>
      </c>
      <c r="AT10" s="304">
        <v>0.26</v>
      </c>
      <c r="AU10" s="305">
        <v>29.5</v>
      </c>
      <c r="AV10" s="304">
        <v>6</v>
      </c>
      <c r="AW10" s="304">
        <v>9.5</v>
      </c>
      <c r="AX10" s="304">
        <v>1.8</v>
      </c>
      <c r="AY10" s="303">
        <v>112</v>
      </c>
      <c r="AZ10" s="302">
        <v>14</v>
      </c>
      <c r="BA10" s="303">
        <v>40.700000000000003</v>
      </c>
      <c r="BB10" s="302">
        <v>4.7</v>
      </c>
      <c r="BC10" s="303">
        <v>215</v>
      </c>
      <c r="BD10" s="302">
        <v>27</v>
      </c>
      <c r="BE10" s="303">
        <v>46.8</v>
      </c>
      <c r="BF10" s="302">
        <v>4.2</v>
      </c>
      <c r="BG10" s="302">
        <v>418</v>
      </c>
      <c r="BH10" s="303">
        <v>39</v>
      </c>
      <c r="BI10" s="303">
        <v>94.9</v>
      </c>
      <c r="BJ10" s="305">
        <v>8.9</v>
      </c>
      <c r="BK10" s="302">
        <v>10</v>
      </c>
      <c r="BL10" s="305">
        <v>3.1</v>
      </c>
      <c r="BM10" s="303">
        <v>547000</v>
      </c>
      <c r="BN10" s="303">
        <v>59000</v>
      </c>
      <c r="BO10" s="303">
        <v>10900</v>
      </c>
      <c r="BP10" s="303">
        <v>1100</v>
      </c>
      <c r="BQ10" s="303">
        <v>231</v>
      </c>
      <c r="BR10" s="302">
        <v>24</v>
      </c>
      <c r="BS10" s="303">
        <v>215</v>
      </c>
      <c r="BT10" s="302">
        <v>21</v>
      </c>
      <c r="BU10" s="304">
        <v>3.4</v>
      </c>
      <c r="BV10" s="304">
        <v>0.89</v>
      </c>
      <c r="BW10" s="304">
        <v>1.57</v>
      </c>
      <c r="BX10" s="304">
        <v>0.52</v>
      </c>
      <c r="BZ10" s="307">
        <f t="shared" si="0"/>
        <v>38.174647887323943</v>
      </c>
      <c r="CA10" s="235">
        <f>BS10*(EXP(F10*0.0001551)+0.0072*EXP(F10*0.0009849))</f>
        <v>298.58120911703884</v>
      </c>
      <c r="CB10" s="308">
        <f>2.28+3.99*LOG(AK10/((CA10*BK10)^(1/2)))</f>
        <v>1.6732386783026021</v>
      </c>
      <c r="CC10" s="235">
        <f>4800/(5.711-LOG(BK10)-LOG(1)+LOG(0.75))-273.15</f>
        <v>773.49977729714794</v>
      </c>
    </row>
    <row r="11" spans="1:81" s="26" customFormat="1" ht="12" customHeight="1">
      <c r="A11" s="29" t="s">
        <v>137</v>
      </c>
      <c r="B11" s="29" t="s">
        <v>801</v>
      </c>
      <c r="C11" s="305">
        <v>11.019</v>
      </c>
      <c r="D11" s="25" t="s">
        <v>460</v>
      </c>
      <c r="E11" s="25"/>
      <c r="F11" s="298">
        <v>1883.5</v>
      </c>
      <c r="G11" s="298">
        <v>8.6</v>
      </c>
      <c r="H11" s="298">
        <v>1967</v>
      </c>
      <c r="I11" s="298">
        <v>50</v>
      </c>
      <c r="J11" s="299">
        <v>-4.5999999999999996</v>
      </c>
      <c r="K11" s="300">
        <v>0.11529</v>
      </c>
      <c r="L11" s="300">
        <v>8.0000000000000004E-4</v>
      </c>
      <c r="M11" s="301">
        <v>5.6289999999999996</v>
      </c>
      <c r="N11" s="301">
        <v>0.18</v>
      </c>
      <c r="O11" s="300">
        <v>0.3569</v>
      </c>
      <c r="P11" s="300">
        <v>1.0999999999999999E-2</v>
      </c>
      <c r="Q11" s="301">
        <v>0.88671</v>
      </c>
      <c r="R11" s="302"/>
      <c r="S11" s="303">
        <v>168</v>
      </c>
      <c r="T11" s="302">
        <v>21</v>
      </c>
      <c r="U11" s="302">
        <v>21.1</v>
      </c>
      <c r="V11" s="302">
        <v>2.5</v>
      </c>
      <c r="W11" s="302">
        <v>20.7</v>
      </c>
      <c r="X11" s="302">
        <v>2.6</v>
      </c>
      <c r="Y11" s="304">
        <f t="shared" si="1"/>
        <v>0.91729323308270672</v>
      </c>
      <c r="Z11" s="305"/>
      <c r="AA11" s="302">
        <v>250</v>
      </c>
      <c r="AB11" s="302">
        <v>160</v>
      </c>
      <c r="AC11" s="304">
        <v>2.1</v>
      </c>
      <c r="AD11" s="304">
        <v>2.1</v>
      </c>
      <c r="AE11" s="304">
        <v>0.28000000000000003</v>
      </c>
      <c r="AF11" s="304">
        <v>0.28000000000000003</v>
      </c>
      <c r="AG11" s="302">
        <v>990</v>
      </c>
      <c r="AH11" s="302">
        <v>180</v>
      </c>
      <c r="AI11" s="306">
        <v>8.9999999999999993E-3</v>
      </c>
      <c r="AJ11" s="306">
        <v>1.0999999999999999E-2</v>
      </c>
      <c r="AK11" s="305">
        <v>26.7</v>
      </c>
      <c r="AL11" s="305">
        <v>5</v>
      </c>
      <c r="AM11" s="306">
        <v>0.11600000000000001</v>
      </c>
      <c r="AN11" s="306">
        <v>5.3999999999999999E-2</v>
      </c>
      <c r="AO11" s="304">
        <v>2</v>
      </c>
      <c r="AP11" s="304">
        <v>1.2</v>
      </c>
      <c r="AQ11" s="304">
        <v>3.8</v>
      </c>
      <c r="AR11" s="304">
        <v>1.2</v>
      </c>
      <c r="AS11" s="304">
        <v>1.04</v>
      </c>
      <c r="AT11" s="304">
        <v>0.43</v>
      </c>
      <c r="AU11" s="305">
        <v>19.600000000000001</v>
      </c>
      <c r="AV11" s="304">
        <v>4.8</v>
      </c>
      <c r="AW11" s="304">
        <v>7.1</v>
      </c>
      <c r="AX11" s="304">
        <v>1.6</v>
      </c>
      <c r="AY11" s="303">
        <v>82</v>
      </c>
      <c r="AZ11" s="302">
        <v>14</v>
      </c>
      <c r="BA11" s="303">
        <v>30.2</v>
      </c>
      <c r="BB11" s="302">
        <v>6.1</v>
      </c>
      <c r="BC11" s="303">
        <v>156</v>
      </c>
      <c r="BD11" s="302">
        <v>25</v>
      </c>
      <c r="BE11" s="303">
        <v>33.9</v>
      </c>
      <c r="BF11" s="302">
        <v>4.9000000000000004</v>
      </c>
      <c r="BG11" s="302">
        <v>306</v>
      </c>
      <c r="BH11" s="303">
        <v>47</v>
      </c>
      <c r="BI11" s="303">
        <v>65</v>
      </c>
      <c r="BJ11" s="305">
        <v>12</v>
      </c>
      <c r="BK11" s="302">
        <v>12.6</v>
      </c>
      <c r="BL11" s="305">
        <v>5.8</v>
      </c>
      <c r="BM11" s="303">
        <v>564000</v>
      </c>
      <c r="BN11" s="303">
        <v>83000</v>
      </c>
      <c r="BO11" s="303">
        <v>10900</v>
      </c>
      <c r="BP11" s="303">
        <v>2000</v>
      </c>
      <c r="BQ11" s="303">
        <v>122</v>
      </c>
      <c r="BR11" s="302">
        <v>20</v>
      </c>
      <c r="BS11" s="303">
        <v>133</v>
      </c>
      <c r="BT11" s="302">
        <v>22</v>
      </c>
      <c r="BU11" s="304">
        <v>2.0099999999999998</v>
      </c>
      <c r="BV11" s="304">
        <v>0.75</v>
      </c>
      <c r="BW11" s="304">
        <v>1.41</v>
      </c>
      <c r="BX11" s="304">
        <v>0.62</v>
      </c>
      <c r="BZ11" s="307">
        <f t="shared" si="0"/>
        <v>62.578947368421055</v>
      </c>
      <c r="CA11" s="235">
        <f>BS11*(EXP(F11*0.0001551)+0.0072*EXP(F11*0.0009849))</f>
        <v>184.24505964188916</v>
      </c>
      <c r="CB11" s="308">
        <f>2.28+3.99*LOG(AK11/((CA11*BK11)^(1/2)))</f>
        <v>1.2570759716148512</v>
      </c>
      <c r="CC11" s="235">
        <f>4800/(5.711-LOG(BK11)-LOG(1)+LOG(0.75))-273.15</f>
        <v>796.91931629178237</v>
      </c>
    </row>
    <row r="12" spans="1:81" s="26" customFormat="1" ht="12" customHeight="1">
      <c r="A12" s="29" t="s">
        <v>138</v>
      </c>
      <c r="B12" s="29"/>
      <c r="C12" s="305">
        <v>11.010999999999999</v>
      </c>
      <c r="D12" s="25" t="s">
        <v>460</v>
      </c>
      <c r="E12" s="25"/>
      <c r="F12" s="298">
        <v>1892</v>
      </c>
      <c r="G12" s="298">
        <v>11</v>
      </c>
      <c r="H12" s="298">
        <v>1877.3</v>
      </c>
      <c r="I12" s="298">
        <v>44</v>
      </c>
      <c r="J12" s="299">
        <v>0.73</v>
      </c>
      <c r="K12" s="300">
        <v>0.1157</v>
      </c>
      <c r="L12" s="300">
        <v>1.1000000000000001E-3</v>
      </c>
      <c r="M12" s="301">
        <v>5.36</v>
      </c>
      <c r="N12" s="301">
        <v>0.17</v>
      </c>
      <c r="O12" s="300">
        <v>0.33810000000000001</v>
      </c>
      <c r="P12" s="300">
        <v>9.1999999999999998E-3</v>
      </c>
      <c r="Q12" s="301">
        <v>0.58650999999999998</v>
      </c>
      <c r="R12" s="302"/>
      <c r="S12" s="303">
        <v>184</v>
      </c>
      <c r="T12" s="302">
        <v>18</v>
      </c>
      <c r="U12" s="302">
        <v>23.3</v>
      </c>
      <c r="V12" s="302">
        <v>2.2000000000000002</v>
      </c>
      <c r="W12" s="302">
        <v>24.9</v>
      </c>
      <c r="X12" s="302">
        <v>2.5</v>
      </c>
      <c r="Y12" s="304">
        <f t="shared" si="1"/>
        <v>1.0486111111111112</v>
      </c>
      <c r="Z12" s="305"/>
      <c r="AA12" s="302">
        <v>330</v>
      </c>
      <c r="AB12" s="302">
        <v>220</v>
      </c>
      <c r="AC12" s="304" t="s">
        <v>107</v>
      </c>
      <c r="AD12" s="304" t="s">
        <v>107</v>
      </c>
      <c r="AE12" s="304">
        <v>0.23</v>
      </c>
      <c r="AF12" s="304">
        <v>0.22</v>
      </c>
      <c r="AG12" s="302">
        <v>820</v>
      </c>
      <c r="AH12" s="302">
        <v>100</v>
      </c>
      <c r="AI12" s="306">
        <v>9.1999999999999998E-2</v>
      </c>
      <c r="AJ12" s="306">
        <v>3.5999999999999997E-2</v>
      </c>
      <c r="AK12" s="305">
        <v>21.3</v>
      </c>
      <c r="AL12" s="305">
        <v>3.3</v>
      </c>
      <c r="AM12" s="306">
        <v>0.188</v>
      </c>
      <c r="AN12" s="306">
        <v>8.7999999999999995E-2</v>
      </c>
      <c r="AO12" s="304">
        <v>2.04</v>
      </c>
      <c r="AP12" s="304">
        <v>0.74</v>
      </c>
      <c r="AQ12" s="304">
        <v>2.9</v>
      </c>
      <c r="AR12" s="304">
        <v>1.4</v>
      </c>
      <c r="AS12" s="304">
        <v>0.99</v>
      </c>
      <c r="AT12" s="304">
        <v>0.37</v>
      </c>
      <c r="AU12" s="305">
        <v>13.5</v>
      </c>
      <c r="AV12" s="304">
        <v>3.1</v>
      </c>
      <c r="AW12" s="304">
        <v>4.92</v>
      </c>
      <c r="AX12" s="304">
        <v>0.7</v>
      </c>
      <c r="AY12" s="303">
        <v>62</v>
      </c>
      <c r="AZ12" s="302">
        <v>9.4</v>
      </c>
      <c r="BA12" s="303">
        <v>25.8</v>
      </c>
      <c r="BB12" s="302">
        <v>3.2</v>
      </c>
      <c r="BC12" s="303">
        <v>132</v>
      </c>
      <c r="BD12" s="302">
        <v>12</v>
      </c>
      <c r="BE12" s="303">
        <v>30.6</v>
      </c>
      <c r="BF12" s="302">
        <v>4.3</v>
      </c>
      <c r="BG12" s="302">
        <v>297</v>
      </c>
      <c r="BH12" s="303">
        <v>30</v>
      </c>
      <c r="BI12" s="303">
        <v>71</v>
      </c>
      <c r="BJ12" s="305">
        <v>10</v>
      </c>
      <c r="BK12" s="302">
        <v>8.6</v>
      </c>
      <c r="BL12" s="305">
        <v>4.4000000000000004</v>
      </c>
      <c r="BM12" s="303">
        <v>625000</v>
      </c>
      <c r="BN12" s="303">
        <v>72000</v>
      </c>
      <c r="BO12" s="303">
        <v>11100</v>
      </c>
      <c r="BP12" s="303">
        <v>1300</v>
      </c>
      <c r="BQ12" s="303">
        <v>151</v>
      </c>
      <c r="BR12" s="302">
        <v>15</v>
      </c>
      <c r="BS12" s="303">
        <v>144</v>
      </c>
      <c r="BT12" s="302">
        <v>15</v>
      </c>
      <c r="BU12" s="304">
        <v>2.0299999999999998</v>
      </c>
      <c r="BV12" s="304">
        <v>0.95</v>
      </c>
      <c r="BW12" s="304">
        <v>0.7</v>
      </c>
      <c r="BX12" s="304">
        <v>0.39</v>
      </c>
      <c r="BZ12" s="307">
        <f t="shared" si="0"/>
        <v>51.771467207572684</v>
      </c>
      <c r="CA12" s="235">
        <f>BS12*(EXP(F12*0.0001551)+0.0072*EXP(F12*0.0009849))</f>
        <v>199.79350667374032</v>
      </c>
      <c r="CB12" s="308">
        <f>2.28+3.99*LOG(AK12/((CA12*BK12)^(1/2)))</f>
        <v>1.1262503754017896</v>
      </c>
      <c r="CC12" s="235">
        <f>4800/(5.711-LOG(BK12)-LOG(1)+LOG(0.75))-273.15</f>
        <v>758.76125087340654</v>
      </c>
    </row>
    <row r="13" spans="1:81" s="26" customFormat="1" ht="12" customHeight="1">
      <c r="A13" s="29" t="s">
        <v>139</v>
      </c>
      <c r="B13" s="29"/>
      <c r="C13" s="305">
        <v>11.03</v>
      </c>
      <c r="D13" s="25" t="s">
        <v>460</v>
      </c>
      <c r="E13" s="25"/>
      <c r="F13" s="298">
        <v>1895</v>
      </c>
      <c r="G13" s="298">
        <v>18</v>
      </c>
      <c r="H13" s="298">
        <v>1885.6</v>
      </c>
      <c r="I13" s="298">
        <v>45</v>
      </c>
      <c r="J13" s="299">
        <v>0.7</v>
      </c>
      <c r="K13" s="300">
        <v>0.11609999999999999</v>
      </c>
      <c r="L13" s="300">
        <v>2E-3</v>
      </c>
      <c r="M13" s="301">
        <v>5.4029999999999996</v>
      </c>
      <c r="N13" s="301">
        <v>0.18</v>
      </c>
      <c r="O13" s="300">
        <v>0.33979999999999999</v>
      </c>
      <c r="P13" s="300">
        <v>9.2999999999999992E-3</v>
      </c>
      <c r="Q13" s="301">
        <v>0.15962000000000001</v>
      </c>
      <c r="R13" s="302"/>
      <c r="S13" s="303">
        <v>101</v>
      </c>
      <c r="T13" s="302">
        <v>8.1999999999999993</v>
      </c>
      <c r="U13" s="302">
        <v>12.8</v>
      </c>
      <c r="V13" s="302">
        <v>1.2</v>
      </c>
      <c r="W13" s="302">
        <v>8.61</v>
      </c>
      <c r="X13" s="302">
        <v>0.74</v>
      </c>
      <c r="Y13" s="304">
        <f t="shared" si="1"/>
        <v>0.63566878980891717</v>
      </c>
      <c r="Z13" s="305"/>
      <c r="AA13" s="302">
        <v>140</v>
      </c>
      <c r="AB13" s="302">
        <v>220</v>
      </c>
      <c r="AC13" s="304">
        <v>0.5</v>
      </c>
      <c r="AD13" s="304">
        <v>2</v>
      </c>
      <c r="AE13" s="304">
        <v>0.68</v>
      </c>
      <c r="AF13" s="304">
        <v>0.46</v>
      </c>
      <c r="AG13" s="302">
        <v>410</v>
      </c>
      <c r="AH13" s="302">
        <v>41</v>
      </c>
      <c r="AI13" s="306">
        <v>2.1000000000000001E-2</v>
      </c>
      <c r="AJ13" s="306">
        <v>1.6E-2</v>
      </c>
      <c r="AK13" s="305">
        <v>16.7</v>
      </c>
      <c r="AL13" s="305">
        <v>1.3</v>
      </c>
      <c r="AM13" s="306">
        <v>0.04</v>
      </c>
      <c r="AN13" s="306">
        <v>2.7E-2</v>
      </c>
      <c r="AO13" s="304">
        <v>0.41</v>
      </c>
      <c r="AP13" s="304">
        <v>0.33</v>
      </c>
      <c r="AQ13" s="304">
        <v>1</v>
      </c>
      <c r="AR13" s="304">
        <v>0.74</v>
      </c>
      <c r="AS13" s="304">
        <v>0.28000000000000003</v>
      </c>
      <c r="AT13" s="304">
        <v>0.2</v>
      </c>
      <c r="AU13" s="305">
        <v>6</v>
      </c>
      <c r="AV13" s="304">
        <v>2.2999999999999998</v>
      </c>
      <c r="AW13" s="304">
        <v>1.96</v>
      </c>
      <c r="AX13" s="304">
        <v>0.74</v>
      </c>
      <c r="AY13" s="303">
        <v>33.5</v>
      </c>
      <c r="AZ13" s="302">
        <v>5.4</v>
      </c>
      <c r="BA13" s="303">
        <v>11.62</v>
      </c>
      <c r="BB13" s="302">
        <v>0.95</v>
      </c>
      <c r="BC13" s="303">
        <v>62.1</v>
      </c>
      <c r="BD13" s="302">
        <v>7.2</v>
      </c>
      <c r="BE13" s="303">
        <v>14.9</v>
      </c>
      <c r="BF13" s="302">
        <v>1.9</v>
      </c>
      <c r="BG13" s="302">
        <v>150</v>
      </c>
      <c r="BH13" s="303">
        <v>15</v>
      </c>
      <c r="BI13" s="303">
        <v>33.5</v>
      </c>
      <c r="BJ13" s="305">
        <v>3.4</v>
      </c>
      <c r="BK13" s="302">
        <v>4.9000000000000004</v>
      </c>
      <c r="BL13" s="305">
        <v>3.9</v>
      </c>
      <c r="BM13" s="303">
        <v>572000</v>
      </c>
      <c r="BN13" s="303">
        <v>60000</v>
      </c>
      <c r="BO13" s="303">
        <v>13100</v>
      </c>
      <c r="BP13" s="303">
        <v>1600</v>
      </c>
      <c r="BQ13" s="303">
        <v>49.9</v>
      </c>
      <c r="BR13" s="302">
        <v>4.2</v>
      </c>
      <c r="BS13" s="303">
        <v>78.5</v>
      </c>
      <c r="BT13" s="302">
        <v>6.3</v>
      </c>
      <c r="BU13" s="304">
        <v>1.69</v>
      </c>
      <c r="BV13" s="304">
        <v>0.65</v>
      </c>
      <c r="BW13" s="304">
        <v>0.69</v>
      </c>
      <c r="BX13" s="304">
        <v>0.38</v>
      </c>
      <c r="BZ13" s="307">
        <f t="shared" si="0"/>
        <v>115.20731707317074</v>
      </c>
      <c r="CA13" s="235">
        <f>BS13*(EXP(F13*0.0001551)+0.0072*EXP(F13*0.0009849))</f>
        <v>108.97498511530452</v>
      </c>
      <c r="CB13" s="308">
        <f>2.28+3.99*LOG(AK13/((CA13*BK13)^(1/2)))</f>
        <v>1.7172305375733627</v>
      </c>
      <c r="CC13" s="235">
        <f>4800/(5.711-LOG(BK13)-LOG(1)+LOG(0.75))-273.15</f>
        <v>707.26915376082059</v>
      </c>
    </row>
    <row r="14" spans="1:81" s="111" customFormat="1" ht="12" customHeight="1">
      <c r="A14" s="114" t="s">
        <v>117</v>
      </c>
      <c r="B14" s="114"/>
      <c r="C14" s="338">
        <v>4.8350999999999997</v>
      </c>
      <c r="D14" s="111" t="s">
        <v>460</v>
      </c>
      <c r="F14" s="337">
        <v>2041</v>
      </c>
      <c r="G14" s="337">
        <v>14</v>
      </c>
      <c r="H14" s="337">
        <v>1867</v>
      </c>
      <c r="I14" s="337">
        <v>53</v>
      </c>
      <c r="J14" s="338">
        <v>8.5</v>
      </c>
      <c r="K14" s="339">
        <v>0.12590000000000001</v>
      </c>
      <c r="L14" s="339">
        <v>1.8E-3</v>
      </c>
      <c r="M14" s="340">
        <v>5.8</v>
      </c>
      <c r="N14" s="340">
        <v>0.21</v>
      </c>
      <c r="O14" s="339">
        <v>0.33600000000000002</v>
      </c>
      <c r="P14" s="339">
        <v>1.0999999999999999E-2</v>
      </c>
      <c r="Q14" s="340">
        <v>0.80142999999999998</v>
      </c>
      <c r="R14" s="341"/>
      <c r="S14" s="337">
        <v>349</v>
      </c>
      <c r="T14" s="341">
        <v>80</v>
      </c>
      <c r="U14" s="341">
        <v>48</v>
      </c>
      <c r="V14" s="341">
        <v>11</v>
      </c>
      <c r="W14" s="341">
        <v>58</v>
      </c>
      <c r="X14" s="341">
        <v>13</v>
      </c>
      <c r="Y14" s="340">
        <f>BQ14/BS14</f>
        <v>1</v>
      </c>
      <c r="Z14" s="338"/>
      <c r="AA14" s="341">
        <v>370</v>
      </c>
      <c r="AB14" s="341">
        <v>300</v>
      </c>
      <c r="AC14" s="340">
        <v>0.5</v>
      </c>
      <c r="AD14" s="340">
        <v>3</v>
      </c>
      <c r="AE14" s="340">
        <v>1.04</v>
      </c>
      <c r="AF14" s="340">
        <v>0.44</v>
      </c>
      <c r="AG14" s="341">
        <v>1700</v>
      </c>
      <c r="AH14" s="341">
        <v>430</v>
      </c>
      <c r="AI14" s="343">
        <v>1.31</v>
      </c>
      <c r="AJ14" s="343">
        <v>0.31</v>
      </c>
      <c r="AK14" s="337">
        <v>59</v>
      </c>
      <c r="AL14" s="337">
        <v>14</v>
      </c>
      <c r="AM14" s="343">
        <v>2.5099999999999998</v>
      </c>
      <c r="AN14" s="343">
        <v>0.64</v>
      </c>
      <c r="AO14" s="340">
        <v>15.4</v>
      </c>
      <c r="AP14" s="340">
        <v>4.4000000000000004</v>
      </c>
      <c r="AQ14" s="340">
        <v>18</v>
      </c>
      <c r="AR14" s="340">
        <v>4.3</v>
      </c>
      <c r="AS14" s="340">
        <v>5.5</v>
      </c>
      <c r="AT14" s="340">
        <v>1.3</v>
      </c>
      <c r="AU14" s="338">
        <v>50</v>
      </c>
      <c r="AV14" s="340">
        <v>16</v>
      </c>
      <c r="AW14" s="340">
        <v>13.3</v>
      </c>
      <c r="AX14" s="340">
        <v>3.7</v>
      </c>
      <c r="AY14" s="337">
        <v>150</v>
      </c>
      <c r="AZ14" s="341">
        <v>42</v>
      </c>
      <c r="BA14" s="337">
        <v>53</v>
      </c>
      <c r="BB14" s="341">
        <v>12</v>
      </c>
      <c r="BC14" s="337">
        <v>256</v>
      </c>
      <c r="BD14" s="341">
        <v>55</v>
      </c>
      <c r="BE14" s="337">
        <v>53</v>
      </c>
      <c r="BF14" s="341">
        <v>11</v>
      </c>
      <c r="BG14" s="341">
        <v>500</v>
      </c>
      <c r="BH14" s="337">
        <v>110</v>
      </c>
      <c r="BI14" s="337">
        <v>110</v>
      </c>
      <c r="BJ14" s="338">
        <v>27</v>
      </c>
      <c r="BK14" s="341">
        <v>8</v>
      </c>
      <c r="BL14" s="338">
        <v>5.2</v>
      </c>
      <c r="BM14" s="337">
        <v>540000</v>
      </c>
      <c r="BN14" s="337">
        <v>120000</v>
      </c>
      <c r="BO14" s="337">
        <v>10400</v>
      </c>
      <c r="BP14" s="337">
        <v>2300</v>
      </c>
      <c r="BQ14" s="337">
        <v>274</v>
      </c>
      <c r="BR14" s="341">
        <v>65</v>
      </c>
      <c r="BS14" s="337">
        <v>274</v>
      </c>
      <c r="BT14" s="341">
        <v>63</v>
      </c>
      <c r="BU14" s="340">
        <v>3.16</v>
      </c>
      <c r="BV14" s="340">
        <v>0.94</v>
      </c>
      <c r="BW14" s="340">
        <v>1.49</v>
      </c>
      <c r="BX14" s="340">
        <v>0.95</v>
      </c>
      <c r="BZ14" s="307">
        <f t="shared" si="0"/>
        <v>18.073593073593074</v>
      </c>
      <c r="CA14" s="235"/>
      <c r="CB14" s="308"/>
      <c r="CC14" s="235"/>
    </row>
    <row r="15" spans="1:81" s="111" customFormat="1" ht="12" customHeight="1">
      <c r="A15" s="114" t="s">
        <v>118</v>
      </c>
      <c r="B15" s="114" t="s">
        <v>890</v>
      </c>
      <c r="C15" s="338">
        <v>5.8305999999999996</v>
      </c>
      <c r="D15" s="111" t="s">
        <v>460</v>
      </c>
      <c r="F15" s="337">
        <v>2132</v>
      </c>
      <c r="G15" s="337">
        <v>16</v>
      </c>
      <c r="H15" s="337">
        <v>2037</v>
      </c>
      <c r="I15" s="337">
        <v>50</v>
      </c>
      <c r="J15" s="338">
        <v>4.4400000000000004</v>
      </c>
      <c r="K15" s="339">
        <v>0.13250000000000001</v>
      </c>
      <c r="L15" s="339">
        <v>1.5E-3</v>
      </c>
      <c r="M15" s="340">
        <v>6.75</v>
      </c>
      <c r="N15" s="340">
        <v>0.23</v>
      </c>
      <c r="O15" s="339">
        <v>0.37169999999999997</v>
      </c>
      <c r="P15" s="339">
        <v>1.0999999999999999E-2</v>
      </c>
      <c r="Q15" s="340">
        <v>0.87626000000000004</v>
      </c>
      <c r="R15" s="341"/>
      <c r="S15" s="337">
        <v>270</v>
      </c>
      <c r="T15" s="341">
        <v>26</v>
      </c>
      <c r="U15" s="341">
        <v>39</v>
      </c>
      <c r="V15" s="341">
        <v>4.0999999999999996</v>
      </c>
      <c r="W15" s="341">
        <v>44.8</v>
      </c>
      <c r="X15" s="341">
        <v>5.2</v>
      </c>
      <c r="Y15" s="340">
        <f>BQ15/BS15</f>
        <v>0.99476439790575921</v>
      </c>
      <c r="Z15" s="338"/>
      <c r="AA15" s="342">
        <v>3800</v>
      </c>
      <c r="AB15" s="342">
        <v>1500</v>
      </c>
      <c r="AC15" s="340">
        <v>1.1000000000000001</v>
      </c>
      <c r="AD15" s="340">
        <v>2.5</v>
      </c>
      <c r="AE15" s="340">
        <v>13.1</v>
      </c>
      <c r="AF15" s="340">
        <v>7</v>
      </c>
      <c r="AG15" s="341">
        <v>1270</v>
      </c>
      <c r="AH15" s="341">
        <v>260</v>
      </c>
      <c r="AI15" s="343">
        <v>7</v>
      </c>
      <c r="AJ15" s="343">
        <v>3.5</v>
      </c>
      <c r="AK15" s="337">
        <v>66</v>
      </c>
      <c r="AL15" s="337">
        <v>13</v>
      </c>
      <c r="AM15" s="343">
        <v>5.7</v>
      </c>
      <c r="AN15" s="343">
        <v>2</v>
      </c>
      <c r="AO15" s="340">
        <v>35</v>
      </c>
      <c r="AP15" s="340">
        <v>14</v>
      </c>
      <c r="AQ15" s="340">
        <v>15.8</v>
      </c>
      <c r="AR15" s="340">
        <v>4.9000000000000004</v>
      </c>
      <c r="AS15" s="340">
        <v>2.61</v>
      </c>
      <c r="AT15" s="340">
        <v>0.86</v>
      </c>
      <c r="AU15" s="338">
        <v>35</v>
      </c>
      <c r="AV15" s="340">
        <v>11</v>
      </c>
      <c r="AW15" s="340">
        <v>10.8</v>
      </c>
      <c r="AX15" s="340">
        <v>1.9</v>
      </c>
      <c r="AY15" s="337">
        <v>99</v>
      </c>
      <c r="AZ15" s="341">
        <v>16</v>
      </c>
      <c r="BA15" s="337">
        <v>44.2</v>
      </c>
      <c r="BB15" s="341">
        <v>5.5</v>
      </c>
      <c r="BC15" s="337">
        <v>203</v>
      </c>
      <c r="BD15" s="341">
        <v>17</v>
      </c>
      <c r="BE15" s="337">
        <v>43.3</v>
      </c>
      <c r="BF15" s="341">
        <v>5.9</v>
      </c>
      <c r="BG15" s="341">
        <v>382</v>
      </c>
      <c r="BH15" s="337">
        <v>55</v>
      </c>
      <c r="BI15" s="337">
        <v>79</v>
      </c>
      <c r="BJ15" s="338">
        <v>11</v>
      </c>
      <c r="BK15" s="341">
        <v>7.4</v>
      </c>
      <c r="BL15" s="338">
        <v>5.5</v>
      </c>
      <c r="BM15" s="337">
        <v>550000</v>
      </c>
      <c r="BN15" s="337">
        <v>100000</v>
      </c>
      <c r="BO15" s="337">
        <v>11600</v>
      </c>
      <c r="BP15" s="337">
        <v>1400</v>
      </c>
      <c r="BQ15" s="337">
        <v>190</v>
      </c>
      <c r="BR15" s="341">
        <v>21</v>
      </c>
      <c r="BS15" s="337">
        <v>191</v>
      </c>
      <c r="BT15" s="341">
        <v>18</v>
      </c>
      <c r="BU15" s="340">
        <v>2.9</v>
      </c>
      <c r="BV15" s="340">
        <v>1.2</v>
      </c>
      <c r="BW15" s="340">
        <v>0.55000000000000004</v>
      </c>
      <c r="BX15" s="340">
        <v>0.34</v>
      </c>
      <c r="BZ15" s="307">
        <f t="shared" si="0"/>
        <v>9.0943942133815554</v>
      </c>
      <c r="CA15" s="235"/>
      <c r="CB15" s="308"/>
      <c r="CC15" s="235"/>
    </row>
    <row r="16" spans="1:81" s="26" customFormat="1" ht="12" customHeight="1">
      <c r="A16" s="29" t="s">
        <v>140</v>
      </c>
      <c r="B16" s="29"/>
      <c r="C16" s="305">
        <v>11.106</v>
      </c>
      <c r="D16" s="25" t="s">
        <v>460</v>
      </c>
      <c r="E16" s="25"/>
      <c r="F16" s="298">
        <v>1873.2</v>
      </c>
      <c r="G16" s="298">
        <v>7.8</v>
      </c>
      <c r="H16" s="298">
        <v>1882.1</v>
      </c>
      <c r="I16" s="298">
        <v>45</v>
      </c>
      <c r="J16" s="299">
        <v>-0.49</v>
      </c>
      <c r="K16" s="300">
        <v>0.11458</v>
      </c>
      <c r="L16" s="300">
        <v>9.7999999999999997E-4</v>
      </c>
      <c r="M16" s="301">
        <v>5.3250000000000002</v>
      </c>
      <c r="N16" s="301">
        <v>0.16</v>
      </c>
      <c r="O16" s="300">
        <v>0.33910000000000001</v>
      </c>
      <c r="P16" s="300">
        <v>9.2999999999999992E-3</v>
      </c>
      <c r="Q16" s="301">
        <v>0.48807</v>
      </c>
      <c r="R16" s="302"/>
      <c r="S16" s="303">
        <v>200</v>
      </c>
      <c r="T16" s="302">
        <v>21</v>
      </c>
      <c r="U16" s="302">
        <v>25</v>
      </c>
      <c r="V16" s="302">
        <v>2.6</v>
      </c>
      <c r="W16" s="302">
        <v>27.4</v>
      </c>
      <c r="X16" s="302">
        <v>3.2</v>
      </c>
      <c r="Y16" s="304">
        <f t="shared" si="1"/>
        <v>1.0516129032258064</v>
      </c>
      <c r="Z16" s="305"/>
      <c r="AA16" s="302">
        <v>180</v>
      </c>
      <c r="AB16" s="302">
        <v>160</v>
      </c>
      <c r="AC16" s="304">
        <v>1.7</v>
      </c>
      <c r="AD16" s="304">
        <v>2.2999999999999998</v>
      </c>
      <c r="AE16" s="304">
        <v>0.34</v>
      </c>
      <c r="AF16" s="304">
        <v>0.3</v>
      </c>
      <c r="AG16" s="302">
        <v>1160</v>
      </c>
      <c r="AH16" s="302">
        <v>170</v>
      </c>
      <c r="AI16" s="306">
        <v>7.8E-2</v>
      </c>
      <c r="AJ16" s="306">
        <v>5.8000000000000003E-2</v>
      </c>
      <c r="AK16" s="305">
        <v>31.2</v>
      </c>
      <c r="AL16" s="305">
        <v>4.0999999999999996</v>
      </c>
      <c r="AM16" s="306">
        <v>0.19</v>
      </c>
      <c r="AN16" s="306">
        <v>8.3000000000000004E-2</v>
      </c>
      <c r="AO16" s="304">
        <v>4</v>
      </c>
      <c r="AP16" s="304">
        <v>1.9</v>
      </c>
      <c r="AQ16" s="304">
        <v>5.2</v>
      </c>
      <c r="AR16" s="304">
        <v>1.2</v>
      </c>
      <c r="AS16" s="304">
        <v>1.2</v>
      </c>
      <c r="AT16" s="304">
        <v>0.39</v>
      </c>
      <c r="AU16" s="305">
        <v>25.7</v>
      </c>
      <c r="AV16" s="304">
        <v>4.5</v>
      </c>
      <c r="AW16" s="304">
        <v>8.6999999999999993</v>
      </c>
      <c r="AX16" s="304">
        <v>1.4</v>
      </c>
      <c r="AY16" s="303">
        <v>106</v>
      </c>
      <c r="AZ16" s="302">
        <v>14</v>
      </c>
      <c r="BA16" s="303">
        <v>39.6</v>
      </c>
      <c r="BB16" s="302">
        <v>4.8</v>
      </c>
      <c r="BC16" s="303">
        <v>206</v>
      </c>
      <c r="BD16" s="302">
        <v>25</v>
      </c>
      <c r="BE16" s="303">
        <v>44.5</v>
      </c>
      <c r="BF16" s="302">
        <v>5.9</v>
      </c>
      <c r="BG16" s="302">
        <v>401</v>
      </c>
      <c r="BH16" s="303">
        <v>37</v>
      </c>
      <c r="BI16" s="303">
        <v>83</v>
      </c>
      <c r="BJ16" s="305">
        <v>11</v>
      </c>
      <c r="BK16" s="302">
        <v>9.3000000000000007</v>
      </c>
      <c r="BL16" s="305">
        <v>2.6</v>
      </c>
      <c r="BM16" s="303">
        <v>547000</v>
      </c>
      <c r="BN16" s="303">
        <v>64000</v>
      </c>
      <c r="BO16" s="303">
        <v>11800</v>
      </c>
      <c r="BP16" s="303">
        <v>1600</v>
      </c>
      <c r="BQ16" s="303">
        <v>163</v>
      </c>
      <c r="BR16" s="302">
        <v>19</v>
      </c>
      <c r="BS16" s="303">
        <v>155</v>
      </c>
      <c r="BT16" s="302">
        <v>16</v>
      </c>
      <c r="BU16" s="304">
        <v>2.96</v>
      </c>
      <c r="BV16" s="304">
        <v>0.99</v>
      </c>
      <c r="BW16" s="304">
        <v>1.27</v>
      </c>
      <c r="BX16" s="304">
        <v>0.46</v>
      </c>
      <c r="BZ16" s="307">
        <f t="shared" si="0"/>
        <v>46.884615384615387</v>
      </c>
      <c r="CA16" s="235">
        <f>BS16*(EXP(F16*0.0001551)+0.0072*EXP(F16*0.0009849))</f>
        <v>214.31832220059641</v>
      </c>
      <c r="CB16" s="308">
        <f>2.28+3.99*LOG(AK16/((CA16*BK16)^(1/2)))</f>
        <v>1.6590900428279958</v>
      </c>
      <c r="CC16" s="235">
        <f>4800/(5.711-LOG(BK16)-LOG(1)+LOG(0.75))-273.15</f>
        <v>766.35592122629635</v>
      </c>
    </row>
    <row r="17" spans="1:81" s="111" customFormat="1" ht="12" customHeight="1">
      <c r="A17" s="114" t="s">
        <v>119</v>
      </c>
      <c r="B17" s="114" t="s">
        <v>890</v>
      </c>
      <c r="C17" s="338">
        <v>9.5599000000000007</v>
      </c>
      <c r="D17" s="111" t="s">
        <v>460</v>
      </c>
      <c r="F17" s="337">
        <v>2065</v>
      </c>
      <c r="G17" s="337">
        <v>10</v>
      </c>
      <c r="H17" s="337">
        <v>1896</v>
      </c>
      <c r="I17" s="337">
        <v>45</v>
      </c>
      <c r="J17" s="338">
        <v>8.18</v>
      </c>
      <c r="K17" s="339">
        <v>0.12759999999999999</v>
      </c>
      <c r="L17" s="339">
        <v>1.1999999999999999E-3</v>
      </c>
      <c r="M17" s="340">
        <v>5.9820000000000002</v>
      </c>
      <c r="N17" s="340">
        <v>0.19</v>
      </c>
      <c r="O17" s="339">
        <v>0.34189999999999998</v>
      </c>
      <c r="P17" s="339">
        <v>9.4000000000000004E-3</v>
      </c>
      <c r="Q17" s="340">
        <v>0.63141999999999998</v>
      </c>
      <c r="R17" s="341"/>
      <c r="S17" s="337">
        <v>205</v>
      </c>
      <c r="T17" s="341">
        <v>23</v>
      </c>
      <c r="U17" s="341">
        <v>28.7</v>
      </c>
      <c r="V17" s="341">
        <v>3.3</v>
      </c>
      <c r="W17" s="341">
        <v>35.9</v>
      </c>
      <c r="X17" s="341">
        <v>4.0999999999999996</v>
      </c>
      <c r="Y17" s="340">
        <f>BQ17/BS17</f>
        <v>1.2278481012658229</v>
      </c>
      <c r="Z17" s="338"/>
      <c r="AA17" s="342">
        <v>4000</v>
      </c>
      <c r="AB17" s="342">
        <v>1200</v>
      </c>
      <c r="AC17" s="340" t="s">
        <v>107</v>
      </c>
      <c r="AD17" s="340" t="s">
        <v>107</v>
      </c>
      <c r="AE17" s="340">
        <v>12.4</v>
      </c>
      <c r="AF17" s="340">
        <v>4.5</v>
      </c>
      <c r="AG17" s="341">
        <v>1340</v>
      </c>
      <c r="AH17" s="341">
        <v>170</v>
      </c>
      <c r="AI17" s="343">
        <v>12.4</v>
      </c>
      <c r="AJ17" s="343">
        <v>4.3</v>
      </c>
      <c r="AK17" s="338">
        <v>80</v>
      </c>
      <c r="AL17" s="338">
        <v>23</v>
      </c>
      <c r="AM17" s="343">
        <v>7.4</v>
      </c>
      <c r="AN17" s="343">
        <v>2.5</v>
      </c>
      <c r="AO17" s="340">
        <v>37</v>
      </c>
      <c r="AP17" s="340">
        <v>12</v>
      </c>
      <c r="AQ17" s="340">
        <v>17.100000000000001</v>
      </c>
      <c r="AR17" s="340">
        <v>4.2</v>
      </c>
      <c r="AS17" s="340">
        <v>2.29</v>
      </c>
      <c r="AT17" s="340">
        <v>0.66</v>
      </c>
      <c r="AU17" s="338">
        <v>35.9</v>
      </c>
      <c r="AV17" s="340">
        <v>5.3</v>
      </c>
      <c r="AW17" s="340">
        <v>11.5</v>
      </c>
      <c r="AX17" s="340">
        <v>2.1</v>
      </c>
      <c r="AY17" s="337">
        <v>118</v>
      </c>
      <c r="AZ17" s="341">
        <v>16</v>
      </c>
      <c r="BA17" s="337">
        <v>45.4</v>
      </c>
      <c r="BB17" s="341">
        <v>6.5</v>
      </c>
      <c r="BC17" s="337">
        <v>199</v>
      </c>
      <c r="BD17" s="341">
        <v>21</v>
      </c>
      <c r="BE17" s="337">
        <v>41.2</v>
      </c>
      <c r="BF17" s="341">
        <v>4.9000000000000004</v>
      </c>
      <c r="BG17" s="341">
        <v>366</v>
      </c>
      <c r="BH17" s="337">
        <v>48</v>
      </c>
      <c r="BI17" s="337">
        <v>73</v>
      </c>
      <c r="BJ17" s="338">
        <v>10</v>
      </c>
      <c r="BK17" s="341">
        <v>11</v>
      </c>
      <c r="BL17" s="338">
        <v>3.7</v>
      </c>
      <c r="BM17" s="337">
        <v>577000</v>
      </c>
      <c r="BN17" s="337">
        <v>94000</v>
      </c>
      <c r="BO17" s="337">
        <v>11100</v>
      </c>
      <c r="BP17" s="337">
        <v>1600</v>
      </c>
      <c r="BQ17" s="337">
        <v>194</v>
      </c>
      <c r="BR17" s="341">
        <v>22</v>
      </c>
      <c r="BS17" s="337">
        <v>158</v>
      </c>
      <c r="BT17" s="341">
        <v>18</v>
      </c>
      <c r="BU17" s="340">
        <v>2.54</v>
      </c>
      <c r="BV17" s="340">
        <v>0.66</v>
      </c>
      <c r="BW17" s="340">
        <v>1.1200000000000001</v>
      </c>
      <c r="BX17" s="340">
        <v>0.49</v>
      </c>
      <c r="BZ17" s="307">
        <f t="shared" si="0"/>
        <v>10.089773984510826</v>
      </c>
      <c r="CA17" s="235"/>
      <c r="CB17" s="308"/>
      <c r="CC17" s="235"/>
    </row>
    <row r="18" spans="1:81" s="26" customFormat="1" ht="12" customHeight="1">
      <c r="A18" s="29" t="s">
        <v>141</v>
      </c>
      <c r="B18" s="29" t="s">
        <v>801</v>
      </c>
      <c r="C18" s="305">
        <v>11.297000000000001</v>
      </c>
      <c r="D18" s="25" t="s">
        <v>460</v>
      </c>
      <c r="E18" s="25"/>
      <c r="F18" s="298" t="s">
        <v>105</v>
      </c>
      <c r="G18" s="298" t="s">
        <v>106</v>
      </c>
      <c r="H18" s="298" t="s">
        <v>105</v>
      </c>
      <c r="I18" s="298" t="s">
        <v>106</v>
      </c>
      <c r="J18" s="299" t="s">
        <v>105</v>
      </c>
      <c r="K18" s="300" t="s">
        <v>105</v>
      </c>
      <c r="L18" s="300" t="s">
        <v>106</v>
      </c>
      <c r="M18" s="301" t="s">
        <v>105</v>
      </c>
      <c r="N18" s="301" t="s">
        <v>106</v>
      </c>
      <c r="O18" s="300" t="s">
        <v>105</v>
      </c>
      <c r="P18" s="300" t="s">
        <v>106</v>
      </c>
      <c r="Q18" s="301" t="s">
        <v>108</v>
      </c>
      <c r="R18" s="302"/>
      <c r="S18" s="303">
        <v>171</v>
      </c>
      <c r="T18" s="302">
        <v>21</v>
      </c>
      <c r="U18" s="302">
        <v>22.8</v>
      </c>
      <c r="V18" s="302">
        <v>2.7</v>
      </c>
      <c r="W18" s="302">
        <v>22.3</v>
      </c>
      <c r="X18" s="302">
        <v>2.7</v>
      </c>
      <c r="Y18" s="304">
        <f t="shared" si="1"/>
        <v>0.90780141843971629</v>
      </c>
      <c r="Z18" s="305"/>
      <c r="AA18" s="302">
        <v>570</v>
      </c>
      <c r="AB18" s="302">
        <v>220</v>
      </c>
      <c r="AC18" s="304" t="s">
        <v>107</v>
      </c>
      <c r="AD18" s="304" t="s">
        <v>107</v>
      </c>
      <c r="AE18" s="304">
        <v>0.13</v>
      </c>
      <c r="AF18" s="304">
        <v>0.18</v>
      </c>
      <c r="AG18" s="302">
        <v>558</v>
      </c>
      <c r="AH18" s="302">
        <v>90</v>
      </c>
      <c r="AI18" s="306">
        <v>0.123</v>
      </c>
      <c r="AJ18" s="306">
        <v>5.6000000000000001E-2</v>
      </c>
      <c r="AK18" s="305">
        <v>18.899999999999999</v>
      </c>
      <c r="AL18" s="305">
        <v>3.1</v>
      </c>
      <c r="AM18" s="306">
        <v>0.19600000000000001</v>
      </c>
      <c r="AN18" s="306">
        <v>5.3999999999999999E-2</v>
      </c>
      <c r="AO18" s="304">
        <v>1.64</v>
      </c>
      <c r="AP18" s="304">
        <v>0.53</v>
      </c>
      <c r="AQ18" s="304">
        <v>2</v>
      </c>
      <c r="AR18" s="304">
        <v>1.1000000000000001</v>
      </c>
      <c r="AS18" s="304">
        <v>0.98</v>
      </c>
      <c r="AT18" s="304">
        <v>0.33</v>
      </c>
      <c r="AU18" s="305">
        <v>11.3</v>
      </c>
      <c r="AV18" s="304">
        <v>4.3</v>
      </c>
      <c r="AW18" s="304">
        <v>3.31</v>
      </c>
      <c r="AX18" s="304">
        <v>0.69</v>
      </c>
      <c r="AY18" s="303">
        <v>41.2</v>
      </c>
      <c r="AZ18" s="302">
        <v>5.8</v>
      </c>
      <c r="BA18" s="303">
        <v>16.2</v>
      </c>
      <c r="BB18" s="302">
        <v>1.9</v>
      </c>
      <c r="BC18" s="303">
        <v>88</v>
      </c>
      <c r="BD18" s="302">
        <v>10</v>
      </c>
      <c r="BE18" s="303">
        <v>19.899999999999999</v>
      </c>
      <c r="BF18" s="302">
        <v>1.9</v>
      </c>
      <c r="BG18" s="302">
        <v>232</v>
      </c>
      <c r="BH18" s="303">
        <v>34</v>
      </c>
      <c r="BI18" s="303">
        <v>56.3</v>
      </c>
      <c r="BJ18" s="305">
        <v>6.5</v>
      </c>
      <c r="BK18" s="302">
        <v>6.8</v>
      </c>
      <c r="BL18" s="305">
        <v>3.5</v>
      </c>
      <c r="BM18" s="303">
        <v>552000</v>
      </c>
      <c r="BN18" s="303">
        <v>70000</v>
      </c>
      <c r="BO18" s="303">
        <v>10800</v>
      </c>
      <c r="BP18" s="303">
        <v>1400</v>
      </c>
      <c r="BQ18" s="303">
        <v>128</v>
      </c>
      <c r="BR18" s="302">
        <v>16</v>
      </c>
      <c r="BS18" s="303">
        <v>141</v>
      </c>
      <c r="BT18" s="302">
        <v>17</v>
      </c>
      <c r="BU18" s="304">
        <v>1.56</v>
      </c>
      <c r="BV18" s="304">
        <v>0.64</v>
      </c>
      <c r="BW18" s="304">
        <v>1.02</v>
      </c>
      <c r="BX18" s="304">
        <v>0.55000000000000004</v>
      </c>
      <c r="BZ18" s="307">
        <f t="shared" si="0"/>
        <v>45.721951219512199</v>
      </c>
      <c r="CA18" s="235"/>
      <c r="CB18" s="308"/>
      <c r="CC18" s="235">
        <f>4800/(5.711-LOG(BK18)-LOG(1)+LOG(0.75))-273.15</f>
        <v>736.62114500649989</v>
      </c>
    </row>
    <row r="19" spans="1:81" s="26" customFormat="1" ht="12" customHeight="1">
      <c r="A19" s="33" t="s">
        <v>134</v>
      </c>
      <c r="B19" s="33"/>
      <c r="C19" s="299">
        <v>11.034000000000001</v>
      </c>
      <c r="D19" s="25" t="s">
        <v>460</v>
      </c>
      <c r="E19" s="25"/>
      <c r="F19" s="298">
        <v>1915.5</v>
      </c>
      <c r="G19" s="298">
        <v>7.7</v>
      </c>
      <c r="H19" s="298">
        <v>1984</v>
      </c>
      <c r="I19" s="298">
        <v>54</v>
      </c>
      <c r="J19" s="299">
        <v>-3.5</v>
      </c>
      <c r="K19" s="300">
        <v>0.11749999999999999</v>
      </c>
      <c r="L19" s="300">
        <v>1.1000000000000001E-3</v>
      </c>
      <c r="M19" s="301">
        <v>5.81</v>
      </c>
      <c r="N19" s="301">
        <v>0.2</v>
      </c>
      <c r="O19" s="300">
        <v>0.36059999999999998</v>
      </c>
      <c r="P19" s="300">
        <v>1.0999999999999999E-2</v>
      </c>
      <c r="Q19" s="301">
        <v>0.88302999999999998</v>
      </c>
      <c r="R19" s="309"/>
      <c r="S19" s="298">
        <v>240</v>
      </c>
      <c r="T19" s="309">
        <v>35</v>
      </c>
      <c r="U19" s="309">
        <v>30.7</v>
      </c>
      <c r="V19" s="309">
        <v>4.4000000000000004</v>
      </c>
      <c r="W19" s="309">
        <v>38.9</v>
      </c>
      <c r="X19" s="309">
        <v>6.5</v>
      </c>
      <c r="Y19" s="301">
        <f>BQ19/BS19</f>
        <v>1.192090395480226</v>
      </c>
      <c r="Z19" s="299"/>
      <c r="AA19" s="309">
        <v>360</v>
      </c>
      <c r="AB19" s="309">
        <v>160</v>
      </c>
      <c r="AC19" s="301" t="s">
        <v>107</v>
      </c>
      <c r="AD19" s="301" t="s">
        <v>107</v>
      </c>
      <c r="AE19" s="301">
        <v>0.19</v>
      </c>
      <c r="AF19" s="301">
        <v>0.18</v>
      </c>
      <c r="AG19" s="309">
        <v>1250</v>
      </c>
      <c r="AH19" s="309">
        <v>210</v>
      </c>
      <c r="AI19" s="344">
        <v>4.4999999999999998E-2</v>
      </c>
      <c r="AJ19" s="344">
        <v>3.7999999999999999E-2</v>
      </c>
      <c r="AK19" s="299">
        <v>44.4</v>
      </c>
      <c r="AL19" s="299">
        <v>7.7</v>
      </c>
      <c r="AM19" s="344">
        <v>0.13400000000000001</v>
      </c>
      <c r="AN19" s="344">
        <v>6.4000000000000001E-2</v>
      </c>
      <c r="AO19" s="301">
        <v>2.4</v>
      </c>
      <c r="AP19" s="301">
        <v>1.2</v>
      </c>
      <c r="AQ19" s="301">
        <v>6.1</v>
      </c>
      <c r="AR19" s="301">
        <v>1.6</v>
      </c>
      <c r="AS19" s="301">
        <v>1.82</v>
      </c>
      <c r="AT19" s="301">
        <v>0.49</v>
      </c>
      <c r="AU19" s="299">
        <v>27.3</v>
      </c>
      <c r="AV19" s="301">
        <v>6.1</v>
      </c>
      <c r="AW19" s="301">
        <v>9.1</v>
      </c>
      <c r="AX19" s="301">
        <v>1.8</v>
      </c>
      <c r="AY19" s="298">
        <v>112</v>
      </c>
      <c r="AZ19" s="309">
        <v>22</v>
      </c>
      <c r="BA19" s="298">
        <v>41.2</v>
      </c>
      <c r="BB19" s="309">
        <v>6.1</v>
      </c>
      <c r="BC19" s="298">
        <v>213</v>
      </c>
      <c r="BD19" s="309">
        <v>48</v>
      </c>
      <c r="BE19" s="298">
        <v>40.1</v>
      </c>
      <c r="BF19" s="309">
        <v>6.3</v>
      </c>
      <c r="BG19" s="309">
        <v>408</v>
      </c>
      <c r="BH19" s="298">
        <v>84</v>
      </c>
      <c r="BI19" s="298">
        <v>80</v>
      </c>
      <c r="BJ19" s="299">
        <v>16</v>
      </c>
      <c r="BK19" s="309">
        <v>1.6</v>
      </c>
      <c r="BL19" s="299">
        <v>4.0999999999999996</v>
      </c>
      <c r="BM19" s="298">
        <v>588000</v>
      </c>
      <c r="BN19" s="298">
        <v>96000</v>
      </c>
      <c r="BO19" s="298">
        <v>13400</v>
      </c>
      <c r="BP19" s="298">
        <v>2200</v>
      </c>
      <c r="BQ19" s="298">
        <v>211</v>
      </c>
      <c r="BR19" s="309">
        <v>40</v>
      </c>
      <c r="BS19" s="298">
        <v>177</v>
      </c>
      <c r="BT19" s="309">
        <v>28</v>
      </c>
      <c r="BU19" s="301">
        <v>4.93</v>
      </c>
      <c r="BV19" s="301">
        <v>0.89</v>
      </c>
      <c r="BW19" s="301">
        <v>1.65</v>
      </c>
      <c r="BX19" s="301">
        <v>0.72</v>
      </c>
      <c r="BY19" s="25"/>
      <c r="BZ19" s="307">
        <f t="shared" si="0"/>
        <v>65.027322404371589</v>
      </c>
      <c r="CA19" s="235">
        <f>BS19*(EXP(F19*0.0001551)+0.0072*EXP(F19*0.0009849))</f>
        <v>246.63860114386267</v>
      </c>
      <c r="CB19" s="308">
        <f>2.28+3.99*LOG(AK19/((CA19*BK19)^(1/2)))</f>
        <v>3.673676893512491</v>
      </c>
      <c r="CC19" s="235">
        <f>4800/(5.711-LOG(BK19)-LOG(1)+LOG(0.75))-273.15</f>
        <v>618.72149201742741</v>
      </c>
    </row>
    <row r="20" spans="1:81" s="111" customFormat="1" ht="12" customHeight="1">
      <c r="A20" s="114" t="s">
        <v>120</v>
      </c>
      <c r="B20" s="114"/>
      <c r="C20" s="338">
        <v>11.071</v>
      </c>
      <c r="D20" s="111" t="s">
        <v>460</v>
      </c>
      <c r="F20" s="337">
        <v>2010</v>
      </c>
      <c r="G20" s="337">
        <v>23</v>
      </c>
      <c r="H20" s="337">
        <v>1947</v>
      </c>
      <c r="I20" s="337">
        <v>52</v>
      </c>
      <c r="J20" s="338">
        <v>3.1</v>
      </c>
      <c r="K20" s="339">
        <v>0.12379999999999999</v>
      </c>
      <c r="L20" s="339">
        <v>1.8E-3</v>
      </c>
      <c r="M20" s="340">
        <v>5.99</v>
      </c>
      <c r="N20" s="340">
        <v>0.23</v>
      </c>
      <c r="O20" s="339">
        <v>0.35270000000000001</v>
      </c>
      <c r="P20" s="339">
        <v>1.0999999999999999E-2</v>
      </c>
      <c r="Q20" s="340">
        <v>0.87248000000000003</v>
      </c>
      <c r="R20" s="341"/>
      <c r="S20" s="337">
        <v>362</v>
      </c>
      <c r="T20" s="341">
        <v>32</v>
      </c>
      <c r="U20" s="341">
        <v>48.8</v>
      </c>
      <c r="V20" s="341">
        <v>4.0999999999999996</v>
      </c>
      <c r="W20" s="341">
        <v>51.8</v>
      </c>
      <c r="X20" s="341">
        <v>4.9000000000000004</v>
      </c>
      <c r="Y20" s="340">
        <f>BQ20/BS20</f>
        <v>0.98884758364312264</v>
      </c>
      <c r="Z20" s="338"/>
      <c r="AA20" s="341">
        <v>670</v>
      </c>
      <c r="AB20" s="341">
        <v>190</v>
      </c>
      <c r="AC20" s="340">
        <v>3.6</v>
      </c>
      <c r="AD20" s="340">
        <v>2.2999999999999998</v>
      </c>
      <c r="AE20" s="340">
        <v>1.23</v>
      </c>
      <c r="AF20" s="340">
        <v>0.65</v>
      </c>
      <c r="AG20" s="341">
        <v>1320</v>
      </c>
      <c r="AH20" s="341">
        <v>120</v>
      </c>
      <c r="AI20" s="343">
        <v>1.62</v>
      </c>
      <c r="AJ20" s="343">
        <v>0.63</v>
      </c>
      <c r="AK20" s="338">
        <v>42.1</v>
      </c>
      <c r="AL20" s="338">
        <v>4.4000000000000004</v>
      </c>
      <c r="AM20" s="343">
        <v>0.71</v>
      </c>
      <c r="AN20" s="343">
        <v>0.27</v>
      </c>
      <c r="AO20" s="340">
        <v>5</v>
      </c>
      <c r="AP20" s="340">
        <v>1.3</v>
      </c>
      <c r="AQ20" s="340">
        <v>4.9000000000000004</v>
      </c>
      <c r="AR20" s="340">
        <v>1.8</v>
      </c>
      <c r="AS20" s="340">
        <v>1.25</v>
      </c>
      <c r="AT20" s="340">
        <v>0.3</v>
      </c>
      <c r="AU20" s="338">
        <v>27.5</v>
      </c>
      <c r="AV20" s="340">
        <v>6.3</v>
      </c>
      <c r="AW20" s="340">
        <v>10.1</v>
      </c>
      <c r="AX20" s="340">
        <v>1.8</v>
      </c>
      <c r="AY20" s="337">
        <v>107</v>
      </c>
      <c r="AZ20" s="341">
        <v>14</v>
      </c>
      <c r="BA20" s="337">
        <v>43.1</v>
      </c>
      <c r="BB20" s="341">
        <v>5.4</v>
      </c>
      <c r="BC20" s="337">
        <v>219</v>
      </c>
      <c r="BD20" s="341">
        <v>29</v>
      </c>
      <c r="BE20" s="337">
        <v>44.2</v>
      </c>
      <c r="BF20" s="341">
        <v>5.7</v>
      </c>
      <c r="BG20" s="341">
        <v>443</v>
      </c>
      <c r="BH20" s="337">
        <v>52</v>
      </c>
      <c r="BI20" s="337">
        <v>91</v>
      </c>
      <c r="BJ20" s="338">
        <v>10</v>
      </c>
      <c r="BK20" s="341">
        <v>3.2</v>
      </c>
      <c r="BL20" s="338">
        <v>3.9</v>
      </c>
      <c r="BM20" s="337">
        <v>550000</v>
      </c>
      <c r="BN20" s="337">
        <v>56000</v>
      </c>
      <c r="BO20" s="337">
        <v>10600</v>
      </c>
      <c r="BP20" s="337">
        <v>1400</v>
      </c>
      <c r="BQ20" s="337">
        <v>266</v>
      </c>
      <c r="BR20" s="341">
        <v>30</v>
      </c>
      <c r="BS20" s="337">
        <v>269</v>
      </c>
      <c r="BT20" s="341">
        <v>25</v>
      </c>
      <c r="BU20" s="340">
        <v>2.77</v>
      </c>
      <c r="BV20" s="340">
        <v>0.71</v>
      </c>
      <c r="BW20" s="340">
        <v>1.59</v>
      </c>
      <c r="BX20" s="340">
        <v>0.54</v>
      </c>
      <c r="BZ20" s="307">
        <f t="shared" si="0"/>
        <v>43.236734693877551</v>
      </c>
      <c r="CA20" s="235"/>
      <c r="CB20" s="308"/>
      <c r="CC20" s="235"/>
    </row>
    <row r="21" spans="1:81" s="26" customFormat="1" ht="12" customHeight="1">
      <c r="A21" s="29" t="s">
        <v>142</v>
      </c>
      <c r="B21" s="29"/>
      <c r="C21" s="305">
        <v>11.025</v>
      </c>
      <c r="D21" s="25" t="s">
        <v>460</v>
      </c>
      <c r="E21" s="25"/>
      <c r="F21" s="298">
        <v>1886</v>
      </c>
      <c r="G21" s="298">
        <v>10</v>
      </c>
      <c r="H21" s="298">
        <v>1859.4</v>
      </c>
      <c r="I21" s="298">
        <v>44</v>
      </c>
      <c r="J21" s="299">
        <v>1.36</v>
      </c>
      <c r="K21" s="300">
        <v>0.1154</v>
      </c>
      <c r="L21" s="300">
        <v>1E-3</v>
      </c>
      <c r="M21" s="301">
        <v>5.2880000000000003</v>
      </c>
      <c r="N21" s="301">
        <v>0.16</v>
      </c>
      <c r="O21" s="300">
        <v>0.33439999999999998</v>
      </c>
      <c r="P21" s="300">
        <v>9.1999999999999998E-3</v>
      </c>
      <c r="Q21" s="301">
        <v>0.21584999999999999</v>
      </c>
      <c r="R21" s="302"/>
      <c r="S21" s="303">
        <v>213</v>
      </c>
      <c r="T21" s="302">
        <v>19</v>
      </c>
      <c r="U21" s="302">
        <v>26.9</v>
      </c>
      <c r="V21" s="302">
        <v>2.6</v>
      </c>
      <c r="W21" s="302">
        <v>28.5</v>
      </c>
      <c r="X21" s="302">
        <v>2.6</v>
      </c>
      <c r="Y21" s="304">
        <f t="shared" si="1"/>
        <v>1.0297619047619047</v>
      </c>
      <c r="Z21" s="305"/>
      <c r="AA21" s="302">
        <v>330</v>
      </c>
      <c r="AB21" s="302">
        <v>170</v>
      </c>
      <c r="AC21" s="304">
        <v>1</v>
      </c>
      <c r="AD21" s="304">
        <v>1.8</v>
      </c>
      <c r="AE21" s="304">
        <v>0.2</v>
      </c>
      <c r="AF21" s="304">
        <v>0.23</v>
      </c>
      <c r="AG21" s="302">
        <v>1230</v>
      </c>
      <c r="AH21" s="302">
        <v>120</v>
      </c>
      <c r="AI21" s="306">
        <v>1.1999999999999999E-3</v>
      </c>
      <c r="AJ21" s="306">
        <v>5.4999999999999997E-3</v>
      </c>
      <c r="AK21" s="305">
        <v>29.5</v>
      </c>
      <c r="AL21" s="305">
        <v>4</v>
      </c>
      <c r="AM21" s="306">
        <v>0.17899999999999999</v>
      </c>
      <c r="AN21" s="306">
        <v>7.8E-2</v>
      </c>
      <c r="AO21" s="304">
        <v>2.29</v>
      </c>
      <c r="AP21" s="304">
        <v>0.83</v>
      </c>
      <c r="AQ21" s="304">
        <v>6.1</v>
      </c>
      <c r="AR21" s="304">
        <v>2.1</v>
      </c>
      <c r="AS21" s="304">
        <v>0.97</v>
      </c>
      <c r="AT21" s="304">
        <v>0.32</v>
      </c>
      <c r="AU21" s="305">
        <v>30.5</v>
      </c>
      <c r="AV21" s="304">
        <v>4.5</v>
      </c>
      <c r="AW21" s="304">
        <v>10.1</v>
      </c>
      <c r="AX21" s="304">
        <v>1.7</v>
      </c>
      <c r="AY21" s="303">
        <v>98</v>
      </c>
      <c r="AZ21" s="302">
        <v>9.3000000000000007</v>
      </c>
      <c r="BA21" s="303">
        <v>37.9</v>
      </c>
      <c r="BB21" s="302">
        <v>4.0999999999999996</v>
      </c>
      <c r="BC21" s="303">
        <v>190</v>
      </c>
      <c r="BD21" s="302">
        <v>15</v>
      </c>
      <c r="BE21" s="303">
        <v>40.1</v>
      </c>
      <c r="BF21" s="302">
        <v>4</v>
      </c>
      <c r="BG21" s="302">
        <v>367</v>
      </c>
      <c r="BH21" s="303">
        <v>36</v>
      </c>
      <c r="BI21" s="303">
        <v>79</v>
      </c>
      <c r="BJ21" s="305">
        <v>11</v>
      </c>
      <c r="BK21" s="302">
        <v>10.1</v>
      </c>
      <c r="BL21" s="305">
        <v>4.5</v>
      </c>
      <c r="BM21" s="303">
        <v>613000</v>
      </c>
      <c r="BN21" s="303">
        <v>76000</v>
      </c>
      <c r="BO21" s="303">
        <v>13100</v>
      </c>
      <c r="BP21" s="303">
        <v>1500</v>
      </c>
      <c r="BQ21" s="303">
        <v>173</v>
      </c>
      <c r="BR21" s="302">
        <v>16</v>
      </c>
      <c r="BS21" s="303">
        <v>168</v>
      </c>
      <c r="BT21" s="302">
        <v>16</v>
      </c>
      <c r="BU21" s="304">
        <v>1.66</v>
      </c>
      <c r="BV21" s="304">
        <v>0.89</v>
      </c>
      <c r="BW21" s="304">
        <v>0.95</v>
      </c>
      <c r="BX21" s="304">
        <v>0.49</v>
      </c>
      <c r="BZ21" s="307">
        <f t="shared" si="0"/>
        <v>58.860333595819313</v>
      </c>
      <c r="CA21" s="235">
        <f>BS21*(EXP(F21*0.0001551)+0.0072*EXP(F21*0.0009849))</f>
        <v>232.83692305158633</v>
      </c>
      <c r="CB21" s="308">
        <f>2.28+3.99*LOG(AK21/((CA21*BK21)^(1/2)))</f>
        <v>1.41870025944691</v>
      </c>
      <c r="CC21" s="235">
        <f>4800/(5.711-LOG(BK21)-LOG(1)+LOG(0.75))-273.15</f>
        <v>774.48694920480659</v>
      </c>
    </row>
    <row r="22" spans="1:81" s="25" customFormat="1" ht="12" customHeight="1">
      <c r="A22" s="33" t="s">
        <v>121</v>
      </c>
      <c r="B22" s="33"/>
      <c r="C22" s="299">
        <v>11.007</v>
      </c>
      <c r="D22" s="25" t="s">
        <v>460</v>
      </c>
      <c r="F22" s="298">
        <v>1935</v>
      </c>
      <c r="G22" s="298">
        <v>18</v>
      </c>
      <c r="H22" s="298">
        <v>1921</v>
      </c>
      <c r="I22" s="298">
        <v>46</v>
      </c>
      <c r="J22" s="299">
        <v>0.7</v>
      </c>
      <c r="K22" s="300">
        <v>0.1186</v>
      </c>
      <c r="L22" s="300">
        <v>1.4E-3</v>
      </c>
      <c r="M22" s="301">
        <v>5.6509999999999998</v>
      </c>
      <c r="N22" s="301">
        <v>0.19</v>
      </c>
      <c r="O22" s="300">
        <v>0.34720000000000001</v>
      </c>
      <c r="P22" s="300">
        <v>9.5999999999999992E-3</v>
      </c>
      <c r="Q22" s="301">
        <v>0.88300999999999996</v>
      </c>
      <c r="R22" s="309"/>
      <c r="S22" s="298">
        <v>215</v>
      </c>
      <c r="T22" s="309">
        <v>22</v>
      </c>
      <c r="U22" s="309">
        <v>27.7</v>
      </c>
      <c r="V22" s="309">
        <v>2.7</v>
      </c>
      <c r="W22" s="309">
        <v>26.5</v>
      </c>
      <c r="X22" s="309">
        <v>2.6</v>
      </c>
      <c r="Y22" s="301">
        <f>BQ22/BS22</f>
        <v>0.90058479532163738</v>
      </c>
      <c r="Z22" s="299"/>
      <c r="AA22" s="310">
        <v>210</v>
      </c>
      <c r="AB22" s="310">
        <v>130</v>
      </c>
      <c r="AC22" s="311">
        <v>1.6</v>
      </c>
      <c r="AD22" s="311">
        <v>1.9</v>
      </c>
      <c r="AE22" s="311">
        <v>2.6</v>
      </c>
      <c r="AF22" s="311">
        <v>1.3</v>
      </c>
      <c r="AG22" s="310">
        <v>780</v>
      </c>
      <c r="AH22" s="310">
        <v>140</v>
      </c>
      <c r="AI22" s="312">
        <v>1.83</v>
      </c>
      <c r="AJ22" s="312">
        <v>0.95</v>
      </c>
      <c r="AK22" s="313">
        <v>30.4</v>
      </c>
      <c r="AL22" s="313">
        <v>3.9</v>
      </c>
      <c r="AM22" s="312">
        <v>0.27</v>
      </c>
      <c r="AN22" s="312">
        <v>0.11</v>
      </c>
      <c r="AO22" s="311">
        <v>2.76</v>
      </c>
      <c r="AP22" s="311">
        <v>0.94</v>
      </c>
      <c r="AQ22" s="311">
        <v>2.2999999999999998</v>
      </c>
      <c r="AR22" s="311">
        <v>0.89</v>
      </c>
      <c r="AS22" s="311">
        <v>0.6</v>
      </c>
      <c r="AT22" s="311">
        <v>0.28000000000000003</v>
      </c>
      <c r="AU22" s="313">
        <v>12.1</v>
      </c>
      <c r="AV22" s="311">
        <v>2.9</v>
      </c>
      <c r="AW22" s="311">
        <v>4.68</v>
      </c>
      <c r="AX22" s="311">
        <v>0.69</v>
      </c>
      <c r="AY22" s="314">
        <v>66</v>
      </c>
      <c r="AZ22" s="310">
        <v>11</v>
      </c>
      <c r="BA22" s="314">
        <v>25.4</v>
      </c>
      <c r="BB22" s="310">
        <v>4</v>
      </c>
      <c r="BC22" s="314">
        <v>131</v>
      </c>
      <c r="BD22" s="310">
        <v>18</v>
      </c>
      <c r="BE22" s="314">
        <v>28.9</v>
      </c>
      <c r="BF22" s="310">
        <v>3.1</v>
      </c>
      <c r="BG22" s="310">
        <v>295</v>
      </c>
      <c r="BH22" s="314">
        <v>44</v>
      </c>
      <c r="BI22" s="314">
        <v>64</v>
      </c>
      <c r="BJ22" s="313">
        <v>7</v>
      </c>
      <c r="BK22" s="310">
        <v>7.8</v>
      </c>
      <c r="BL22" s="313">
        <v>4.2</v>
      </c>
      <c r="BM22" s="314">
        <v>524000</v>
      </c>
      <c r="BN22" s="314">
        <v>68000</v>
      </c>
      <c r="BO22" s="314">
        <v>10900</v>
      </c>
      <c r="BP22" s="314">
        <v>1100</v>
      </c>
      <c r="BQ22" s="314">
        <v>154</v>
      </c>
      <c r="BR22" s="310">
        <v>20</v>
      </c>
      <c r="BS22" s="314">
        <v>171</v>
      </c>
      <c r="BT22" s="310">
        <v>22</v>
      </c>
      <c r="BU22" s="311">
        <v>2.76</v>
      </c>
      <c r="BV22" s="311">
        <v>0.85</v>
      </c>
      <c r="BW22" s="311">
        <v>1.78</v>
      </c>
      <c r="BX22" s="311">
        <v>0.53</v>
      </c>
      <c r="BY22" s="138"/>
      <c r="BZ22" s="307">
        <f t="shared" si="0"/>
        <v>52.608695652173921</v>
      </c>
      <c r="CA22" s="235"/>
      <c r="CB22" s="308"/>
      <c r="CC22" s="235"/>
    </row>
    <row r="23" spans="1:81" s="26" customFormat="1" ht="12" customHeight="1">
      <c r="A23" s="29" t="s">
        <v>143</v>
      </c>
      <c r="B23" s="29"/>
      <c r="C23" s="305">
        <v>11.002000000000001</v>
      </c>
      <c r="D23" s="25" t="s">
        <v>460</v>
      </c>
      <c r="E23" s="25"/>
      <c r="F23" s="298">
        <v>1889.6</v>
      </c>
      <c r="G23" s="298">
        <v>9.6</v>
      </c>
      <c r="H23" s="298">
        <v>1853</v>
      </c>
      <c r="I23" s="298">
        <v>44</v>
      </c>
      <c r="J23" s="299">
        <v>1.91</v>
      </c>
      <c r="K23" s="300">
        <v>0.11557000000000001</v>
      </c>
      <c r="L23" s="300">
        <v>9.8999999999999999E-4</v>
      </c>
      <c r="M23" s="301">
        <v>5.2779999999999996</v>
      </c>
      <c r="N23" s="301">
        <v>0.16</v>
      </c>
      <c r="O23" s="300">
        <v>0.33300000000000002</v>
      </c>
      <c r="P23" s="300">
        <v>9.1000000000000004E-3</v>
      </c>
      <c r="Q23" s="301">
        <v>0.49646000000000001</v>
      </c>
      <c r="R23" s="302"/>
      <c r="S23" s="303">
        <v>140</v>
      </c>
      <c r="T23" s="302">
        <v>12</v>
      </c>
      <c r="U23" s="302">
        <v>17.600000000000001</v>
      </c>
      <c r="V23" s="302">
        <v>1.5</v>
      </c>
      <c r="W23" s="302">
        <v>22.6</v>
      </c>
      <c r="X23" s="302">
        <v>2.1</v>
      </c>
      <c r="Y23" s="304">
        <f t="shared" si="1"/>
        <v>1.2545454545454546</v>
      </c>
      <c r="Z23" s="305"/>
      <c r="AA23" s="302">
        <v>390</v>
      </c>
      <c r="AB23" s="302">
        <v>140</v>
      </c>
      <c r="AC23" s="304">
        <v>1</v>
      </c>
      <c r="AD23" s="304">
        <v>1.4</v>
      </c>
      <c r="AE23" s="304">
        <v>0.25</v>
      </c>
      <c r="AF23" s="304">
        <v>0.2</v>
      </c>
      <c r="AG23" s="302">
        <v>1330</v>
      </c>
      <c r="AH23" s="302">
        <v>140</v>
      </c>
      <c r="AI23" s="306">
        <v>1.2E-2</v>
      </c>
      <c r="AJ23" s="306">
        <v>1.2999999999999999E-2</v>
      </c>
      <c r="AK23" s="305">
        <v>26.7</v>
      </c>
      <c r="AL23" s="305">
        <v>2.5</v>
      </c>
      <c r="AM23" s="306">
        <v>0.27400000000000002</v>
      </c>
      <c r="AN23" s="306">
        <v>9.5000000000000001E-2</v>
      </c>
      <c r="AO23" s="304">
        <v>4.5999999999999996</v>
      </c>
      <c r="AP23" s="304">
        <v>1.1000000000000001</v>
      </c>
      <c r="AQ23" s="304">
        <v>7.3</v>
      </c>
      <c r="AR23" s="304">
        <v>1.5</v>
      </c>
      <c r="AS23" s="304">
        <v>1.41</v>
      </c>
      <c r="AT23" s="304">
        <v>0.36</v>
      </c>
      <c r="AU23" s="305">
        <v>33.200000000000003</v>
      </c>
      <c r="AV23" s="304">
        <v>5.3</v>
      </c>
      <c r="AW23" s="304">
        <v>9.8000000000000007</v>
      </c>
      <c r="AX23" s="304">
        <v>1.3</v>
      </c>
      <c r="AY23" s="303">
        <v>110.3</v>
      </c>
      <c r="AZ23" s="302">
        <v>9.9</v>
      </c>
      <c r="BA23" s="303">
        <v>42.6</v>
      </c>
      <c r="BB23" s="302">
        <v>4.0999999999999996</v>
      </c>
      <c r="BC23" s="303">
        <v>203</v>
      </c>
      <c r="BD23" s="302">
        <v>20</v>
      </c>
      <c r="BE23" s="303">
        <v>41.4</v>
      </c>
      <c r="BF23" s="302">
        <v>3.9</v>
      </c>
      <c r="BG23" s="302">
        <v>373</v>
      </c>
      <c r="BH23" s="303">
        <v>37</v>
      </c>
      <c r="BI23" s="303">
        <v>74.400000000000006</v>
      </c>
      <c r="BJ23" s="305">
        <v>6.8</v>
      </c>
      <c r="BK23" s="302">
        <v>11.6</v>
      </c>
      <c r="BL23" s="305">
        <v>5</v>
      </c>
      <c r="BM23" s="303">
        <v>532000</v>
      </c>
      <c r="BN23" s="303">
        <v>67000</v>
      </c>
      <c r="BO23" s="303">
        <v>9820</v>
      </c>
      <c r="BP23" s="303">
        <v>880</v>
      </c>
      <c r="BQ23" s="303">
        <v>138</v>
      </c>
      <c r="BR23" s="302">
        <v>13</v>
      </c>
      <c r="BS23" s="303">
        <v>110</v>
      </c>
      <c r="BT23" s="302">
        <v>10</v>
      </c>
      <c r="BU23" s="304">
        <v>2.06</v>
      </c>
      <c r="BV23" s="304">
        <v>0.66</v>
      </c>
      <c r="BW23" s="304">
        <v>0.84</v>
      </c>
      <c r="BX23" s="304">
        <v>0.33</v>
      </c>
      <c r="BZ23" s="307">
        <f t="shared" si="0"/>
        <v>39.087849910661106</v>
      </c>
      <c r="CA23" s="235">
        <f>BS23*(EXP(F23*0.0001551)+0.0072*EXP(F23*0.0009849))</f>
        <v>152.553086129143</v>
      </c>
      <c r="CB23" s="308">
        <f>2.28+3.99*LOG(AK23/((CA23*BK23)^(1/2)))</f>
        <v>1.4922613537492426</v>
      </c>
      <c r="CC23" s="235">
        <f>4800/(5.711-LOG(BK23)-LOG(1)+LOG(0.75))-273.15</f>
        <v>788.42035656487189</v>
      </c>
    </row>
    <row r="24" spans="1:81" s="26" customFormat="1" ht="12" customHeight="1">
      <c r="A24" s="29" t="s">
        <v>144</v>
      </c>
      <c r="B24" s="29" t="s">
        <v>801</v>
      </c>
      <c r="C24" s="305">
        <v>11.086</v>
      </c>
      <c r="D24" s="25" t="s">
        <v>460</v>
      </c>
      <c r="E24" s="25"/>
      <c r="F24" s="298">
        <v>1885.9</v>
      </c>
      <c r="G24" s="298">
        <v>8.8000000000000007</v>
      </c>
      <c r="H24" s="298">
        <v>1891.3</v>
      </c>
      <c r="I24" s="298">
        <v>44</v>
      </c>
      <c r="J24" s="299">
        <v>-0.31</v>
      </c>
      <c r="K24" s="300">
        <v>0.1154</v>
      </c>
      <c r="L24" s="300">
        <v>1.1000000000000001E-3</v>
      </c>
      <c r="M24" s="301">
        <v>5.3949999999999996</v>
      </c>
      <c r="N24" s="301">
        <v>0.16</v>
      </c>
      <c r="O24" s="300">
        <v>0.34100000000000003</v>
      </c>
      <c r="P24" s="300">
        <v>9.1999999999999998E-3</v>
      </c>
      <c r="Q24" s="301">
        <v>0.14457</v>
      </c>
      <c r="R24" s="302"/>
      <c r="S24" s="303">
        <v>202</v>
      </c>
      <c r="T24" s="302">
        <v>17</v>
      </c>
      <c r="U24" s="302">
        <v>25.5</v>
      </c>
      <c r="V24" s="302">
        <v>2.2000000000000002</v>
      </c>
      <c r="W24" s="302">
        <v>27.5</v>
      </c>
      <c r="X24" s="302">
        <v>2.5</v>
      </c>
      <c r="Y24" s="304">
        <f t="shared" si="1"/>
        <v>1.032258064516129</v>
      </c>
      <c r="Z24" s="305"/>
      <c r="AA24" s="302">
        <v>410</v>
      </c>
      <c r="AB24" s="302">
        <v>160</v>
      </c>
      <c r="AC24" s="304">
        <v>1.7</v>
      </c>
      <c r="AD24" s="304">
        <v>1.5</v>
      </c>
      <c r="AE24" s="304">
        <v>0.27</v>
      </c>
      <c r="AF24" s="304">
        <v>0.23</v>
      </c>
      <c r="AG24" s="302">
        <v>1240</v>
      </c>
      <c r="AH24" s="302">
        <v>170</v>
      </c>
      <c r="AI24" s="306">
        <v>1.6000000000000001E-3</v>
      </c>
      <c r="AJ24" s="306">
        <v>5.7999999999999996E-3</v>
      </c>
      <c r="AK24" s="305">
        <v>29.7</v>
      </c>
      <c r="AL24" s="305">
        <v>4.3</v>
      </c>
      <c r="AM24" s="306">
        <v>0.151</v>
      </c>
      <c r="AN24" s="306">
        <v>5.7000000000000002E-2</v>
      </c>
      <c r="AO24" s="304">
        <v>3.4</v>
      </c>
      <c r="AP24" s="304">
        <v>1.2</v>
      </c>
      <c r="AQ24" s="304">
        <v>5.3</v>
      </c>
      <c r="AR24" s="304">
        <v>1.6</v>
      </c>
      <c r="AS24" s="304">
        <v>0.71</v>
      </c>
      <c r="AT24" s="304">
        <v>0.24</v>
      </c>
      <c r="AU24" s="305">
        <v>25.4</v>
      </c>
      <c r="AV24" s="304">
        <v>4.5</v>
      </c>
      <c r="AW24" s="304">
        <v>8.1999999999999993</v>
      </c>
      <c r="AX24" s="304">
        <v>1.1000000000000001</v>
      </c>
      <c r="AY24" s="303">
        <v>102</v>
      </c>
      <c r="AZ24" s="302">
        <v>13</v>
      </c>
      <c r="BA24" s="303">
        <v>37.700000000000003</v>
      </c>
      <c r="BB24" s="302">
        <v>3.8</v>
      </c>
      <c r="BC24" s="303">
        <v>188</v>
      </c>
      <c r="BD24" s="302">
        <v>20</v>
      </c>
      <c r="BE24" s="303">
        <v>40.299999999999997</v>
      </c>
      <c r="BF24" s="302">
        <v>4</v>
      </c>
      <c r="BG24" s="302">
        <v>366</v>
      </c>
      <c r="BH24" s="303">
        <v>43</v>
      </c>
      <c r="BI24" s="303">
        <v>80.900000000000006</v>
      </c>
      <c r="BJ24" s="305">
        <v>8.4</v>
      </c>
      <c r="BK24" s="302">
        <v>6.8</v>
      </c>
      <c r="BL24" s="305">
        <v>3.5</v>
      </c>
      <c r="BM24" s="303">
        <v>550000</v>
      </c>
      <c r="BN24" s="303">
        <v>61000</v>
      </c>
      <c r="BO24" s="303">
        <v>10800</v>
      </c>
      <c r="BP24" s="303">
        <v>1300</v>
      </c>
      <c r="BQ24" s="303">
        <v>160</v>
      </c>
      <c r="BR24" s="302">
        <v>14</v>
      </c>
      <c r="BS24" s="303">
        <v>155</v>
      </c>
      <c r="BT24" s="302">
        <v>13</v>
      </c>
      <c r="BU24" s="304">
        <v>3.4</v>
      </c>
      <c r="BV24" s="304">
        <v>1</v>
      </c>
      <c r="BW24" s="304">
        <v>1.02</v>
      </c>
      <c r="BX24" s="304">
        <v>0.51</v>
      </c>
      <c r="BZ24" s="307">
        <f t="shared" si="0"/>
        <v>49.245283018867923</v>
      </c>
      <c r="CA24" s="235">
        <f>BS24*(EXP(F24*0.0001551)+0.0072*EXP(F24*0.0009849))</f>
        <v>214.81585499939271</v>
      </c>
      <c r="CB24" s="308">
        <f>2.28+3.99*LOG(AK24/((CA24*BK24)^(1/2)))</f>
        <v>1.8429706188758337</v>
      </c>
      <c r="CC24" s="235">
        <f>4800/(5.711-LOG(BK24)-LOG(1)+LOG(0.75))-273.15</f>
        <v>736.62114500649989</v>
      </c>
    </row>
    <row r="25" spans="1:81" s="25" customFormat="1" ht="12" customHeight="1">
      <c r="A25" s="33" t="s">
        <v>122</v>
      </c>
      <c r="B25" s="33"/>
      <c r="C25" s="299">
        <v>11.252000000000001</v>
      </c>
      <c r="D25" s="25" t="s">
        <v>460</v>
      </c>
      <c r="F25" s="298">
        <v>1897.3</v>
      </c>
      <c r="G25" s="298">
        <v>4.8</v>
      </c>
      <c r="H25" s="298">
        <v>1901</v>
      </c>
      <c r="I25" s="298">
        <v>47</v>
      </c>
      <c r="J25" s="299">
        <v>-0.21</v>
      </c>
      <c r="K25" s="300">
        <v>0.11617</v>
      </c>
      <c r="L25" s="300">
        <v>7.6000000000000004E-4</v>
      </c>
      <c r="M25" s="301">
        <v>5.4669999999999996</v>
      </c>
      <c r="N25" s="301">
        <v>0.17</v>
      </c>
      <c r="O25" s="300">
        <v>0.34310000000000002</v>
      </c>
      <c r="P25" s="300">
        <v>9.7999999999999997E-3</v>
      </c>
      <c r="Q25" s="301">
        <v>0.86180000000000001</v>
      </c>
      <c r="R25" s="309"/>
      <c r="S25" s="298">
        <v>225</v>
      </c>
      <c r="T25" s="309">
        <v>17</v>
      </c>
      <c r="U25" s="309">
        <v>28.5</v>
      </c>
      <c r="V25" s="309">
        <v>2.1</v>
      </c>
      <c r="W25" s="309">
        <v>29.5</v>
      </c>
      <c r="X25" s="309">
        <v>2.2000000000000002</v>
      </c>
      <c r="Y25" s="301">
        <f>BQ25/BS25</f>
        <v>0.97093023255813948</v>
      </c>
      <c r="Z25" s="299"/>
      <c r="AA25" s="310">
        <v>380</v>
      </c>
      <c r="AB25" s="310">
        <v>180</v>
      </c>
      <c r="AC25" s="311">
        <v>0.5</v>
      </c>
      <c r="AD25" s="311">
        <v>1.6</v>
      </c>
      <c r="AE25" s="311">
        <v>0.59</v>
      </c>
      <c r="AF25" s="311">
        <v>0.56999999999999995</v>
      </c>
      <c r="AG25" s="310">
        <v>1094</v>
      </c>
      <c r="AH25" s="310">
        <v>85</v>
      </c>
      <c r="AI25" s="312">
        <v>2.6</v>
      </c>
      <c r="AJ25" s="312">
        <v>2.2999999999999998</v>
      </c>
      <c r="AK25" s="313">
        <v>38</v>
      </c>
      <c r="AL25" s="313">
        <v>7</v>
      </c>
      <c r="AM25" s="312">
        <v>0.98</v>
      </c>
      <c r="AN25" s="312">
        <v>0.6</v>
      </c>
      <c r="AO25" s="311">
        <v>5.3</v>
      </c>
      <c r="AP25" s="311">
        <v>2.4</v>
      </c>
      <c r="AQ25" s="311">
        <v>4.9000000000000004</v>
      </c>
      <c r="AR25" s="311">
        <v>1.3</v>
      </c>
      <c r="AS25" s="311">
        <v>1.02</v>
      </c>
      <c r="AT25" s="311">
        <v>0.3</v>
      </c>
      <c r="AU25" s="313">
        <v>22.4</v>
      </c>
      <c r="AV25" s="311">
        <v>4.5999999999999996</v>
      </c>
      <c r="AW25" s="311">
        <v>7.5</v>
      </c>
      <c r="AX25" s="311">
        <v>1.2</v>
      </c>
      <c r="AY25" s="314">
        <v>94</v>
      </c>
      <c r="AZ25" s="310">
        <v>11</v>
      </c>
      <c r="BA25" s="314">
        <v>34.6</v>
      </c>
      <c r="BB25" s="310">
        <v>3.1</v>
      </c>
      <c r="BC25" s="314">
        <v>182</v>
      </c>
      <c r="BD25" s="310">
        <v>20</v>
      </c>
      <c r="BE25" s="314">
        <v>38.5</v>
      </c>
      <c r="BF25" s="310">
        <v>3.4</v>
      </c>
      <c r="BG25" s="310">
        <v>362</v>
      </c>
      <c r="BH25" s="314">
        <v>32</v>
      </c>
      <c r="BI25" s="314">
        <v>76.2</v>
      </c>
      <c r="BJ25" s="313">
        <v>7.2</v>
      </c>
      <c r="BK25" s="310">
        <v>10.8</v>
      </c>
      <c r="BL25" s="313">
        <v>3.3</v>
      </c>
      <c r="BM25" s="314">
        <v>509000</v>
      </c>
      <c r="BN25" s="314">
        <v>52000</v>
      </c>
      <c r="BO25" s="314">
        <v>10400</v>
      </c>
      <c r="BP25" s="314">
        <v>1200</v>
      </c>
      <c r="BQ25" s="314">
        <v>167</v>
      </c>
      <c r="BR25" s="310">
        <v>12</v>
      </c>
      <c r="BS25" s="314">
        <v>172</v>
      </c>
      <c r="BT25" s="310">
        <v>13</v>
      </c>
      <c r="BU25" s="311">
        <v>4.2</v>
      </c>
      <c r="BV25" s="311">
        <v>1.3</v>
      </c>
      <c r="BW25" s="311">
        <v>1.03</v>
      </c>
      <c r="BX25" s="311">
        <v>0.33</v>
      </c>
      <c r="BY25" s="138"/>
      <c r="BZ25" s="307">
        <f t="shared" si="0"/>
        <v>36.919522525991525</v>
      </c>
      <c r="CA25" s="235"/>
      <c r="CB25" s="308"/>
      <c r="CC25" s="235"/>
    </row>
    <row r="26" spans="1:81" s="26" customFormat="1" ht="12" customHeight="1">
      <c r="A26" s="29" t="s">
        <v>145</v>
      </c>
      <c r="B26" s="29"/>
      <c r="C26" s="305">
        <v>11.007999999999999</v>
      </c>
      <c r="D26" s="25" t="s">
        <v>460</v>
      </c>
      <c r="E26" s="25"/>
      <c r="F26" s="298">
        <v>1883.4</v>
      </c>
      <c r="G26" s="298">
        <v>5</v>
      </c>
      <c r="H26" s="298">
        <v>1877</v>
      </c>
      <c r="I26" s="298">
        <v>46</v>
      </c>
      <c r="J26" s="299">
        <v>0.33</v>
      </c>
      <c r="K26" s="300">
        <v>0.11527999999999999</v>
      </c>
      <c r="L26" s="300">
        <v>6.3000000000000003E-4</v>
      </c>
      <c r="M26" s="301">
        <v>5.343</v>
      </c>
      <c r="N26" s="301">
        <v>0.16</v>
      </c>
      <c r="O26" s="300">
        <v>0.33800000000000002</v>
      </c>
      <c r="P26" s="300">
        <v>9.4999999999999998E-3</v>
      </c>
      <c r="Q26" s="301">
        <v>0.83991000000000005</v>
      </c>
      <c r="R26" s="302"/>
      <c r="S26" s="303">
        <v>495</v>
      </c>
      <c r="T26" s="302">
        <v>41</v>
      </c>
      <c r="U26" s="302">
        <v>62.2</v>
      </c>
      <c r="V26" s="302">
        <v>5.0999999999999996</v>
      </c>
      <c r="W26" s="302">
        <v>120</v>
      </c>
      <c r="X26" s="302">
        <v>10</v>
      </c>
      <c r="Y26" s="304">
        <f t="shared" si="1"/>
        <v>1.7922077922077921</v>
      </c>
      <c r="Z26" s="305"/>
      <c r="AA26" s="302">
        <v>400</v>
      </c>
      <c r="AB26" s="302">
        <v>150</v>
      </c>
      <c r="AC26" s="304" t="s">
        <v>107</v>
      </c>
      <c r="AD26" s="304" t="s">
        <v>107</v>
      </c>
      <c r="AE26" s="304">
        <v>0.52</v>
      </c>
      <c r="AF26" s="304">
        <v>0.26</v>
      </c>
      <c r="AG26" s="302">
        <v>3070</v>
      </c>
      <c r="AH26" s="302">
        <v>320</v>
      </c>
      <c r="AI26" s="306">
        <v>0.19700000000000001</v>
      </c>
      <c r="AJ26" s="306">
        <v>5.3999999999999999E-2</v>
      </c>
      <c r="AK26" s="305">
        <v>87</v>
      </c>
      <c r="AL26" s="305">
        <v>11</v>
      </c>
      <c r="AM26" s="306">
        <v>1.1200000000000001</v>
      </c>
      <c r="AN26" s="306">
        <v>0.18</v>
      </c>
      <c r="AO26" s="304">
        <v>15</v>
      </c>
      <c r="AP26" s="304">
        <v>2.7</v>
      </c>
      <c r="AQ26" s="304">
        <v>26</v>
      </c>
      <c r="AR26" s="304">
        <v>2.6</v>
      </c>
      <c r="AS26" s="304">
        <v>5.37</v>
      </c>
      <c r="AT26" s="304">
        <v>0.49</v>
      </c>
      <c r="AU26" s="305">
        <v>92</v>
      </c>
      <c r="AV26" s="304">
        <v>15</v>
      </c>
      <c r="AW26" s="304">
        <v>27.2</v>
      </c>
      <c r="AX26" s="304">
        <v>3.2</v>
      </c>
      <c r="AY26" s="303">
        <v>288</v>
      </c>
      <c r="AZ26" s="302">
        <v>18</v>
      </c>
      <c r="BA26" s="303">
        <v>102</v>
      </c>
      <c r="BB26" s="302">
        <v>9</v>
      </c>
      <c r="BC26" s="303">
        <v>467</v>
      </c>
      <c r="BD26" s="302">
        <v>39</v>
      </c>
      <c r="BE26" s="303">
        <v>94</v>
      </c>
      <c r="BF26" s="302">
        <v>8.8000000000000007</v>
      </c>
      <c r="BG26" s="302">
        <v>831</v>
      </c>
      <c r="BH26" s="303">
        <v>71</v>
      </c>
      <c r="BI26" s="303">
        <v>181</v>
      </c>
      <c r="BJ26" s="305">
        <v>16</v>
      </c>
      <c r="BK26" s="302">
        <v>6.4</v>
      </c>
      <c r="BL26" s="305">
        <v>3.3</v>
      </c>
      <c r="BM26" s="303">
        <v>496000</v>
      </c>
      <c r="BN26" s="303">
        <v>52000</v>
      </c>
      <c r="BO26" s="303">
        <v>8900</v>
      </c>
      <c r="BP26" s="303">
        <v>740</v>
      </c>
      <c r="BQ26" s="303">
        <v>690</v>
      </c>
      <c r="BR26" s="302">
        <v>57</v>
      </c>
      <c r="BS26" s="303">
        <v>385</v>
      </c>
      <c r="BT26" s="302">
        <v>32</v>
      </c>
      <c r="BU26" s="304">
        <v>4.8</v>
      </c>
      <c r="BV26" s="304">
        <v>1.3</v>
      </c>
      <c r="BW26" s="304">
        <v>1.66</v>
      </c>
      <c r="BX26" s="304">
        <v>0.56999999999999995</v>
      </c>
      <c r="BZ26" s="307">
        <f t="shared" si="0"/>
        <v>30.276923076923076</v>
      </c>
      <c r="CA26" s="235">
        <f>BS26*(EXP(F26*0.0001551)+0.0072*EXP(F26*0.0009849))</f>
        <v>533.33121984191314</v>
      </c>
      <c r="CB26" s="308">
        <f>2.28+3.99*LOG(AK26/((CA26*BK26)^(1/2)))</f>
        <v>2.9699937410605193</v>
      </c>
      <c r="CC26" s="235">
        <f>4800/(5.711-LOG(BK26)-LOG(1)+LOG(0.75))-273.15</f>
        <v>731.05903980121229</v>
      </c>
    </row>
    <row r="27" spans="1:81" s="26" customFormat="1" ht="12" customHeight="1">
      <c r="A27" s="29" t="s">
        <v>146</v>
      </c>
      <c r="B27" s="29"/>
      <c r="C27" s="305">
        <v>11.067</v>
      </c>
      <c r="D27" s="25" t="s">
        <v>460</v>
      </c>
      <c r="E27" s="25"/>
      <c r="F27" s="298">
        <v>1898.2</v>
      </c>
      <c r="G27" s="298">
        <v>4.0999999999999996</v>
      </c>
      <c r="H27" s="298">
        <v>1849.9</v>
      </c>
      <c r="I27" s="298">
        <v>44</v>
      </c>
      <c r="J27" s="299">
        <v>2.54</v>
      </c>
      <c r="K27" s="300">
        <v>0.11617</v>
      </c>
      <c r="L27" s="300">
        <v>6.4000000000000005E-4</v>
      </c>
      <c r="M27" s="301">
        <v>5.2969999999999997</v>
      </c>
      <c r="N27" s="301">
        <v>0.16</v>
      </c>
      <c r="O27" s="300">
        <v>0.33239999999999997</v>
      </c>
      <c r="P27" s="300">
        <v>9.1000000000000004E-3</v>
      </c>
      <c r="Q27" s="301">
        <v>0.75114000000000003</v>
      </c>
      <c r="R27" s="302"/>
      <c r="S27" s="303">
        <v>365</v>
      </c>
      <c r="T27" s="302">
        <v>41</v>
      </c>
      <c r="U27" s="302">
        <v>46.2</v>
      </c>
      <c r="V27" s="302">
        <v>5.3</v>
      </c>
      <c r="W27" s="302">
        <v>54.1</v>
      </c>
      <c r="X27" s="302">
        <v>5.4</v>
      </c>
      <c r="Y27" s="304">
        <f t="shared" si="1"/>
        <v>1.1458333333333333</v>
      </c>
      <c r="Z27" s="305"/>
      <c r="AA27" s="302">
        <v>410</v>
      </c>
      <c r="AB27" s="302">
        <v>110</v>
      </c>
      <c r="AC27" s="304">
        <v>0.1</v>
      </c>
      <c r="AD27" s="304">
        <v>1.4</v>
      </c>
      <c r="AE27" s="304">
        <v>0.27</v>
      </c>
      <c r="AF27" s="304">
        <v>0.26</v>
      </c>
      <c r="AG27" s="302">
        <v>1680</v>
      </c>
      <c r="AH27" s="302">
        <v>250</v>
      </c>
      <c r="AI27" s="306">
        <v>0.44</v>
      </c>
      <c r="AJ27" s="306">
        <v>0.19</v>
      </c>
      <c r="AK27" s="305">
        <v>48.5</v>
      </c>
      <c r="AL27" s="305">
        <v>7</v>
      </c>
      <c r="AM27" s="306">
        <v>0.26</v>
      </c>
      <c r="AN27" s="306">
        <v>0.11</v>
      </c>
      <c r="AO27" s="304">
        <v>4</v>
      </c>
      <c r="AP27" s="304">
        <v>1.1000000000000001</v>
      </c>
      <c r="AQ27" s="304">
        <v>6.4</v>
      </c>
      <c r="AR27" s="304">
        <v>2.1</v>
      </c>
      <c r="AS27" s="304">
        <v>1.35</v>
      </c>
      <c r="AT27" s="304">
        <v>0.33</v>
      </c>
      <c r="AU27" s="305">
        <v>34.200000000000003</v>
      </c>
      <c r="AV27" s="304">
        <v>5.7</v>
      </c>
      <c r="AW27" s="304">
        <v>10.6</v>
      </c>
      <c r="AX27" s="304">
        <v>1.9</v>
      </c>
      <c r="AY27" s="303">
        <v>134</v>
      </c>
      <c r="AZ27" s="302">
        <v>15</v>
      </c>
      <c r="BA27" s="303">
        <v>50.2</v>
      </c>
      <c r="BB27" s="302">
        <v>7.3</v>
      </c>
      <c r="BC27" s="303">
        <v>273</v>
      </c>
      <c r="BD27" s="302">
        <v>33</v>
      </c>
      <c r="BE27" s="303">
        <v>56.9</v>
      </c>
      <c r="BF27" s="302">
        <v>8.8000000000000007</v>
      </c>
      <c r="BG27" s="302">
        <v>509</v>
      </c>
      <c r="BH27" s="303">
        <v>68</v>
      </c>
      <c r="BI27" s="303">
        <v>109</v>
      </c>
      <c r="BJ27" s="305">
        <v>15</v>
      </c>
      <c r="BK27" s="302">
        <v>4.9000000000000004</v>
      </c>
      <c r="BL27" s="305">
        <v>2.4</v>
      </c>
      <c r="BM27" s="303">
        <v>551000</v>
      </c>
      <c r="BN27" s="303">
        <v>92000</v>
      </c>
      <c r="BO27" s="303">
        <v>11300</v>
      </c>
      <c r="BP27" s="303">
        <v>1400</v>
      </c>
      <c r="BQ27" s="303">
        <v>330</v>
      </c>
      <c r="BR27" s="302">
        <v>33</v>
      </c>
      <c r="BS27" s="303">
        <v>288</v>
      </c>
      <c r="BT27" s="302">
        <v>34</v>
      </c>
      <c r="BU27" s="304">
        <v>4.8</v>
      </c>
      <c r="BV27" s="304">
        <v>1.1000000000000001</v>
      </c>
      <c r="BW27" s="304">
        <v>1.66</v>
      </c>
      <c r="BX27" s="304">
        <v>0.51</v>
      </c>
      <c r="BZ27" s="307">
        <f t="shared" si="0"/>
        <v>54.4375</v>
      </c>
      <c r="CA27" s="235">
        <f>BS27*(EXP(F27*0.0001551)+0.0072*EXP(F27*0.0009849))</f>
        <v>400.04045760258344</v>
      </c>
      <c r="CB27" s="308">
        <f>2.28+3.99*LOG(AK27/((CA27*BK27)^(1/2)))</f>
        <v>2.4379710461619908</v>
      </c>
      <c r="CC27" s="235">
        <f>4800/(5.711-LOG(BK27)-LOG(1)+LOG(0.75))-273.15</f>
        <v>707.26915376082059</v>
      </c>
    </row>
    <row r="28" spans="1:81" s="111" customFormat="1" ht="12" customHeight="1">
      <c r="A28" s="114" t="s">
        <v>128</v>
      </c>
      <c r="C28" s="338">
        <v>6.2388000000000003</v>
      </c>
      <c r="D28" s="111" t="s">
        <v>461</v>
      </c>
      <c r="F28" s="337">
        <v>2325</v>
      </c>
      <c r="G28" s="337">
        <v>57</v>
      </c>
      <c r="H28" s="337">
        <v>1948</v>
      </c>
      <c r="I28" s="337">
        <v>43</v>
      </c>
      <c r="J28" s="338">
        <v>16</v>
      </c>
      <c r="K28" s="339">
        <v>0.14910000000000001</v>
      </c>
      <c r="L28" s="339">
        <v>5.4999999999999997E-3</v>
      </c>
      <c r="M28" s="340">
        <v>7.25</v>
      </c>
      <c r="N28" s="340">
        <v>0.38</v>
      </c>
      <c r="O28" s="339">
        <v>0.3528</v>
      </c>
      <c r="P28" s="339">
        <v>9.1000000000000004E-3</v>
      </c>
      <c r="Q28" s="340">
        <v>0.74990000000000001</v>
      </c>
      <c r="R28" s="341"/>
      <c r="S28" s="341">
        <v>70.099999999999994</v>
      </c>
      <c r="T28" s="341">
        <v>9.1</v>
      </c>
      <c r="U28" s="338">
        <v>11.3</v>
      </c>
      <c r="V28" s="341">
        <v>1.3</v>
      </c>
      <c r="W28" s="341">
        <v>14.4</v>
      </c>
      <c r="X28" s="341">
        <v>1.7</v>
      </c>
      <c r="Y28" s="340">
        <f t="shared" ref="Y28:Y38" si="2">BQ28/BS28</f>
        <v>1.3333333333333335</v>
      </c>
      <c r="Z28" s="340"/>
      <c r="AA28" s="341">
        <v>570</v>
      </c>
      <c r="AB28" s="341">
        <v>170</v>
      </c>
      <c r="AC28" s="340">
        <v>0.9</v>
      </c>
      <c r="AD28" s="340">
        <v>1.8</v>
      </c>
      <c r="AE28" s="340">
        <v>0.11</v>
      </c>
      <c r="AF28" s="340">
        <v>0.16</v>
      </c>
      <c r="AG28" s="341">
        <v>1060</v>
      </c>
      <c r="AH28" s="341">
        <v>120</v>
      </c>
      <c r="AI28" s="343">
        <v>1.2E-2</v>
      </c>
      <c r="AJ28" s="343">
        <v>1.7000000000000001E-2</v>
      </c>
      <c r="AK28" s="338">
        <v>19.3</v>
      </c>
      <c r="AL28" s="338">
        <v>2.8</v>
      </c>
      <c r="AM28" s="343">
        <v>0.22</v>
      </c>
      <c r="AN28" s="343">
        <v>5.8000000000000003E-2</v>
      </c>
      <c r="AO28" s="340">
        <v>3.6</v>
      </c>
      <c r="AP28" s="340">
        <v>1</v>
      </c>
      <c r="AQ28" s="340">
        <v>5.7</v>
      </c>
      <c r="AR28" s="340">
        <v>1.5</v>
      </c>
      <c r="AS28" s="340">
        <v>1.05</v>
      </c>
      <c r="AT28" s="340">
        <v>0.38</v>
      </c>
      <c r="AU28" s="338">
        <v>26.5</v>
      </c>
      <c r="AV28" s="340">
        <v>6</v>
      </c>
      <c r="AW28" s="340">
        <v>8.6999999999999993</v>
      </c>
      <c r="AX28" s="340">
        <v>1.7</v>
      </c>
      <c r="AY28" s="337">
        <v>96</v>
      </c>
      <c r="AZ28" s="341">
        <v>15</v>
      </c>
      <c r="BA28" s="337">
        <v>33.1</v>
      </c>
      <c r="BB28" s="341">
        <v>5.4</v>
      </c>
      <c r="BC28" s="337">
        <v>160</v>
      </c>
      <c r="BD28" s="341">
        <v>27</v>
      </c>
      <c r="BE28" s="337">
        <v>30.9</v>
      </c>
      <c r="BF28" s="341">
        <v>5</v>
      </c>
      <c r="BG28" s="341">
        <v>275</v>
      </c>
      <c r="BH28" s="337">
        <v>45</v>
      </c>
      <c r="BI28" s="337">
        <v>52.1</v>
      </c>
      <c r="BJ28" s="338">
        <v>6.9</v>
      </c>
      <c r="BK28" s="341">
        <v>9.9</v>
      </c>
      <c r="BL28" s="338">
        <v>3.4</v>
      </c>
      <c r="BM28" s="337">
        <v>499000</v>
      </c>
      <c r="BN28" s="337">
        <v>79000</v>
      </c>
      <c r="BO28" s="337">
        <v>8000</v>
      </c>
      <c r="BP28" s="337">
        <v>1300</v>
      </c>
      <c r="BQ28" s="337">
        <v>70.400000000000006</v>
      </c>
      <c r="BR28" s="341">
        <v>9.9</v>
      </c>
      <c r="BS28" s="337">
        <v>52.8</v>
      </c>
      <c r="BT28" s="341">
        <v>7.1</v>
      </c>
      <c r="BU28" s="340">
        <v>1.83</v>
      </c>
      <c r="BV28" s="340">
        <v>0.62</v>
      </c>
      <c r="BW28" s="340">
        <v>0.73</v>
      </c>
      <c r="BX28" s="340">
        <v>0.37</v>
      </c>
      <c r="BZ28" s="307">
        <f t="shared" si="0"/>
        <v>43.508771929824562</v>
      </c>
      <c r="CA28" s="235"/>
      <c r="CB28" s="308"/>
      <c r="CC28" s="235"/>
    </row>
    <row r="29" spans="1:81" s="25" customFormat="1" ht="12" customHeight="1">
      <c r="A29" s="33" t="s">
        <v>123</v>
      </c>
      <c r="B29" s="33"/>
      <c r="C29" s="299">
        <v>5.2108999999999996</v>
      </c>
      <c r="D29" s="25" t="s">
        <v>461</v>
      </c>
      <c r="F29" s="298">
        <v>1938.4</v>
      </c>
      <c r="G29" s="298">
        <v>8.4</v>
      </c>
      <c r="H29" s="298">
        <v>1942</v>
      </c>
      <c r="I29" s="298">
        <v>37</v>
      </c>
      <c r="J29" s="299">
        <v>-0.17</v>
      </c>
      <c r="K29" s="300">
        <v>0.1187</v>
      </c>
      <c r="L29" s="300">
        <v>1.1999999999999999E-3</v>
      </c>
      <c r="M29" s="301">
        <v>5.7380000000000004</v>
      </c>
      <c r="N29" s="301">
        <v>0.15</v>
      </c>
      <c r="O29" s="300">
        <v>0.35149999999999998</v>
      </c>
      <c r="P29" s="300">
        <v>7.9000000000000008E-3</v>
      </c>
      <c r="Q29" s="301">
        <v>0.40566000000000002</v>
      </c>
      <c r="R29" s="309"/>
      <c r="S29" s="309">
        <v>314</v>
      </c>
      <c r="T29" s="309">
        <v>31</v>
      </c>
      <c r="U29" s="299">
        <v>41.1</v>
      </c>
      <c r="V29" s="309">
        <v>4.0999999999999996</v>
      </c>
      <c r="W29" s="309">
        <v>50.4</v>
      </c>
      <c r="X29" s="309">
        <v>5</v>
      </c>
      <c r="Y29" s="301">
        <f t="shared" si="2"/>
        <v>1.1398305084745763</v>
      </c>
      <c r="Z29" s="301"/>
      <c r="AA29" s="310">
        <v>810</v>
      </c>
      <c r="AB29" s="310">
        <v>180</v>
      </c>
      <c r="AC29" s="311">
        <v>1.6</v>
      </c>
      <c r="AD29" s="311">
        <v>1.4</v>
      </c>
      <c r="AE29" s="311">
        <v>0.38</v>
      </c>
      <c r="AF29" s="311">
        <v>0.31</v>
      </c>
      <c r="AG29" s="310">
        <v>1059</v>
      </c>
      <c r="AH29" s="310">
        <v>91</v>
      </c>
      <c r="AI29" s="312">
        <v>1.05</v>
      </c>
      <c r="AJ29" s="312">
        <v>0.22</v>
      </c>
      <c r="AK29" s="313">
        <v>40.6</v>
      </c>
      <c r="AL29" s="313">
        <v>6.2</v>
      </c>
      <c r="AM29" s="312">
        <v>0.57999999999999996</v>
      </c>
      <c r="AN29" s="312">
        <v>0.19</v>
      </c>
      <c r="AO29" s="311">
        <v>5.0999999999999996</v>
      </c>
      <c r="AP29" s="311">
        <v>1.4</v>
      </c>
      <c r="AQ29" s="311">
        <v>5.5</v>
      </c>
      <c r="AR29" s="311">
        <v>1.1000000000000001</v>
      </c>
      <c r="AS29" s="311">
        <v>1.51</v>
      </c>
      <c r="AT29" s="311">
        <v>0.54</v>
      </c>
      <c r="AU29" s="313">
        <v>24.8</v>
      </c>
      <c r="AV29" s="311">
        <v>5.4</v>
      </c>
      <c r="AW29" s="311">
        <v>7.6</v>
      </c>
      <c r="AX29" s="311">
        <v>1.3</v>
      </c>
      <c r="AY29" s="314">
        <v>90</v>
      </c>
      <c r="AZ29" s="310">
        <v>13</v>
      </c>
      <c r="BA29" s="314">
        <v>36.4</v>
      </c>
      <c r="BB29" s="310">
        <v>4.2</v>
      </c>
      <c r="BC29" s="314">
        <v>178</v>
      </c>
      <c r="BD29" s="310">
        <v>20</v>
      </c>
      <c r="BE29" s="314">
        <v>39.6</v>
      </c>
      <c r="BF29" s="310">
        <v>4.3</v>
      </c>
      <c r="BG29" s="310">
        <v>378</v>
      </c>
      <c r="BH29" s="314">
        <v>39</v>
      </c>
      <c r="BI29" s="314">
        <v>88</v>
      </c>
      <c r="BJ29" s="313">
        <v>10</v>
      </c>
      <c r="BK29" s="310">
        <v>6.7</v>
      </c>
      <c r="BL29" s="313">
        <v>3.7</v>
      </c>
      <c r="BM29" s="314">
        <v>514000</v>
      </c>
      <c r="BN29" s="314">
        <v>81000</v>
      </c>
      <c r="BO29" s="314">
        <v>11000</v>
      </c>
      <c r="BP29" s="314">
        <v>1100</v>
      </c>
      <c r="BQ29" s="314">
        <v>269</v>
      </c>
      <c r="BR29" s="310">
        <v>27</v>
      </c>
      <c r="BS29" s="314">
        <v>236</v>
      </c>
      <c r="BT29" s="310">
        <v>24</v>
      </c>
      <c r="BU29" s="311">
        <v>3.4</v>
      </c>
      <c r="BV29" s="311">
        <v>1.4</v>
      </c>
      <c r="BW29" s="311">
        <v>1.62</v>
      </c>
      <c r="BX29" s="311">
        <v>0.64</v>
      </c>
      <c r="BY29" s="138"/>
      <c r="BZ29" s="307">
        <f t="shared" si="0"/>
        <v>34.01069518716578</v>
      </c>
      <c r="CA29" s="235"/>
      <c r="CB29" s="308"/>
      <c r="CC29" s="235"/>
    </row>
    <row r="30" spans="1:81" s="26" customFormat="1" ht="12" customHeight="1">
      <c r="A30" s="29" t="s">
        <v>147</v>
      </c>
      <c r="B30" s="29"/>
      <c r="C30" s="305">
        <v>5.2218</v>
      </c>
      <c r="D30" s="25" t="s">
        <v>461</v>
      </c>
      <c r="E30" s="25"/>
      <c r="F30" s="298">
        <v>1943.8</v>
      </c>
      <c r="G30" s="298">
        <v>7.8</v>
      </c>
      <c r="H30" s="298">
        <v>1886.2</v>
      </c>
      <c r="I30" s="298">
        <v>35</v>
      </c>
      <c r="J30" s="299">
        <v>2.95</v>
      </c>
      <c r="K30" s="300">
        <v>0.1191</v>
      </c>
      <c r="L30" s="300">
        <v>1.5E-3</v>
      </c>
      <c r="M30" s="301">
        <v>5.569</v>
      </c>
      <c r="N30" s="301">
        <v>0.15</v>
      </c>
      <c r="O30" s="300">
        <v>0.33989999999999998</v>
      </c>
      <c r="P30" s="300">
        <v>7.4000000000000003E-3</v>
      </c>
      <c r="Q30" s="301">
        <v>0.16197</v>
      </c>
      <c r="R30" s="302"/>
      <c r="S30" s="302">
        <v>162.30000000000001</v>
      </c>
      <c r="T30" s="302">
        <v>7.6</v>
      </c>
      <c r="U30" s="305">
        <v>21.3</v>
      </c>
      <c r="V30" s="302">
        <v>1</v>
      </c>
      <c r="W30" s="302">
        <v>20.5</v>
      </c>
      <c r="X30" s="302">
        <v>1</v>
      </c>
      <c r="Y30" s="304">
        <f t="shared" si="2"/>
        <v>0.93359999999999999</v>
      </c>
      <c r="Z30" s="304"/>
      <c r="AA30" s="302">
        <v>640</v>
      </c>
      <c r="AB30" s="302">
        <v>210</v>
      </c>
      <c r="AC30" s="304">
        <v>0</v>
      </c>
      <c r="AD30" s="304">
        <v>1</v>
      </c>
      <c r="AE30" s="304">
        <v>0.25</v>
      </c>
      <c r="AF30" s="304">
        <v>0.28999999999999998</v>
      </c>
      <c r="AG30" s="302">
        <v>833</v>
      </c>
      <c r="AH30" s="302">
        <v>36</v>
      </c>
      <c r="AI30" s="306">
        <v>5.2999999999999999E-2</v>
      </c>
      <c r="AJ30" s="306">
        <v>2.7E-2</v>
      </c>
      <c r="AK30" s="305">
        <v>25.7</v>
      </c>
      <c r="AL30" s="305">
        <v>2</v>
      </c>
      <c r="AM30" s="306">
        <v>0.105</v>
      </c>
      <c r="AN30" s="306">
        <v>5.0999999999999997E-2</v>
      </c>
      <c r="AO30" s="304">
        <v>1.56</v>
      </c>
      <c r="AP30" s="304">
        <v>0.66</v>
      </c>
      <c r="AQ30" s="304">
        <v>3.2</v>
      </c>
      <c r="AR30" s="304">
        <v>1.1000000000000001</v>
      </c>
      <c r="AS30" s="304">
        <v>0.96</v>
      </c>
      <c r="AT30" s="304">
        <v>0.32</v>
      </c>
      <c r="AU30" s="305">
        <v>16.399999999999999</v>
      </c>
      <c r="AV30" s="304">
        <v>4.0999999999999996</v>
      </c>
      <c r="AW30" s="304">
        <v>6</v>
      </c>
      <c r="AX30" s="304">
        <v>1.1000000000000001</v>
      </c>
      <c r="AY30" s="303">
        <v>69.900000000000006</v>
      </c>
      <c r="AZ30" s="302">
        <v>8.6999999999999993</v>
      </c>
      <c r="BA30" s="303">
        <v>24.2</v>
      </c>
      <c r="BB30" s="302">
        <v>2.9</v>
      </c>
      <c r="BC30" s="303">
        <v>128</v>
      </c>
      <c r="BD30" s="302">
        <v>11</v>
      </c>
      <c r="BE30" s="303">
        <v>28</v>
      </c>
      <c r="BF30" s="302">
        <v>2.2999999999999998</v>
      </c>
      <c r="BG30" s="302">
        <v>283</v>
      </c>
      <c r="BH30" s="303">
        <v>29</v>
      </c>
      <c r="BI30" s="303">
        <v>61.3</v>
      </c>
      <c r="BJ30" s="305">
        <v>4.7</v>
      </c>
      <c r="BK30" s="302">
        <v>8.6</v>
      </c>
      <c r="BL30" s="305">
        <v>2.8</v>
      </c>
      <c r="BM30" s="303">
        <v>523000</v>
      </c>
      <c r="BN30" s="303">
        <v>53000</v>
      </c>
      <c r="BO30" s="303">
        <v>9610</v>
      </c>
      <c r="BP30" s="303">
        <v>950</v>
      </c>
      <c r="BQ30" s="303">
        <v>116.7</v>
      </c>
      <c r="BR30" s="302">
        <v>5.3</v>
      </c>
      <c r="BS30" s="303">
        <v>125</v>
      </c>
      <c r="BT30" s="302">
        <v>6</v>
      </c>
      <c r="BU30" s="304">
        <v>3.1</v>
      </c>
      <c r="BV30" s="304">
        <v>1.2</v>
      </c>
      <c r="BW30" s="304">
        <v>1.21</v>
      </c>
      <c r="BX30" s="304">
        <v>0.54</v>
      </c>
      <c r="BZ30" s="307">
        <f t="shared" si="0"/>
        <v>66.651442307692307</v>
      </c>
      <c r="CA30" s="235">
        <f>BS30*(EXP(F30*0.0001551)+0.0072*EXP(F30*0.0009849))</f>
        <v>175.08770875583568</v>
      </c>
      <c r="CB30" s="308">
        <f>2.28+3.99*LOG(AK30/((CA30*BK30)^(1/2)))</f>
        <v>1.5660137112281332</v>
      </c>
      <c r="CC30" s="235">
        <f>4800/(5.711-LOG(BK30)-LOG(1)+LOG(0.75))-273.15</f>
        <v>758.76125087340654</v>
      </c>
    </row>
    <row r="31" spans="1:81" s="111" customFormat="1" ht="12" customHeight="1">
      <c r="A31" s="114" t="s">
        <v>124</v>
      </c>
      <c r="B31" s="114" t="s">
        <v>890</v>
      </c>
      <c r="C31" s="338">
        <v>5.0933999999999999</v>
      </c>
      <c r="D31" s="111" t="s">
        <v>461</v>
      </c>
      <c r="F31" s="337">
        <v>2027.8</v>
      </c>
      <c r="G31" s="337">
        <v>4.5</v>
      </c>
      <c r="H31" s="337">
        <v>2001</v>
      </c>
      <c r="I31" s="337">
        <v>38</v>
      </c>
      <c r="J31" s="338">
        <v>1.34</v>
      </c>
      <c r="K31" s="339">
        <v>0.12486</v>
      </c>
      <c r="L31" s="339">
        <v>8.4000000000000003E-4</v>
      </c>
      <c r="M31" s="340">
        <v>6.2489999999999997</v>
      </c>
      <c r="N31" s="340">
        <v>0.16</v>
      </c>
      <c r="O31" s="339">
        <v>0.3639</v>
      </c>
      <c r="P31" s="339">
        <v>8.0999999999999996E-3</v>
      </c>
      <c r="Q31" s="340">
        <v>0.77324000000000004</v>
      </c>
      <c r="R31" s="341"/>
      <c r="S31" s="341">
        <v>316</v>
      </c>
      <c r="T31" s="341">
        <v>25</v>
      </c>
      <c r="U31" s="338">
        <v>43.4</v>
      </c>
      <c r="V31" s="341">
        <v>3.5</v>
      </c>
      <c r="W31" s="341">
        <v>46.6</v>
      </c>
      <c r="X31" s="341">
        <v>4</v>
      </c>
      <c r="Y31" s="340">
        <f t="shared" si="2"/>
        <v>0.90350877192982459</v>
      </c>
      <c r="Z31" s="340"/>
      <c r="AA31" s="341">
        <v>2740</v>
      </c>
      <c r="AB31" s="341">
        <v>980</v>
      </c>
      <c r="AC31" s="340">
        <v>1.1000000000000001</v>
      </c>
      <c r="AD31" s="340">
        <v>1.2</v>
      </c>
      <c r="AE31" s="340">
        <v>4.3</v>
      </c>
      <c r="AF31" s="340">
        <v>1.9</v>
      </c>
      <c r="AG31" s="341">
        <v>940</v>
      </c>
      <c r="AH31" s="341">
        <v>110</v>
      </c>
      <c r="AI31" s="343">
        <v>15.9</v>
      </c>
      <c r="AJ31" s="343">
        <v>5.9</v>
      </c>
      <c r="AK31" s="338">
        <v>101</v>
      </c>
      <c r="AL31" s="338">
        <v>22</v>
      </c>
      <c r="AM31" s="343">
        <v>8.1</v>
      </c>
      <c r="AN31" s="343">
        <v>3.2</v>
      </c>
      <c r="AO31" s="340">
        <v>44</v>
      </c>
      <c r="AP31" s="340">
        <v>17</v>
      </c>
      <c r="AQ31" s="340">
        <v>12.4</v>
      </c>
      <c r="AR31" s="340">
        <v>4.5999999999999996</v>
      </c>
      <c r="AS31" s="340">
        <v>1.24</v>
      </c>
      <c r="AT31" s="340">
        <v>0.48</v>
      </c>
      <c r="AU31" s="338">
        <v>21.3</v>
      </c>
      <c r="AV31" s="340">
        <v>6.3</v>
      </c>
      <c r="AW31" s="340">
        <v>6</v>
      </c>
      <c r="AX31" s="340">
        <v>1.1000000000000001</v>
      </c>
      <c r="AY31" s="337">
        <v>76.3</v>
      </c>
      <c r="AZ31" s="341">
        <v>8.9</v>
      </c>
      <c r="BA31" s="337">
        <v>29.2</v>
      </c>
      <c r="BB31" s="341">
        <v>3.7</v>
      </c>
      <c r="BC31" s="337">
        <v>135</v>
      </c>
      <c r="BD31" s="341">
        <v>12</v>
      </c>
      <c r="BE31" s="337">
        <v>29.6</v>
      </c>
      <c r="BF31" s="341">
        <v>3.9</v>
      </c>
      <c r="BG31" s="341">
        <v>267</v>
      </c>
      <c r="BH31" s="337">
        <v>27</v>
      </c>
      <c r="BI31" s="337">
        <v>53.9</v>
      </c>
      <c r="BJ31" s="338">
        <v>6.3</v>
      </c>
      <c r="BK31" s="341">
        <v>3.4</v>
      </c>
      <c r="BL31" s="338">
        <v>3.1</v>
      </c>
      <c r="BM31" s="337">
        <v>462000</v>
      </c>
      <c r="BN31" s="337">
        <v>55000</v>
      </c>
      <c r="BO31" s="337">
        <v>11200</v>
      </c>
      <c r="BP31" s="337">
        <v>1100</v>
      </c>
      <c r="BQ31" s="337">
        <v>206</v>
      </c>
      <c r="BR31" s="341">
        <v>17</v>
      </c>
      <c r="BS31" s="337">
        <v>228</v>
      </c>
      <c r="BT31" s="341">
        <v>18</v>
      </c>
      <c r="BU31" s="340">
        <v>6.5</v>
      </c>
      <c r="BV31" s="340">
        <v>1.5</v>
      </c>
      <c r="BW31" s="340">
        <v>2.64</v>
      </c>
      <c r="BX31" s="340">
        <v>0.7</v>
      </c>
      <c r="BZ31" s="307">
        <f t="shared" si="0"/>
        <v>7.8873167155425215</v>
      </c>
      <c r="CA31" s="235"/>
      <c r="CB31" s="308"/>
      <c r="CC31" s="235"/>
    </row>
    <row r="32" spans="1:81" s="111" customFormat="1" ht="12" customHeight="1">
      <c r="A32" s="114" t="s">
        <v>129</v>
      </c>
      <c r="B32" s="114" t="s">
        <v>890</v>
      </c>
      <c r="C32" s="338">
        <v>3.0865999999999998</v>
      </c>
      <c r="D32" s="111" t="s">
        <v>461</v>
      </c>
      <c r="F32" s="337">
        <v>1946.4</v>
      </c>
      <c r="G32" s="337">
        <v>8.1</v>
      </c>
      <c r="H32" s="337">
        <v>2113.9</v>
      </c>
      <c r="I32" s="337">
        <v>39</v>
      </c>
      <c r="J32" s="338">
        <v>-8.61</v>
      </c>
      <c r="K32" s="339">
        <v>0.1191</v>
      </c>
      <c r="L32" s="339">
        <v>1.4E-3</v>
      </c>
      <c r="M32" s="340">
        <v>6.3559999999999999</v>
      </c>
      <c r="N32" s="340">
        <v>0.17</v>
      </c>
      <c r="O32" s="339">
        <v>0.3881</v>
      </c>
      <c r="P32" s="339">
        <v>8.5000000000000006E-3</v>
      </c>
      <c r="Q32" s="340">
        <v>0.27202999999999999</v>
      </c>
      <c r="R32" s="341"/>
      <c r="S32" s="341">
        <v>480</v>
      </c>
      <c r="T32" s="341">
        <v>61</v>
      </c>
      <c r="U32" s="338">
        <v>62.8</v>
      </c>
      <c r="V32" s="341">
        <v>8</v>
      </c>
      <c r="W32" s="341">
        <v>90</v>
      </c>
      <c r="X32" s="341">
        <v>11</v>
      </c>
      <c r="Y32" s="340">
        <f t="shared" si="2"/>
        <v>1.329192546583851</v>
      </c>
      <c r="Z32" s="340"/>
      <c r="AA32" s="341">
        <v>1240</v>
      </c>
      <c r="AB32" s="341">
        <v>360</v>
      </c>
      <c r="AC32" s="340">
        <v>0.3</v>
      </c>
      <c r="AD32" s="340">
        <v>1.8</v>
      </c>
      <c r="AE32" s="340">
        <v>1.35</v>
      </c>
      <c r="AF32" s="340">
        <v>0.92</v>
      </c>
      <c r="AG32" s="341">
        <v>1260</v>
      </c>
      <c r="AH32" s="341">
        <v>210</v>
      </c>
      <c r="AI32" s="343">
        <v>0.94</v>
      </c>
      <c r="AJ32" s="343">
        <v>0.35</v>
      </c>
      <c r="AK32" s="338">
        <v>60</v>
      </c>
      <c r="AL32" s="338">
        <v>12</v>
      </c>
      <c r="AM32" s="343">
        <v>1.73</v>
      </c>
      <c r="AN32" s="343">
        <v>0.49</v>
      </c>
      <c r="AO32" s="340">
        <v>12.6</v>
      </c>
      <c r="AP32" s="340">
        <v>5</v>
      </c>
      <c r="AQ32" s="340">
        <v>8.6</v>
      </c>
      <c r="AR32" s="340">
        <v>2.1</v>
      </c>
      <c r="AS32" s="340">
        <v>1.87</v>
      </c>
      <c r="AT32" s="340">
        <v>0.91</v>
      </c>
      <c r="AU32" s="338">
        <v>30</v>
      </c>
      <c r="AV32" s="340">
        <v>14</v>
      </c>
      <c r="AW32" s="340">
        <v>7.7</v>
      </c>
      <c r="AX32" s="340">
        <v>1.9</v>
      </c>
      <c r="AY32" s="337">
        <v>102</v>
      </c>
      <c r="AZ32" s="341">
        <v>28</v>
      </c>
      <c r="BA32" s="337">
        <v>38.200000000000003</v>
      </c>
      <c r="BB32" s="341">
        <v>9.6999999999999993</v>
      </c>
      <c r="BC32" s="337">
        <v>174</v>
      </c>
      <c r="BD32" s="341">
        <v>45</v>
      </c>
      <c r="BE32" s="337">
        <v>38.1</v>
      </c>
      <c r="BF32" s="341">
        <v>8.9</v>
      </c>
      <c r="BG32" s="341">
        <v>380</v>
      </c>
      <c r="BH32" s="337">
        <v>93</v>
      </c>
      <c r="BI32" s="337">
        <v>82</v>
      </c>
      <c r="BJ32" s="338">
        <v>25</v>
      </c>
      <c r="BK32" s="341">
        <v>11.7</v>
      </c>
      <c r="BL32" s="338">
        <v>3</v>
      </c>
      <c r="BM32" s="337">
        <v>437000</v>
      </c>
      <c r="BN32" s="337">
        <v>72000</v>
      </c>
      <c r="BO32" s="337">
        <v>8800</v>
      </c>
      <c r="BP32" s="337">
        <v>2100</v>
      </c>
      <c r="BQ32" s="337">
        <v>428</v>
      </c>
      <c r="BR32" s="341">
        <v>54</v>
      </c>
      <c r="BS32" s="337">
        <v>322</v>
      </c>
      <c r="BT32" s="341">
        <v>42</v>
      </c>
      <c r="BU32" s="340">
        <v>6.03</v>
      </c>
      <c r="BV32" s="340">
        <v>0.91</v>
      </c>
      <c r="BW32" s="340">
        <v>1.7</v>
      </c>
      <c r="BX32" s="340">
        <v>1.8</v>
      </c>
      <c r="BZ32" s="307">
        <f t="shared" si="0"/>
        <v>19.955703211517164</v>
      </c>
      <c r="CA32" s="235"/>
      <c r="CB32" s="308"/>
      <c r="CC32" s="235"/>
    </row>
    <row r="33" spans="1:81" s="25" customFormat="1" ht="12" customHeight="1">
      <c r="A33" s="33" t="s">
        <v>125</v>
      </c>
      <c r="B33" s="33"/>
      <c r="C33" s="299">
        <v>4.1828000000000003</v>
      </c>
      <c r="D33" s="25" t="s">
        <v>461</v>
      </c>
      <c r="F33" s="298">
        <v>1906</v>
      </c>
      <c r="G33" s="298">
        <v>15</v>
      </c>
      <c r="H33" s="298">
        <v>1881</v>
      </c>
      <c r="I33" s="298">
        <v>37</v>
      </c>
      <c r="J33" s="299">
        <v>0.8</v>
      </c>
      <c r="K33" s="300">
        <v>0.11650000000000001</v>
      </c>
      <c r="L33" s="300">
        <v>1.9E-3</v>
      </c>
      <c r="M33" s="301">
        <v>5.47</v>
      </c>
      <c r="N33" s="301">
        <v>0.18</v>
      </c>
      <c r="O33" s="300">
        <v>0.3387</v>
      </c>
      <c r="P33" s="300">
        <v>7.6E-3</v>
      </c>
      <c r="Q33" s="301">
        <v>0.65517999999999998</v>
      </c>
      <c r="R33" s="309"/>
      <c r="S33" s="309">
        <v>88.5</v>
      </c>
      <c r="T33" s="309">
        <v>5.3</v>
      </c>
      <c r="U33" s="299">
        <v>11.32</v>
      </c>
      <c r="V33" s="309">
        <v>0.75</v>
      </c>
      <c r="W33" s="309">
        <v>11.62</v>
      </c>
      <c r="X33" s="309">
        <v>0.57999999999999996</v>
      </c>
      <c r="Y33" s="301">
        <f t="shared" si="2"/>
        <v>0.9619326500732065</v>
      </c>
      <c r="Z33" s="301"/>
      <c r="AA33" s="310">
        <v>970</v>
      </c>
      <c r="AB33" s="310">
        <v>250</v>
      </c>
      <c r="AC33" s="311">
        <v>1.8</v>
      </c>
      <c r="AD33" s="311">
        <v>1.2</v>
      </c>
      <c r="AE33" s="311">
        <v>2.48</v>
      </c>
      <c r="AF33" s="311">
        <v>0.86</v>
      </c>
      <c r="AG33" s="310">
        <v>699</v>
      </c>
      <c r="AH33" s="310">
        <v>86</v>
      </c>
      <c r="AI33" s="312">
        <v>1.94</v>
      </c>
      <c r="AJ33" s="312">
        <v>0.46</v>
      </c>
      <c r="AK33" s="313">
        <v>29.6</v>
      </c>
      <c r="AL33" s="313">
        <v>4.0999999999999996</v>
      </c>
      <c r="AM33" s="312">
        <v>1.08</v>
      </c>
      <c r="AN33" s="312">
        <v>0.3</v>
      </c>
      <c r="AO33" s="311">
        <v>6.4</v>
      </c>
      <c r="AP33" s="311">
        <v>1.7</v>
      </c>
      <c r="AQ33" s="311">
        <v>3.9</v>
      </c>
      <c r="AR33" s="311">
        <v>1.1000000000000001</v>
      </c>
      <c r="AS33" s="311">
        <v>1.21</v>
      </c>
      <c r="AT33" s="311">
        <v>0.45</v>
      </c>
      <c r="AU33" s="313">
        <v>14.5</v>
      </c>
      <c r="AV33" s="311">
        <v>5</v>
      </c>
      <c r="AW33" s="311">
        <v>4.93</v>
      </c>
      <c r="AX33" s="311">
        <v>0.92</v>
      </c>
      <c r="AY33" s="314">
        <v>63.3</v>
      </c>
      <c r="AZ33" s="310">
        <v>9.3000000000000007</v>
      </c>
      <c r="BA33" s="314">
        <v>23.4</v>
      </c>
      <c r="BB33" s="310">
        <v>3.7</v>
      </c>
      <c r="BC33" s="314">
        <v>124</v>
      </c>
      <c r="BD33" s="310">
        <v>21</v>
      </c>
      <c r="BE33" s="314">
        <v>25.3</v>
      </c>
      <c r="BF33" s="310">
        <v>4.2</v>
      </c>
      <c r="BG33" s="310">
        <v>240</v>
      </c>
      <c r="BH33" s="314">
        <v>35</v>
      </c>
      <c r="BI33" s="314">
        <v>55</v>
      </c>
      <c r="BJ33" s="313">
        <v>10</v>
      </c>
      <c r="BK33" s="310">
        <v>10.8</v>
      </c>
      <c r="BL33" s="313">
        <v>4.3</v>
      </c>
      <c r="BM33" s="314">
        <v>491000</v>
      </c>
      <c r="BN33" s="314">
        <v>69000</v>
      </c>
      <c r="BO33" s="314">
        <v>8300</v>
      </c>
      <c r="BP33" s="314">
        <v>1200</v>
      </c>
      <c r="BQ33" s="314">
        <v>65.7</v>
      </c>
      <c r="BR33" s="310">
        <v>4.3</v>
      </c>
      <c r="BS33" s="314">
        <v>68.3</v>
      </c>
      <c r="BT33" s="310">
        <v>4.5</v>
      </c>
      <c r="BU33" s="311">
        <v>2.27</v>
      </c>
      <c r="BV33" s="311">
        <v>0.61</v>
      </c>
      <c r="BW33" s="311">
        <v>1.05</v>
      </c>
      <c r="BX33" s="311">
        <v>0.46</v>
      </c>
      <c r="BY33" s="138"/>
      <c r="BZ33" s="307">
        <f t="shared" si="0"/>
        <v>26.121394230769226</v>
      </c>
      <c r="CA33" s="235"/>
      <c r="CB33" s="308"/>
      <c r="CC33" s="235"/>
    </row>
    <row r="34" spans="1:81" s="111" customFormat="1" ht="12" customHeight="1">
      <c r="A34" s="114" t="s">
        <v>130</v>
      </c>
      <c r="B34" s="114" t="s">
        <v>890</v>
      </c>
      <c r="C34" s="338">
        <v>3.4559000000000002</v>
      </c>
      <c r="D34" s="111" t="s">
        <v>461</v>
      </c>
      <c r="F34" s="337">
        <v>1995</v>
      </c>
      <c r="G34" s="337">
        <v>13</v>
      </c>
      <c r="H34" s="337">
        <v>2050</v>
      </c>
      <c r="I34" s="337">
        <v>51</v>
      </c>
      <c r="J34" s="338">
        <v>-2.7</v>
      </c>
      <c r="K34" s="339">
        <v>0.1226</v>
      </c>
      <c r="L34" s="339">
        <v>1.1999999999999999E-3</v>
      </c>
      <c r="M34" s="340">
        <v>6.33</v>
      </c>
      <c r="N34" s="340">
        <v>0.23</v>
      </c>
      <c r="O34" s="339">
        <v>0.37440000000000001</v>
      </c>
      <c r="P34" s="339">
        <v>1.0999999999999999E-2</v>
      </c>
      <c r="Q34" s="340">
        <v>0.90954999999999997</v>
      </c>
      <c r="R34" s="341"/>
      <c r="S34" s="341">
        <v>398</v>
      </c>
      <c r="T34" s="341">
        <v>91</v>
      </c>
      <c r="U34" s="338">
        <v>54</v>
      </c>
      <c r="V34" s="341">
        <v>13</v>
      </c>
      <c r="W34" s="341">
        <v>48</v>
      </c>
      <c r="X34" s="341">
        <v>11</v>
      </c>
      <c r="Y34" s="340">
        <f t="shared" si="2"/>
        <v>0.92882562277580072</v>
      </c>
      <c r="Z34" s="340"/>
      <c r="AA34" s="341">
        <v>3010</v>
      </c>
      <c r="AB34" s="341">
        <v>460</v>
      </c>
      <c r="AC34" s="340">
        <v>2.4</v>
      </c>
      <c r="AD34" s="340">
        <v>2.4</v>
      </c>
      <c r="AE34" s="340" t="s">
        <v>107</v>
      </c>
      <c r="AF34" s="340" t="s">
        <v>107</v>
      </c>
      <c r="AG34" s="341">
        <v>840</v>
      </c>
      <c r="AH34" s="341">
        <v>160</v>
      </c>
      <c r="AI34" s="343">
        <v>7.0000000000000001E-3</v>
      </c>
      <c r="AJ34" s="343">
        <v>1.6E-2</v>
      </c>
      <c r="AK34" s="338">
        <v>41.7</v>
      </c>
      <c r="AL34" s="338">
        <v>6.1</v>
      </c>
      <c r="AM34" s="343">
        <v>7.5999999999999998E-2</v>
      </c>
      <c r="AN34" s="343">
        <v>5.7000000000000002E-2</v>
      </c>
      <c r="AO34" s="340">
        <v>1.2</v>
      </c>
      <c r="AP34" s="340">
        <v>0.89</v>
      </c>
      <c r="AQ34" s="340">
        <v>1</v>
      </c>
      <c r="AR34" s="340">
        <v>1.3</v>
      </c>
      <c r="AS34" s="340">
        <v>0.5</v>
      </c>
      <c r="AT34" s="340">
        <v>0.43</v>
      </c>
      <c r="AU34" s="338">
        <v>12.4</v>
      </c>
      <c r="AV34" s="340">
        <v>6.6</v>
      </c>
      <c r="AW34" s="340">
        <v>4.8600000000000003</v>
      </c>
      <c r="AX34" s="340">
        <v>0.56999999999999995</v>
      </c>
      <c r="AY34" s="337">
        <v>58</v>
      </c>
      <c r="AZ34" s="341">
        <v>20</v>
      </c>
      <c r="BA34" s="337">
        <v>25.4</v>
      </c>
      <c r="BB34" s="341">
        <v>5.3</v>
      </c>
      <c r="BC34" s="337">
        <v>132</v>
      </c>
      <c r="BD34" s="341">
        <v>25</v>
      </c>
      <c r="BE34" s="337">
        <v>30.9</v>
      </c>
      <c r="BF34" s="341">
        <v>5.0999999999999996</v>
      </c>
      <c r="BG34" s="341">
        <v>283</v>
      </c>
      <c r="BH34" s="337">
        <v>54</v>
      </c>
      <c r="BI34" s="337">
        <v>67</v>
      </c>
      <c r="BJ34" s="338">
        <v>16</v>
      </c>
      <c r="BK34" s="341">
        <v>4.9000000000000004</v>
      </c>
      <c r="BL34" s="338">
        <v>5.6</v>
      </c>
      <c r="BM34" s="337">
        <v>435000</v>
      </c>
      <c r="BN34" s="337">
        <v>76000</v>
      </c>
      <c r="BO34" s="337">
        <v>10600</v>
      </c>
      <c r="BP34" s="337">
        <v>1900</v>
      </c>
      <c r="BQ34" s="337">
        <v>261</v>
      </c>
      <c r="BR34" s="341">
        <v>66</v>
      </c>
      <c r="BS34" s="337">
        <v>281</v>
      </c>
      <c r="BT34" s="341">
        <v>66</v>
      </c>
      <c r="BU34" s="340">
        <v>5.0999999999999996</v>
      </c>
      <c r="BV34" s="340">
        <v>1.9</v>
      </c>
      <c r="BW34" s="340">
        <v>1.6</v>
      </c>
      <c r="BX34" s="340">
        <v>0.96</v>
      </c>
      <c r="BZ34" s="307">
        <f t="shared" si="0"/>
        <v>106.33333333333334</v>
      </c>
      <c r="CA34" s="235"/>
      <c r="CB34" s="308"/>
      <c r="CC34" s="235"/>
    </row>
    <row r="35" spans="1:81" s="111" customFormat="1" ht="12" customHeight="1">
      <c r="A35" s="114" t="s">
        <v>126</v>
      </c>
      <c r="B35" s="114" t="s">
        <v>890</v>
      </c>
      <c r="C35" s="338">
        <v>3.2311000000000001</v>
      </c>
      <c r="D35" s="111" t="s">
        <v>461</v>
      </c>
      <c r="F35" s="337">
        <v>2174.1</v>
      </c>
      <c r="G35" s="337">
        <v>3.9</v>
      </c>
      <c r="H35" s="337">
        <v>1849</v>
      </c>
      <c r="I35" s="337">
        <v>45</v>
      </c>
      <c r="J35" s="338">
        <v>15</v>
      </c>
      <c r="K35" s="339">
        <v>0.1358</v>
      </c>
      <c r="L35" s="339">
        <v>8.0999999999999996E-4</v>
      </c>
      <c r="M35" s="340">
        <v>6.21</v>
      </c>
      <c r="N35" s="340">
        <v>0.2</v>
      </c>
      <c r="O35" s="339">
        <v>0.33210000000000001</v>
      </c>
      <c r="P35" s="339">
        <v>9.2999999999999992E-3</v>
      </c>
      <c r="Q35" s="340">
        <v>0.96187999999999996</v>
      </c>
      <c r="R35" s="341"/>
      <c r="S35" s="341">
        <v>600</v>
      </c>
      <c r="T35" s="341">
        <v>130</v>
      </c>
      <c r="U35" s="338">
        <v>90</v>
      </c>
      <c r="V35" s="341">
        <v>20</v>
      </c>
      <c r="W35" s="341">
        <v>111</v>
      </c>
      <c r="X35" s="341">
        <v>25</v>
      </c>
      <c r="Y35" s="340">
        <f t="shared" si="2"/>
        <v>1.1276595744680851</v>
      </c>
      <c r="Z35" s="340"/>
      <c r="AA35" s="341">
        <v>1690</v>
      </c>
      <c r="AB35" s="341">
        <v>680</v>
      </c>
      <c r="AC35" s="340">
        <v>1.5</v>
      </c>
      <c r="AD35" s="340">
        <v>1.1000000000000001</v>
      </c>
      <c r="AE35" s="340">
        <v>3.6</v>
      </c>
      <c r="AF35" s="340">
        <v>1</v>
      </c>
      <c r="AG35" s="341">
        <v>1040</v>
      </c>
      <c r="AH35" s="341">
        <v>200</v>
      </c>
      <c r="AI35" s="343">
        <v>1.58</v>
      </c>
      <c r="AJ35" s="343">
        <v>0.33</v>
      </c>
      <c r="AK35" s="338">
        <v>69</v>
      </c>
      <c r="AL35" s="338">
        <v>12</v>
      </c>
      <c r="AM35" s="343">
        <v>2.69</v>
      </c>
      <c r="AN35" s="343">
        <v>0.4</v>
      </c>
      <c r="AO35" s="340">
        <v>18</v>
      </c>
      <c r="AP35" s="340">
        <v>1.8</v>
      </c>
      <c r="AQ35" s="340">
        <v>14.4</v>
      </c>
      <c r="AR35" s="340">
        <v>4.0999999999999996</v>
      </c>
      <c r="AS35" s="340">
        <v>5.9</v>
      </c>
      <c r="AT35" s="340">
        <v>1.4</v>
      </c>
      <c r="AU35" s="338">
        <v>32</v>
      </c>
      <c r="AV35" s="340">
        <v>10</v>
      </c>
      <c r="AW35" s="340">
        <v>7.6</v>
      </c>
      <c r="AX35" s="340">
        <v>1.8</v>
      </c>
      <c r="AY35" s="337">
        <v>91</v>
      </c>
      <c r="AZ35" s="341">
        <v>21</v>
      </c>
      <c r="BA35" s="337">
        <v>31.4</v>
      </c>
      <c r="BB35" s="341">
        <v>5.8</v>
      </c>
      <c r="BC35" s="337">
        <v>149</v>
      </c>
      <c r="BD35" s="341">
        <v>28</v>
      </c>
      <c r="BE35" s="337">
        <v>30.7</v>
      </c>
      <c r="BF35" s="341">
        <v>9.4</v>
      </c>
      <c r="BG35" s="341">
        <v>267</v>
      </c>
      <c r="BH35" s="337">
        <v>64</v>
      </c>
      <c r="BI35" s="337">
        <v>61</v>
      </c>
      <c r="BJ35" s="338">
        <v>15</v>
      </c>
      <c r="BK35" s="341">
        <v>7.8</v>
      </c>
      <c r="BL35" s="338">
        <v>3.2</v>
      </c>
      <c r="BM35" s="337">
        <v>423000</v>
      </c>
      <c r="BN35" s="337">
        <v>95000</v>
      </c>
      <c r="BO35" s="337">
        <v>7900</v>
      </c>
      <c r="BP35" s="337">
        <v>1700</v>
      </c>
      <c r="BQ35" s="337">
        <v>530</v>
      </c>
      <c r="BR35" s="341">
        <v>110</v>
      </c>
      <c r="BS35" s="337">
        <v>470</v>
      </c>
      <c r="BT35" s="341">
        <v>100</v>
      </c>
      <c r="BU35" s="340">
        <v>6</v>
      </c>
      <c r="BV35" s="340">
        <v>2.2999999999999998</v>
      </c>
      <c r="BW35" s="340">
        <v>2.5</v>
      </c>
      <c r="BX35" s="340">
        <v>0.97</v>
      </c>
      <c r="BZ35" s="307">
        <f t="shared" si="0"/>
        <v>11.375</v>
      </c>
      <c r="CA35" s="235"/>
      <c r="CB35" s="308"/>
      <c r="CC35" s="235"/>
    </row>
    <row r="36" spans="1:81" s="111" customFormat="1" ht="12" customHeight="1">
      <c r="A36" s="114" t="s">
        <v>131</v>
      </c>
      <c r="B36" s="114" t="s">
        <v>900</v>
      </c>
      <c r="C36" s="338">
        <v>2.4950000000000001</v>
      </c>
      <c r="D36" s="111" t="s">
        <v>461</v>
      </c>
      <c r="F36" s="337">
        <v>2132</v>
      </c>
      <c r="G36" s="337">
        <v>13</v>
      </c>
      <c r="H36" s="337">
        <v>2026</v>
      </c>
      <c r="I36" s="337">
        <v>57</v>
      </c>
      <c r="J36" s="338">
        <v>5</v>
      </c>
      <c r="K36" s="339">
        <v>0.13250000000000001</v>
      </c>
      <c r="L36" s="339">
        <v>1.2999999999999999E-3</v>
      </c>
      <c r="M36" s="340">
        <v>6.74</v>
      </c>
      <c r="N36" s="340">
        <v>0.22</v>
      </c>
      <c r="O36" s="339">
        <v>0.36940000000000001</v>
      </c>
      <c r="P36" s="339">
        <v>1.2E-2</v>
      </c>
      <c r="Q36" s="340">
        <v>0.9365</v>
      </c>
      <c r="R36" s="341"/>
      <c r="S36" s="341">
        <v>239</v>
      </c>
      <c r="T36" s="341">
        <v>63</v>
      </c>
      <c r="U36" s="338">
        <v>34.6</v>
      </c>
      <c r="V36" s="341">
        <v>8.6999999999999993</v>
      </c>
      <c r="W36" s="341">
        <v>34.4</v>
      </c>
      <c r="X36" s="341">
        <v>8.9</v>
      </c>
      <c r="Y36" s="340">
        <f t="shared" si="2"/>
        <v>0.91764705882352937</v>
      </c>
      <c r="Z36" s="340"/>
      <c r="AA36" s="341">
        <v>240</v>
      </c>
      <c r="AB36" s="341">
        <v>270</v>
      </c>
      <c r="AC36" s="340">
        <v>0.3</v>
      </c>
      <c r="AD36" s="340">
        <v>1.8</v>
      </c>
      <c r="AE36" s="340">
        <v>0.4</v>
      </c>
      <c r="AF36" s="340">
        <v>0.51</v>
      </c>
      <c r="AG36" s="341">
        <v>730</v>
      </c>
      <c r="AH36" s="341">
        <v>150</v>
      </c>
      <c r="AI36" s="343">
        <v>0.61</v>
      </c>
      <c r="AJ36" s="343">
        <v>0.19</v>
      </c>
      <c r="AK36" s="338">
        <v>32.6</v>
      </c>
      <c r="AL36" s="338">
        <v>6.2</v>
      </c>
      <c r="AM36" s="343">
        <v>1.1100000000000001</v>
      </c>
      <c r="AN36" s="343">
        <v>0.23</v>
      </c>
      <c r="AO36" s="340">
        <v>7.4</v>
      </c>
      <c r="AP36" s="340">
        <v>2</v>
      </c>
      <c r="AQ36" s="340">
        <v>5.6</v>
      </c>
      <c r="AR36" s="340">
        <v>1.3</v>
      </c>
      <c r="AS36" s="340">
        <v>1.66</v>
      </c>
      <c r="AT36" s="340">
        <v>0.88</v>
      </c>
      <c r="AU36" s="338">
        <v>20.5</v>
      </c>
      <c r="AV36" s="340">
        <v>5.9</v>
      </c>
      <c r="AW36" s="340">
        <v>4.49</v>
      </c>
      <c r="AX36" s="340">
        <v>0.71</v>
      </c>
      <c r="AY36" s="337">
        <v>64</v>
      </c>
      <c r="AZ36" s="341">
        <v>20</v>
      </c>
      <c r="BA36" s="337">
        <v>19.7</v>
      </c>
      <c r="BB36" s="341">
        <v>3.8</v>
      </c>
      <c r="BC36" s="337">
        <v>103</v>
      </c>
      <c r="BD36" s="341">
        <v>27</v>
      </c>
      <c r="BE36" s="337">
        <v>24.4</v>
      </c>
      <c r="BF36" s="341">
        <v>3.6</v>
      </c>
      <c r="BG36" s="341">
        <v>277</v>
      </c>
      <c r="BH36" s="337">
        <v>57</v>
      </c>
      <c r="BI36" s="337">
        <v>45.4</v>
      </c>
      <c r="BJ36" s="338">
        <v>8.3000000000000007</v>
      </c>
      <c r="BK36" s="341">
        <v>6.5</v>
      </c>
      <c r="BL36" s="338">
        <v>2.9</v>
      </c>
      <c r="BM36" s="337">
        <v>506000</v>
      </c>
      <c r="BN36" s="337">
        <v>90000</v>
      </c>
      <c r="BO36" s="337">
        <v>8500</v>
      </c>
      <c r="BP36" s="337">
        <v>2000</v>
      </c>
      <c r="BQ36" s="337">
        <v>156</v>
      </c>
      <c r="BR36" s="341">
        <v>44</v>
      </c>
      <c r="BS36" s="337">
        <v>170</v>
      </c>
      <c r="BT36" s="341">
        <v>43</v>
      </c>
      <c r="BU36" s="340">
        <v>2.2999999999999998</v>
      </c>
      <c r="BV36" s="340">
        <v>1.7</v>
      </c>
      <c r="BW36" s="340">
        <v>1.08</v>
      </c>
      <c r="BX36" s="340">
        <v>0.55000000000000004</v>
      </c>
      <c r="BZ36" s="307">
        <f t="shared" si="0"/>
        <v>20.077220077220076</v>
      </c>
      <c r="CA36" s="235"/>
      <c r="CB36" s="308"/>
      <c r="CC36" s="235"/>
    </row>
    <row r="37" spans="1:81" s="26" customFormat="1" ht="12" customHeight="1">
      <c r="A37" s="29" t="s">
        <v>148</v>
      </c>
      <c r="B37" s="29"/>
      <c r="C37" s="305">
        <v>5.6840999999999999</v>
      </c>
      <c r="D37" s="25" t="s">
        <v>461</v>
      </c>
      <c r="E37" s="25"/>
      <c r="F37" s="298">
        <v>1915.5</v>
      </c>
      <c r="G37" s="298">
        <v>6.6</v>
      </c>
      <c r="H37" s="298">
        <v>1909</v>
      </c>
      <c r="I37" s="298">
        <v>38</v>
      </c>
      <c r="J37" s="299">
        <v>0.3</v>
      </c>
      <c r="K37" s="300">
        <v>0.11717</v>
      </c>
      <c r="L37" s="300">
        <v>8.1999999999999998E-4</v>
      </c>
      <c r="M37" s="301">
        <v>5.556</v>
      </c>
      <c r="N37" s="301">
        <v>0.14000000000000001</v>
      </c>
      <c r="O37" s="300">
        <v>0.3448</v>
      </c>
      <c r="P37" s="300">
        <v>7.7999999999999996E-3</v>
      </c>
      <c r="Q37" s="301">
        <v>0.63680999999999999</v>
      </c>
      <c r="R37" s="302"/>
      <c r="S37" s="302">
        <v>235</v>
      </c>
      <c r="T37" s="302">
        <v>31</v>
      </c>
      <c r="U37" s="305">
        <v>30.1</v>
      </c>
      <c r="V37" s="302">
        <v>3.9</v>
      </c>
      <c r="W37" s="302">
        <v>48.3</v>
      </c>
      <c r="X37" s="302">
        <v>6.8</v>
      </c>
      <c r="Y37" s="304">
        <f t="shared" si="2"/>
        <v>1.449438202247191</v>
      </c>
      <c r="Z37" s="304"/>
      <c r="AA37" s="302">
        <v>215</v>
      </c>
      <c r="AB37" s="302">
        <v>82</v>
      </c>
      <c r="AC37" s="304">
        <v>0.9</v>
      </c>
      <c r="AD37" s="304">
        <v>1.6</v>
      </c>
      <c r="AE37" s="304">
        <v>0.44</v>
      </c>
      <c r="AF37" s="304">
        <v>0.24</v>
      </c>
      <c r="AG37" s="302">
        <v>1560</v>
      </c>
      <c r="AH37" s="302">
        <v>180</v>
      </c>
      <c r="AI37" s="306">
        <v>0.14299999999999999</v>
      </c>
      <c r="AJ37" s="306">
        <v>4.7E-2</v>
      </c>
      <c r="AK37" s="305">
        <v>40.1</v>
      </c>
      <c r="AL37" s="305">
        <v>4.9000000000000004</v>
      </c>
      <c r="AM37" s="306">
        <v>0.498</v>
      </c>
      <c r="AN37" s="306">
        <v>8.5000000000000006E-2</v>
      </c>
      <c r="AO37" s="304">
        <v>6.6</v>
      </c>
      <c r="AP37" s="304">
        <v>1.1000000000000001</v>
      </c>
      <c r="AQ37" s="304">
        <v>11.3</v>
      </c>
      <c r="AR37" s="304">
        <v>2.1</v>
      </c>
      <c r="AS37" s="304">
        <v>1.95</v>
      </c>
      <c r="AT37" s="304">
        <v>0.4</v>
      </c>
      <c r="AU37" s="305">
        <v>40.5</v>
      </c>
      <c r="AV37" s="304">
        <v>5.3</v>
      </c>
      <c r="AW37" s="304">
        <v>13.1</v>
      </c>
      <c r="AX37" s="304">
        <v>2.1</v>
      </c>
      <c r="AY37" s="303">
        <v>140</v>
      </c>
      <c r="AZ37" s="302">
        <v>11</v>
      </c>
      <c r="BA37" s="303">
        <v>49.6</v>
      </c>
      <c r="BB37" s="302">
        <v>5</v>
      </c>
      <c r="BC37" s="303">
        <v>220</v>
      </c>
      <c r="BD37" s="302">
        <v>20</v>
      </c>
      <c r="BE37" s="303">
        <v>47.4</v>
      </c>
      <c r="BF37" s="302">
        <v>6</v>
      </c>
      <c r="BG37" s="302">
        <v>399</v>
      </c>
      <c r="BH37" s="303">
        <v>29</v>
      </c>
      <c r="BI37" s="303">
        <v>82.2</v>
      </c>
      <c r="BJ37" s="305">
        <v>7.2</v>
      </c>
      <c r="BK37" s="302">
        <v>8.9</v>
      </c>
      <c r="BL37" s="305">
        <v>2.8</v>
      </c>
      <c r="BM37" s="303">
        <v>441000</v>
      </c>
      <c r="BN37" s="303">
        <v>52000</v>
      </c>
      <c r="BO37" s="303">
        <v>8360</v>
      </c>
      <c r="BP37" s="303">
        <v>890</v>
      </c>
      <c r="BQ37" s="303">
        <v>258</v>
      </c>
      <c r="BR37" s="302">
        <v>35</v>
      </c>
      <c r="BS37" s="303">
        <v>178</v>
      </c>
      <c r="BT37" s="302">
        <v>23</v>
      </c>
      <c r="BU37" s="304">
        <v>2.65</v>
      </c>
      <c r="BV37" s="304">
        <v>0.86</v>
      </c>
      <c r="BW37" s="304">
        <v>0.96</v>
      </c>
      <c r="BX37" s="304">
        <v>0.44</v>
      </c>
      <c r="BZ37" s="307">
        <f t="shared" si="0"/>
        <v>33.601501743094666</v>
      </c>
      <c r="CA37" s="235">
        <f>BS37*(EXP(F37*0.0001551)+0.0072*EXP(F37*0.0009849))</f>
        <v>248.03203956840426</v>
      </c>
      <c r="CB37" s="308">
        <f>2.28+3.99*LOG(AK37/((CA37*BK37)^(1/2)))</f>
        <v>2.0054699534372156</v>
      </c>
      <c r="CC37" s="235">
        <f>4800/(5.711-LOG(BK37)-LOG(1)+LOG(0.75))-273.15</f>
        <v>762.07543096311917</v>
      </c>
    </row>
    <row r="38" spans="1:81" s="111" customFormat="1" ht="12" customHeight="1">
      <c r="A38" s="114" t="s">
        <v>132</v>
      </c>
      <c r="B38" s="114"/>
      <c r="C38" s="338">
        <v>6.4066000000000001</v>
      </c>
      <c r="D38" s="111" t="s">
        <v>461</v>
      </c>
      <c r="F38" s="337">
        <v>1997</v>
      </c>
      <c r="G38" s="337">
        <v>17</v>
      </c>
      <c r="H38" s="337">
        <v>1952</v>
      </c>
      <c r="I38" s="337">
        <v>45</v>
      </c>
      <c r="J38" s="338">
        <v>2.4</v>
      </c>
      <c r="K38" s="339">
        <v>0.12280000000000001</v>
      </c>
      <c r="L38" s="339">
        <v>1.4E-3</v>
      </c>
      <c r="M38" s="340">
        <v>5.98</v>
      </c>
      <c r="N38" s="340">
        <v>0.18</v>
      </c>
      <c r="O38" s="339">
        <v>0.35360000000000003</v>
      </c>
      <c r="P38" s="339">
        <v>9.5999999999999992E-3</v>
      </c>
      <c r="Q38" s="340">
        <v>0.83789000000000002</v>
      </c>
      <c r="R38" s="341"/>
      <c r="S38" s="341">
        <v>144</v>
      </c>
      <c r="T38" s="341">
        <v>18</v>
      </c>
      <c r="U38" s="338">
        <v>19.399999999999999</v>
      </c>
      <c r="V38" s="341">
        <v>2.2999999999999998</v>
      </c>
      <c r="W38" s="341">
        <v>23.4</v>
      </c>
      <c r="X38" s="341">
        <v>3.4</v>
      </c>
      <c r="Y38" s="340">
        <f t="shared" si="2"/>
        <v>1.1028037383177569</v>
      </c>
      <c r="Z38" s="340"/>
      <c r="AA38" s="341">
        <v>340</v>
      </c>
      <c r="AB38" s="341">
        <v>94</v>
      </c>
      <c r="AC38" s="340" t="s">
        <v>107</v>
      </c>
      <c r="AD38" s="340" t="s">
        <v>107</v>
      </c>
      <c r="AE38" s="340">
        <v>0.17</v>
      </c>
      <c r="AF38" s="340">
        <v>0.18</v>
      </c>
      <c r="AG38" s="341">
        <v>751</v>
      </c>
      <c r="AH38" s="341">
        <v>77</v>
      </c>
      <c r="AI38" s="343">
        <v>8.4000000000000005E-2</v>
      </c>
      <c r="AJ38" s="343">
        <v>3.4000000000000002E-2</v>
      </c>
      <c r="AK38" s="338">
        <v>21.5</v>
      </c>
      <c r="AL38" s="338">
        <v>3</v>
      </c>
      <c r="AM38" s="343">
        <v>0.17</v>
      </c>
      <c r="AN38" s="343">
        <v>0.06</v>
      </c>
      <c r="AO38" s="340">
        <v>2.44</v>
      </c>
      <c r="AP38" s="340">
        <v>0.97</v>
      </c>
      <c r="AQ38" s="340">
        <v>2.69</v>
      </c>
      <c r="AR38" s="340">
        <v>0.83</v>
      </c>
      <c r="AS38" s="340">
        <v>0.86</v>
      </c>
      <c r="AT38" s="340">
        <v>0.27</v>
      </c>
      <c r="AU38" s="338">
        <v>20.3</v>
      </c>
      <c r="AV38" s="340">
        <v>5</v>
      </c>
      <c r="AW38" s="340">
        <v>5.25</v>
      </c>
      <c r="AX38" s="340">
        <v>0.87</v>
      </c>
      <c r="AY38" s="337">
        <v>63.8</v>
      </c>
      <c r="AZ38" s="341">
        <v>9.6</v>
      </c>
      <c r="BA38" s="337">
        <v>23</v>
      </c>
      <c r="BB38" s="341">
        <v>3.1</v>
      </c>
      <c r="BC38" s="337">
        <v>119</v>
      </c>
      <c r="BD38" s="341">
        <v>16</v>
      </c>
      <c r="BE38" s="337">
        <v>24.9</v>
      </c>
      <c r="BF38" s="341">
        <v>3.3</v>
      </c>
      <c r="BG38" s="341">
        <v>227</v>
      </c>
      <c r="BH38" s="337">
        <v>26</v>
      </c>
      <c r="BI38" s="337">
        <v>46.4</v>
      </c>
      <c r="BJ38" s="338">
        <v>4.5</v>
      </c>
      <c r="BK38" s="341">
        <v>10</v>
      </c>
      <c r="BL38" s="338">
        <v>3.5</v>
      </c>
      <c r="BM38" s="337">
        <v>496000</v>
      </c>
      <c r="BN38" s="337">
        <v>59000</v>
      </c>
      <c r="BO38" s="337">
        <v>9100</v>
      </c>
      <c r="BP38" s="337">
        <v>1200</v>
      </c>
      <c r="BQ38" s="337">
        <v>118</v>
      </c>
      <c r="BR38" s="341">
        <v>15</v>
      </c>
      <c r="BS38" s="337">
        <v>107</v>
      </c>
      <c r="BT38" s="341">
        <v>12</v>
      </c>
      <c r="BU38" s="340">
        <v>1.86</v>
      </c>
      <c r="BV38" s="340">
        <v>0.76</v>
      </c>
      <c r="BW38" s="340">
        <v>0.86</v>
      </c>
      <c r="BX38" s="340">
        <v>0.34</v>
      </c>
      <c r="BZ38" s="307">
        <f t="shared" si="0"/>
        <v>49.865013102565669</v>
      </c>
      <c r="CA38" s="235"/>
      <c r="CB38" s="235"/>
      <c r="CC38" s="235"/>
    </row>
    <row r="39" spans="1:81" s="169" customFormat="1" ht="12" customHeight="1">
      <c r="A39" s="167" t="s">
        <v>648</v>
      </c>
      <c r="B39" s="168"/>
      <c r="C39" s="321"/>
      <c r="F39" s="320"/>
      <c r="G39" s="320"/>
      <c r="H39" s="320"/>
      <c r="I39" s="320"/>
      <c r="J39" s="321"/>
      <c r="K39" s="322"/>
      <c r="L39" s="322"/>
      <c r="M39" s="323"/>
      <c r="N39" s="323"/>
      <c r="O39" s="322"/>
      <c r="P39" s="322"/>
      <c r="Q39" s="323"/>
      <c r="R39" s="324"/>
      <c r="S39" s="320"/>
      <c r="T39" s="324"/>
      <c r="U39" s="324"/>
      <c r="V39" s="324"/>
      <c r="W39" s="324"/>
      <c r="X39" s="324"/>
      <c r="Y39" s="323"/>
      <c r="Z39" s="323"/>
      <c r="AA39" s="324"/>
      <c r="AB39" s="324"/>
      <c r="AC39" s="323"/>
      <c r="AD39" s="323"/>
      <c r="AE39" s="323"/>
      <c r="AF39" s="323"/>
      <c r="AG39" s="324"/>
      <c r="AH39" s="324"/>
      <c r="AI39" s="325"/>
      <c r="AJ39" s="325"/>
      <c r="AK39" s="321"/>
      <c r="AL39" s="321"/>
      <c r="AM39" s="324"/>
      <c r="AN39" s="324"/>
      <c r="AO39" s="323"/>
      <c r="AP39" s="323"/>
      <c r="AQ39" s="323"/>
      <c r="AR39" s="323"/>
      <c r="AS39" s="323"/>
      <c r="AT39" s="323"/>
      <c r="AU39" s="321"/>
      <c r="AV39" s="323"/>
      <c r="AW39" s="323"/>
      <c r="AX39" s="323"/>
      <c r="AY39" s="320"/>
      <c r="AZ39" s="324"/>
      <c r="BA39" s="320"/>
      <c r="BB39" s="324"/>
      <c r="BC39" s="320"/>
      <c r="BD39" s="324"/>
      <c r="BE39" s="320"/>
      <c r="BF39" s="324"/>
      <c r="BG39" s="324"/>
      <c r="BH39" s="320"/>
      <c r="BI39" s="320"/>
      <c r="BJ39" s="321"/>
      <c r="BK39" s="324"/>
      <c r="BL39" s="321"/>
      <c r="BM39" s="320"/>
      <c r="BN39" s="320"/>
      <c r="BO39" s="320"/>
      <c r="BP39" s="320"/>
      <c r="BQ39" s="320"/>
      <c r="BR39" s="324"/>
      <c r="BS39" s="320"/>
      <c r="BT39" s="324"/>
      <c r="BU39" s="323"/>
      <c r="BV39" s="323"/>
      <c r="BW39" s="323"/>
      <c r="BX39" s="323"/>
      <c r="BZ39" s="326"/>
      <c r="CA39" s="242">
        <f t="shared" ref="CA39:CB39" si="3">AVERAGE(CA5:CA38)</f>
        <v>279.72821664892655</v>
      </c>
      <c r="CB39" s="240">
        <f t="shared" si="3"/>
        <v>1.9162580820841604</v>
      </c>
      <c r="CC39" s="242">
        <f>AVERAGE(CC5:CC38)</f>
        <v>743.65407571755691</v>
      </c>
    </row>
    <row r="40" spans="1:81" s="169" customFormat="1" ht="12" customHeight="1">
      <c r="A40" s="167" t="s">
        <v>966</v>
      </c>
      <c r="B40" s="168"/>
      <c r="C40" s="321"/>
      <c r="F40" s="320"/>
      <c r="G40" s="320"/>
      <c r="H40" s="320"/>
      <c r="I40" s="320"/>
      <c r="J40" s="321"/>
      <c r="K40" s="322"/>
      <c r="L40" s="322"/>
      <c r="M40" s="323"/>
      <c r="N40" s="323"/>
      <c r="O40" s="322"/>
      <c r="P40" s="322"/>
      <c r="Q40" s="323"/>
      <c r="R40" s="324"/>
      <c r="S40" s="320"/>
      <c r="T40" s="324"/>
      <c r="U40" s="324"/>
      <c r="V40" s="324"/>
      <c r="W40" s="324"/>
      <c r="X40" s="324"/>
      <c r="Y40" s="323"/>
      <c r="Z40" s="323"/>
      <c r="AA40" s="324"/>
      <c r="AB40" s="324"/>
      <c r="AC40" s="323"/>
      <c r="AD40" s="323"/>
      <c r="AE40" s="323"/>
      <c r="AF40" s="323"/>
      <c r="AG40" s="324"/>
      <c r="AH40" s="324"/>
      <c r="AI40" s="325"/>
      <c r="AJ40" s="325"/>
      <c r="AK40" s="321"/>
      <c r="AL40" s="321"/>
      <c r="AM40" s="324"/>
      <c r="AN40" s="324"/>
      <c r="AO40" s="323"/>
      <c r="AP40" s="323"/>
      <c r="AQ40" s="323"/>
      <c r="AR40" s="323"/>
      <c r="AS40" s="323"/>
      <c r="AT40" s="323"/>
      <c r="AU40" s="321"/>
      <c r="AV40" s="323"/>
      <c r="AW40" s="323"/>
      <c r="AX40" s="323"/>
      <c r="AY40" s="320"/>
      <c r="AZ40" s="324"/>
      <c r="BA40" s="320"/>
      <c r="BB40" s="324"/>
      <c r="BC40" s="320"/>
      <c r="BD40" s="324"/>
      <c r="BE40" s="320"/>
      <c r="BF40" s="324"/>
      <c r="BG40" s="324"/>
      <c r="BH40" s="320"/>
      <c r="BI40" s="320"/>
      <c r="BJ40" s="321"/>
      <c r="BK40" s="324"/>
      <c r="BL40" s="321"/>
      <c r="BM40" s="320"/>
      <c r="BN40" s="320"/>
      <c r="BO40" s="320"/>
      <c r="BP40" s="320"/>
      <c r="BQ40" s="320"/>
      <c r="BR40" s="324"/>
      <c r="BS40" s="320"/>
      <c r="BT40" s="324"/>
      <c r="BU40" s="323"/>
      <c r="BV40" s="323"/>
      <c r="BW40" s="323"/>
      <c r="BX40" s="323"/>
      <c r="BZ40" s="326"/>
      <c r="CA40" s="242">
        <f t="shared" ref="CA40:CB40" si="4">_xlfn.STDEV.S(CA5:CA38)</f>
        <v>163.19805771154469</v>
      </c>
      <c r="CB40" s="240">
        <f t="shared" si="4"/>
        <v>0.69409269829643805</v>
      </c>
      <c r="CC40" s="242">
        <f>_xlfn.STDEV.S(CC5:CC38)</f>
        <v>43.539438270782767</v>
      </c>
    </row>
    <row r="41" spans="1:81" s="169" customFormat="1" ht="12" customHeight="1">
      <c r="A41" s="167" t="s">
        <v>972</v>
      </c>
      <c r="B41" s="168"/>
      <c r="C41" s="321"/>
      <c r="F41" s="320"/>
      <c r="G41" s="320"/>
      <c r="H41" s="320"/>
      <c r="I41" s="320"/>
      <c r="J41" s="321"/>
      <c r="K41" s="322"/>
      <c r="L41" s="322"/>
      <c r="M41" s="323"/>
      <c r="N41" s="323"/>
      <c r="O41" s="322"/>
      <c r="P41" s="322"/>
      <c r="Q41" s="323"/>
      <c r="R41" s="324"/>
      <c r="S41" s="320"/>
      <c r="T41" s="324"/>
      <c r="U41" s="324"/>
      <c r="V41" s="324"/>
      <c r="W41" s="324"/>
      <c r="X41" s="324"/>
      <c r="Y41" s="323"/>
      <c r="Z41" s="323"/>
      <c r="AA41" s="324"/>
      <c r="AB41" s="324"/>
      <c r="AC41" s="323"/>
      <c r="AD41" s="323"/>
      <c r="AE41" s="323"/>
      <c r="AF41" s="323"/>
      <c r="AG41" s="324"/>
      <c r="AH41" s="324"/>
      <c r="AI41" s="325"/>
      <c r="AJ41" s="325"/>
      <c r="AK41" s="321"/>
      <c r="AL41" s="321"/>
      <c r="AM41" s="324"/>
      <c r="AN41" s="324"/>
      <c r="AO41" s="323"/>
      <c r="AP41" s="323"/>
      <c r="AQ41" s="323"/>
      <c r="AR41" s="323"/>
      <c r="AS41" s="323"/>
      <c r="AT41" s="323"/>
      <c r="AU41" s="321"/>
      <c r="AV41" s="323"/>
      <c r="AW41" s="323"/>
      <c r="AX41" s="323"/>
      <c r="AY41" s="320"/>
      <c r="AZ41" s="324"/>
      <c r="BA41" s="320"/>
      <c r="BB41" s="324"/>
      <c r="BC41" s="320"/>
      <c r="BD41" s="324"/>
      <c r="BE41" s="320"/>
      <c r="BF41" s="324"/>
      <c r="BG41" s="324"/>
      <c r="BH41" s="320"/>
      <c r="BI41" s="320"/>
      <c r="BJ41" s="321"/>
      <c r="BK41" s="324"/>
      <c r="BL41" s="321"/>
      <c r="BM41" s="320"/>
      <c r="BN41" s="320"/>
      <c r="BO41" s="320"/>
      <c r="BP41" s="320"/>
      <c r="BQ41" s="320"/>
      <c r="BR41" s="324"/>
      <c r="BS41" s="320"/>
      <c r="BT41" s="324"/>
      <c r="BU41" s="323"/>
      <c r="BV41" s="323"/>
      <c r="BW41" s="323"/>
      <c r="BX41" s="323"/>
      <c r="BZ41" s="326"/>
      <c r="CA41" s="242">
        <f t="shared" ref="CA41:CB41" si="5">COUNTA(CA5:CA38)</f>
        <v>14</v>
      </c>
      <c r="CB41" s="240">
        <f t="shared" si="5"/>
        <v>14</v>
      </c>
      <c r="CC41" s="242">
        <f>COUNTA(CC5:CC38)</f>
        <v>15</v>
      </c>
    </row>
    <row r="42" spans="1:81" s="26" customFormat="1" ht="12" customHeight="1">
      <c r="A42" s="29"/>
      <c r="B42" s="29"/>
      <c r="C42" s="305"/>
      <c r="F42" s="298"/>
      <c r="G42" s="298"/>
      <c r="H42" s="298"/>
      <c r="I42" s="298"/>
      <c r="J42" s="299"/>
      <c r="K42" s="300"/>
      <c r="L42" s="300"/>
      <c r="M42" s="301"/>
      <c r="N42" s="301"/>
      <c r="O42" s="300"/>
      <c r="P42" s="300"/>
      <c r="Q42" s="301"/>
      <c r="R42" s="302"/>
      <c r="S42" s="303"/>
      <c r="T42" s="302"/>
      <c r="U42" s="302"/>
      <c r="V42" s="302"/>
      <c r="W42" s="302"/>
      <c r="X42" s="302"/>
      <c r="Y42" s="304"/>
      <c r="Z42" s="304"/>
      <c r="AA42" s="302"/>
      <c r="AB42" s="302"/>
      <c r="AC42" s="304"/>
      <c r="AD42" s="304"/>
      <c r="AE42" s="304"/>
      <c r="AF42" s="304"/>
      <c r="AG42" s="302"/>
      <c r="AH42" s="302"/>
      <c r="AI42" s="306"/>
      <c r="AJ42" s="306"/>
      <c r="AK42" s="305"/>
      <c r="AL42" s="305"/>
      <c r="AM42" s="302"/>
      <c r="AN42" s="302"/>
      <c r="AO42" s="304"/>
      <c r="AP42" s="304"/>
      <c r="AQ42" s="304"/>
      <c r="AR42" s="304"/>
      <c r="AS42" s="304"/>
      <c r="AT42" s="304"/>
      <c r="AU42" s="305"/>
      <c r="AV42" s="304"/>
      <c r="AW42" s="304"/>
      <c r="AX42" s="304"/>
      <c r="AY42" s="303"/>
      <c r="AZ42" s="302"/>
      <c r="BA42" s="303"/>
      <c r="BB42" s="302"/>
      <c r="BC42" s="303"/>
      <c r="BD42" s="302"/>
      <c r="BE42" s="303"/>
      <c r="BF42" s="302"/>
      <c r="BG42" s="302"/>
      <c r="BH42" s="303"/>
      <c r="BI42" s="303"/>
      <c r="BJ42" s="305"/>
      <c r="BK42" s="302"/>
      <c r="BL42" s="305"/>
      <c r="BM42" s="303"/>
      <c r="BN42" s="303"/>
      <c r="BO42" s="303"/>
      <c r="BP42" s="303"/>
      <c r="BQ42" s="303"/>
      <c r="BR42" s="302"/>
      <c r="BS42" s="303"/>
      <c r="BT42" s="302"/>
      <c r="BU42" s="304"/>
      <c r="BV42" s="304"/>
      <c r="BW42" s="304"/>
      <c r="BX42" s="304"/>
      <c r="BZ42" s="307"/>
      <c r="CA42" s="235"/>
      <c r="CB42" s="235"/>
      <c r="CC42" s="235"/>
    </row>
    <row r="43" spans="1:81" s="34" customFormat="1" ht="12" customHeight="1">
      <c r="A43" s="31" t="s">
        <v>975</v>
      </c>
      <c r="B43" s="31"/>
      <c r="C43" s="335"/>
      <c r="F43" s="327"/>
      <c r="G43" s="327"/>
      <c r="H43" s="327"/>
      <c r="I43" s="327"/>
      <c r="J43" s="328"/>
      <c r="K43" s="329"/>
      <c r="L43" s="329"/>
      <c r="M43" s="330"/>
      <c r="N43" s="330"/>
      <c r="O43" s="329"/>
      <c r="P43" s="329"/>
      <c r="Q43" s="330"/>
      <c r="R43" s="331"/>
      <c r="S43" s="332"/>
      <c r="T43" s="331"/>
      <c r="U43" s="331"/>
      <c r="V43" s="331"/>
      <c r="W43" s="331"/>
      <c r="X43" s="331"/>
      <c r="Y43" s="333"/>
      <c r="Z43" s="333"/>
      <c r="AA43" s="331"/>
      <c r="AB43" s="331"/>
      <c r="AC43" s="333"/>
      <c r="AD43" s="333"/>
      <c r="AE43" s="333"/>
      <c r="AF43" s="333"/>
      <c r="AG43" s="331"/>
      <c r="AH43" s="331"/>
      <c r="AI43" s="334"/>
      <c r="AJ43" s="334"/>
      <c r="AK43" s="335"/>
      <c r="AL43" s="335"/>
      <c r="AM43" s="331"/>
      <c r="AN43" s="331"/>
      <c r="AO43" s="333"/>
      <c r="AP43" s="333"/>
      <c r="AQ43" s="333"/>
      <c r="AR43" s="333"/>
      <c r="AS43" s="333"/>
      <c r="AT43" s="333"/>
      <c r="AU43" s="335"/>
      <c r="AV43" s="333"/>
      <c r="AW43" s="333"/>
      <c r="AX43" s="333"/>
      <c r="AY43" s="332"/>
      <c r="AZ43" s="331"/>
      <c r="BA43" s="332"/>
      <c r="BB43" s="331"/>
      <c r="BC43" s="332"/>
      <c r="BD43" s="331"/>
      <c r="BE43" s="332"/>
      <c r="BF43" s="331"/>
      <c r="BG43" s="331"/>
      <c r="BH43" s="332"/>
      <c r="BI43" s="332"/>
      <c r="BJ43" s="335"/>
      <c r="BK43" s="331"/>
      <c r="BL43" s="335"/>
      <c r="BM43" s="332"/>
      <c r="BN43" s="332"/>
      <c r="BO43" s="332"/>
      <c r="BP43" s="332"/>
      <c r="BQ43" s="332"/>
      <c r="BR43" s="331"/>
      <c r="BS43" s="332"/>
      <c r="BT43" s="331"/>
      <c r="BU43" s="333"/>
      <c r="BV43" s="333"/>
      <c r="BW43" s="333"/>
      <c r="BX43" s="333"/>
      <c r="BZ43" s="307"/>
      <c r="CA43" s="235"/>
      <c r="CB43" s="235"/>
      <c r="CC43" s="235"/>
    </row>
    <row r="44" spans="1:81" s="26" customFormat="1" ht="12" customHeight="1">
      <c r="A44" s="29" t="s">
        <v>151</v>
      </c>
      <c r="B44" s="29"/>
      <c r="C44" s="305">
        <v>11.009</v>
      </c>
      <c r="D44" s="25" t="s">
        <v>460</v>
      </c>
      <c r="E44" s="25"/>
      <c r="F44" s="298">
        <v>1887.8</v>
      </c>
      <c r="G44" s="298">
        <v>5.0999999999999996</v>
      </c>
      <c r="H44" s="298">
        <v>1860.6</v>
      </c>
      <c r="I44" s="298">
        <v>44</v>
      </c>
      <c r="J44" s="299">
        <v>1.43</v>
      </c>
      <c r="K44" s="300">
        <v>0.11555</v>
      </c>
      <c r="L44" s="300">
        <v>7.2999999999999996E-4</v>
      </c>
      <c r="M44" s="301">
        <v>5.3040000000000003</v>
      </c>
      <c r="N44" s="301">
        <v>0.16</v>
      </c>
      <c r="O44" s="300">
        <v>0.33460000000000001</v>
      </c>
      <c r="P44" s="300">
        <v>9.1000000000000004E-3</v>
      </c>
      <c r="Q44" s="301">
        <v>0.43708000000000002</v>
      </c>
      <c r="R44" s="302"/>
      <c r="S44" s="303">
        <v>321</v>
      </c>
      <c r="T44" s="302">
        <v>37</v>
      </c>
      <c r="U44" s="302">
        <v>40.4</v>
      </c>
      <c r="V44" s="302">
        <v>4.5999999999999996</v>
      </c>
      <c r="W44" s="302">
        <v>37.200000000000003</v>
      </c>
      <c r="X44" s="302">
        <v>4.2</v>
      </c>
      <c r="Y44" s="304">
        <f t="shared" ref="Y44:Y76" si="6">BQ44/BS44</f>
        <v>0.87698412698412698</v>
      </c>
      <c r="Z44" s="305"/>
      <c r="AA44" s="302">
        <v>430</v>
      </c>
      <c r="AB44" s="302">
        <v>130</v>
      </c>
      <c r="AC44" s="304">
        <v>0</v>
      </c>
      <c r="AD44" s="304">
        <v>1.9</v>
      </c>
      <c r="AE44" s="304">
        <v>0.45</v>
      </c>
      <c r="AF44" s="304">
        <v>0.25</v>
      </c>
      <c r="AG44" s="302">
        <v>1090</v>
      </c>
      <c r="AH44" s="302">
        <v>160</v>
      </c>
      <c r="AI44" s="306">
        <v>5.0999999999999997E-2</v>
      </c>
      <c r="AJ44" s="306">
        <v>0.02</v>
      </c>
      <c r="AK44" s="305">
        <v>46.8</v>
      </c>
      <c r="AL44" s="305">
        <v>6.6</v>
      </c>
      <c r="AM44" s="306">
        <v>6.0999999999999999E-2</v>
      </c>
      <c r="AN44" s="306">
        <v>3.2000000000000001E-2</v>
      </c>
      <c r="AO44" s="304">
        <v>1.47</v>
      </c>
      <c r="AP44" s="304">
        <v>0.43</v>
      </c>
      <c r="AQ44" s="304">
        <v>5.5</v>
      </c>
      <c r="AR44" s="304">
        <v>2</v>
      </c>
      <c r="AS44" s="304">
        <v>0.83</v>
      </c>
      <c r="AT44" s="304">
        <v>0.27</v>
      </c>
      <c r="AU44" s="305">
        <v>21.2</v>
      </c>
      <c r="AV44" s="304">
        <v>4</v>
      </c>
      <c r="AW44" s="304">
        <v>6.88</v>
      </c>
      <c r="AX44" s="304">
        <v>0.87</v>
      </c>
      <c r="AY44" s="303">
        <v>95</v>
      </c>
      <c r="AZ44" s="302">
        <v>11</v>
      </c>
      <c r="BA44" s="303">
        <v>34.200000000000003</v>
      </c>
      <c r="BB44" s="302">
        <v>3</v>
      </c>
      <c r="BC44" s="303">
        <v>177</v>
      </c>
      <c r="BD44" s="302">
        <v>19</v>
      </c>
      <c r="BE44" s="303">
        <v>33.700000000000003</v>
      </c>
      <c r="BF44" s="302">
        <v>4.3</v>
      </c>
      <c r="BG44" s="302">
        <v>311</v>
      </c>
      <c r="BH44" s="303">
        <v>34</v>
      </c>
      <c r="BI44" s="303">
        <v>65</v>
      </c>
      <c r="BJ44" s="305">
        <v>8.1</v>
      </c>
      <c r="BK44" s="302">
        <v>9.1999999999999993</v>
      </c>
      <c r="BL44" s="305">
        <v>3.6</v>
      </c>
      <c r="BM44" s="303">
        <v>523000</v>
      </c>
      <c r="BN44" s="303">
        <v>70000</v>
      </c>
      <c r="BO44" s="303">
        <v>11100</v>
      </c>
      <c r="BP44" s="303">
        <v>1400</v>
      </c>
      <c r="BQ44" s="303">
        <v>221</v>
      </c>
      <c r="BR44" s="302">
        <v>25</v>
      </c>
      <c r="BS44" s="303">
        <v>252</v>
      </c>
      <c r="BT44" s="302">
        <v>29</v>
      </c>
      <c r="BU44" s="304">
        <v>5</v>
      </c>
      <c r="BV44" s="304">
        <v>1.1000000000000001</v>
      </c>
      <c r="BW44" s="304">
        <v>2.12</v>
      </c>
      <c r="BX44" s="304">
        <v>0.7</v>
      </c>
      <c r="BZ44" s="307">
        <f t="shared" ref="BZ44:BZ76" si="7">(AY44/AO44)+(AY44/AQ44)</f>
        <v>81.898577612863335</v>
      </c>
      <c r="CA44" s="235">
        <f t="shared" ref="CA44:CA52" si="8">BS44*(EXP(F44*0.0001551)+0.0072*EXP(F44*0.0009849))</f>
        <v>349.37028675447363</v>
      </c>
      <c r="CB44" s="308">
        <f t="shared" ref="CB44:CB52" si="9">2.28+3.99*LOG(AK44/((CA44*BK44)^(1/2)))</f>
        <v>1.9476687353657172</v>
      </c>
      <c r="CC44" s="235">
        <f t="shared" ref="CC44:CC52" si="10">4800/(5.711-LOG(BK44)-LOG(1)+LOG(0.75))-273.15</f>
        <v>765.30003252466202</v>
      </c>
    </row>
    <row r="45" spans="1:81" s="26" customFormat="1" ht="12" customHeight="1">
      <c r="A45" s="29" t="s">
        <v>152</v>
      </c>
      <c r="B45" s="29"/>
      <c r="C45" s="305">
        <v>11.003</v>
      </c>
      <c r="D45" s="25" t="s">
        <v>460</v>
      </c>
      <c r="E45" s="25"/>
      <c r="F45" s="298">
        <v>1891</v>
      </c>
      <c r="G45" s="298">
        <v>6.3</v>
      </c>
      <c r="H45" s="298">
        <v>1878</v>
      </c>
      <c r="I45" s="298">
        <v>45</v>
      </c>
      <c r="J45" s="299">
        <v>0.69</v>
      </c>
      <c r="K45" s="300">
        <v>0.11572</v>
      </c>
      <c r="L45" s="300">
        <v>6.8999999999999997E-4</v>
      </c>
      <c r="M45" s="301">
        <v>5.37</v>
      </c>
      <c r="N45" s="301">
        <v>0.16</v>
      </c>
      <c r="O45" s="300">
        <v>0.3382</v>
      </c>
      <c r="P45" s="300">
        <v>9.2999999999999992E-3</v>
      </c>
      <c r="Q45" s="301">
        <v>0.77817999999999998</v>
      </c>
      <c r="R45" s="302"/>
      <c r="S45" s="303">
        <v>273</v>
      </c>
      <c r="T45" s="302">
        <v>33</v>
      </c>
      <c r="U45" s="302">
        <v>34.5</v>
      </c>
      <c r="V45" s="302">
        <v>4.3</v>
      </c>
      <c r="W45" s="302">
        <v>36.299999999999997</v>
      </c>
      <c r="X45" s="302">
        <v>4.3</v>
      </c>
      <c r="Y45" s="304">
        <f t="shared" si="6"/>
        <v>0.99056603773584906</v>
      </c>
      <c r="Z45" s="305"/>
      <c r="AA45" s="302">
        <v>410</v>
      </c>
      <c r="AB45" s="302">
        <v>150</v>
      </c>
      <c r="AC45" s="304" t="s">
        <v>107</v>
      </c>
      <c r="AD45" s="304" t="s">
        <v>107</v>
      </c>
      <c r="AE45" s="304">
        <v>0.63</v>
      </c>
      <c r="AF45" s="304">
        <v>0.42</v>
      </c>
      <c r="AG45" s="302">
        <v>1670</v>
      </c>
      <c r="AH45" s="302">
        <v>270</v>
      </c>
      <c r="AI45" s="306">
        <v>0.19900000000000001</v>
      </c>
      <c r="AJ45" s="306">
        <v>6.2E-2</v>
      </c>
      <c r="AK45" s="305">
        <v>36.9</v>
      </c>
      <c r="AL45" s="305">
        <v>5.7</v>
      </c>
      <c r="AM45" s="306">
        <v>0.43</v>
      </c>
      <c r="AN45" s="306">
        <v>0.14000000000000001</v>
      </c>
      <c r="AO45" s="304">
        <v>5.5</v>
      </c>
      <c r="AP45" s="304">
        <v>2.2000000000000002</v>
      </c>
      <c r="AQ45" s="304">
        <v>8.9</v>
      </c>
      <c r="AR45" s="304">
        <v>2.4</v>
      </c>
      <c r="AS45" s="304">
        <v>2.94</v>
      </c>
      <c r="AT45" s="304">
        <v>0.81</v>
      </c>
      <c r="AU45" s="305">
        <v>43</v>
      </c>
      <c r="AV45" s="304">
        <v>6.6</v>
      </c>
      <c r="AW45" s="304">
        <v>13.4</v>
      </c>
      <c r="AX45" s="304">
        <v>1.9</v>
      </c>
      <c r="AY45" s="303">
        <v>150</v>
      </c>
      <c r="AZ45" s="302">
        <v>19</v>
      </c>
      <c r="BA45" s="303">
        <v>54</v>
      </c>
      <c r="BB45" s="302">
        <v>7.1</v>
      </c>
      <c r="BC45" s="303">
        <v>265</v>
      </c>
      <c r="BD45" s="302">
        <v>35</v>
      </c>
      <c r="BE45" s="303">
        <v>53.1</v>
      </c>
      <c r="BF45" s="302">
        <v>8.6999999999999993</v>
      </c>
      <c r="BG45" s="302">
        <v>452</v>
      </c>
      <c r="BH45" s="303">
        <v>61</v>
      </c>
      <c r="BI45" s="303">
        <v>94</v>
      </c>
      <c r="BJ45" s="305">
        <v>14</v>
      </c>
      <c r="BK45" s="302">
        <v>5.9</v>
      </c>
      <c r="BL45" s="305">
        <v>3.7</v>
      </c>
      <c r="BM45" s="303">
        <v>590000</v>
      </c>
      <c r="BN45" s="303">
        <v>68000</v>
      </c>
      <c r="BO45" s="303">
        <v>10700</v>
      </c>
      <c r="BP45" s="303">
        <v>1700</v>
      </c>
      <c r="BQ45" s="303">
        <v>210</v>
      </c>
      <c r="BR45" s="302">
        <v>26</v>
      </c>
      <c r="BS45" s="303">
        <v>212</v>
      </c>
      <c r="BT45" s="302">
        <v>27</v>
      </c>
      <c r="BU45" s="304">
        <v>3.31</v>
      </c>
      <c r="BV45" s="304">
        <v>0.72</v>
      </c>
      <c r="BW45" s="304">
        <v>1.83</v>
      </c>
      <c r="BX45" s="304">
        <v>0.63</v>
      </c>
      <c r="BZ45" s="307">
        <f t="shared" si="7"/>
        <v>44.126659856996937</v>
      </c>
      <c r="CA45" s="235">
        <f t="shared" si="8"/>
        <v>294.08666307803355</v>
      </c>
      <c r="CB45" s="308">
        <f t="shared" si="9"/>
        <v>2.0699771552697146</v>
      </c>
      <c r="CC45" s="235">
        <f t="shared" si="10"/>
        <v>723.69141416200569</v>
      </c>
    </row>
    <row r="46" spans="1:81" s="26" customFormat="1" ht="12" customHeight="1">
      <c r="A46" s="29" t="s">
        <v>153</v>
      </c>
      <c r="B46" s="29"/>
      <c r="C46" s="305">
        <v>11.026999999999999</v>
      </c>
      <c r="D46" s="25" t="s">
        <v>460</v>
      </c>
      <c r="E46" s="25"/>
      <c r="F46" s="298">
        <v>1885.6</v>
      </c>
      <c r="G46" s="298">
        <v>6.3</v>
      </c>
      <c r="H46" s="298">
        <v>1911.1</v>
      </c>
      <c r="I46" s="298">
        <v>45</v>
      </c>
      <c r="J46" s="299">
        <v>-1.37</v>
      </c>
      <c r="K46" s="300">
        <v>0.11536</v>
      </c>
      <c r="L46" s="300">
        <v>5.9999999999999995E-4</v>
      </c>
      <c r="M46" s="301">
        <v>5.4630000000000001</v>
      </c>
      <c r="N46" s="301">
        <v>0.16</v>
      </c>
      <c r="O46" s="300">
        <v>0.34510000000000002</v>
      </c>
      <c r="P46" s="300">
        <v>9.4000000000000004E-3</v>
      </c>
      <c r="Q46" s="301">
        <v>0.55188999999999999</v>
      </c>
      <c r="R46" s="302"/>
      <c r="S46" s="303">
        <v>349</v>
      </c>
      <c r="T46" s="302">
        <v>26</v>
      </c>
      <c r="U46" s="302">
        <v>43.9</v>
      </c>
      <c r="V46" s="302">
        <v>3.1</v>
      </c>
      <c r="W46" s="302">
        <v>56.3</v>
      </c>
      <c r="X46" s="302">
        <v>4.0999999999999996</v>
      </c>
      <c r="Y46" s="304">
        <f t="shared" si="6"/>
        <v>1.2113207547169811</v>
      </c>
      <c r="Z46" s="305"/>
      <c r="AA46" s="302">
        <v>440</v>
      </c>
      <c r="AB46" s="302">
        <v>150</v>
      </c>
      <c r="AC46" s="304">
        <v>0</v>
      </c>
      <c r="AD46" s="304">
        <v>1.6</v>
      </c>
      <c r="AE46" s="304">
        <v>0.38</v>
      </c>
      <c r="AF46" s="304">
        <v>0.24</v>
      </c>
      <c r="AG46" s="302">
        <v>2050</v>
      </c>
      <c r="AH46" s="302">
        <v>200</v>
      </c>
      <c r="AI46" s="306">
        <v>2.7E-2</v>
      </c>
      <c r="AJ46" s="306">
        <v>1.9E-2</v>
      </c>
      <c r="AK46" s="305">
        <v>43.1</v>
      </c>
      <c r="AL46" s="305">
        <v>5.7</v>
      </c>
      <c r="AM46" s="306">
        <v>0.33</v>
      </c>
      <c r="AN46" s="306">
        <v>7.3999999999999996E-2</v>
      </c>
      <c r="AO46" s="304">
        <v>5.6</v>
      </c>
      <c r="AP46" s="304">
        <v>1.4</v>
      </c>
      <c r="AQ46" s="304">
        <v>12.2</v>
      </c>
      <c r="AR46" s="304">
        <v>2.9</v>
      </c>
      <c r="AS46" s="304">
        <v>2.65</v>
      </c>
      <c r="AT46" s="304">
        <v>0.41</v>
      </c>
      <c r="AU46" s="305">
        <v>54</v>
      </c>
      <c r="AV46" s="304">
        <v>8.3000000000000007</v>
      </c>
      <c r="AW46" s="304">
        <v>16.8</v>
      </c>
      <c r="AX46" s="304">
        <v>2</v>
      </c>
      <c r="AY46" s="303">
        <v>184</v>
      </c>
      <c r="AZ46" s="302">
        <v>17</v>
      </c>
      <c r="BA46" s="303">
        <v>72.3</v>
      </c>
      <c r="BB46" s="302">
        <v>5.3</v>
      </c>
      <c r="BC46" s="303">
        <v>334</v>
      </c>
      <c r="BD46" s="302">
        <v>28</v>
      </c>
      <c r="BE46" s="303">
        <v>61.5</v>
      </c>
      <c r="BF46" s="302">
        <v>5.4</v>
      </c>
      <c r="BG46" s="302">
        <v>586</v>
      </c>
      <c r="BH46" s="303">
        <v>59</v>
      </c>
      <c r="BI46" s="303">
        <v>114</v>
      </c>
      <c r="BJ46" s="305">
        <v>12</v>
      </c>
      <c r="BK46" s="302">
        <v>12.5</v>
      </c>
      <c r="BL46" s="305">
        <v>4.0999999999999996</v>
      </c>
      <c r="BM46" s="303">
        <v>559000</v>
      </c>
      <c r="BN46" s="303">
        <v>59000</v>
      </c>
      <c r="BO46" s="303">
        <v>9500</v>
      </c>
      <c r="BP46" s="303">
        <v>1000</v>
      </c>
      <c r="BQ46" s="303">
        <v>321</v>
      </c>
      <c r="BR46" s="302">
        <v>24</v>
      </c>
      <c r="BS46" s="303">
        <v>265</v>
      </c>
      <c r="BT46" s="302">
        <v>20</v>
      </c>
      <c r="BU46" s="304">
        <v>3.39</v>
      </c>
      <c r="BV46" s="304">
        <v>0.76</v>
      </c>
      <c r="BW46" s="304">
        <v>1.39</v>
      </c>
      <c r="BX46" s="304">
        <v>0.46</v>
      </c>
      <c r="BZ46" s="307">
        <f t="shared" si="7"/>
        <v>47.939110070257613</v>
      </c>
      <c r="CA46" s="235">
        <f t="shared" si="8"/>
        <v>367.24568537368674</v>
      </c>
      <c r="CB46" s="308">
        <f t="shared" si="9"/>
        <v>1.4961402112293349</v>
      </c>
      <c r="CC46" s="235">
        <f t="shared" si="10"/>
        <v>796.09443670499866</v>
      </c>
    </row>
    <row r="47" spans="1:81" s="26" customFormat="1" ht="12" customHeight="1">
      <c r="A47" s="29" t="s">
        <v>154</v>
      </c>
      <c r="B47" s="29"/>
      <c r="C47" s="305">
        <v>11.077</v>
      </c>
      <c r="D47" s="25" t="s">
        <v>460</v>
      </c>
      <c r="E47" s="25"/>
      <c r="F47" s="298">
        <v>1884.8</v>
      </c>
      <c r="G47" s="298">
        <v>6.1</v>
      </c>
      <c r="H47" s="298">
        <v>1878.3</v>
      </c>
      <c r="I47" s="298">
        <v>44</v>
      </c>
      <c r="J47" s="299">
        <v>0.34</v>
      </c>
      <c r="K47" s="300">
        <v>0.11534</v>
      </c>
      <c r="L47" s="300">
        <v>6.8000000000000005E-4</v>
      </c>
      <c r="M47" s="301">
        <v>5.3540000000000001</v>
      </c>
      <c r="N47" s="301">
        <v>0.16</v>
      </c>
      <c r="O47" s="300">
        <v>0.33826000000000001</v>
      </c>
      <c r="P47" s="300">
        <v>9.1000000000000004E-3</v>
      </c>
      <c r="Q47" s="301">
        <v>0.39087</v>
      </c>
      <c r="R47" s="302"/>
      <c r="S47" s="303">
        <v>290</v>
      </c>
      <c r="T47" s="302">
        <v>21</v>
      </c>
      <c r="U47" s="302">
        <v>36.4</v>
      </c>
      <c r="V47" s="302">
        <v>2.6</v>
      </c>
      <c r="W47" s="302">
        <v>38.799999999999997</v>
      </c>
      <c r="X47" s="302">
        <v>3.7</v>
      </c>
      <c r="Y47" s="304">
        <f t="shared" si="6"/>
        <v>1.03125</v>
      </c>
      <c r="Z47" s="305"/>
      <c r="AA47" s="302">
        <v>320</v>
      </c>
      <c r="AB47" s="302">
        <v>130</v>
      </c>
      <c r="AC47" s="304" t="s">
        <v>107</v>
      </c>
      <c r="AD47" s="304" t="s">
        <v>107</v>
      </c>
      <c r="AE47" s="304">
        <v>0.27</v>
      </c>
      <c r="AF47" s="304">
        <v>0.27</v>
      </c>
      <c r="AG47" s="302">
        <v>1220</v>
      </c>
      <c r="AH47" s="302">
        <v>130</v>
      </c>
      <c r="AI47" s="306">
        <v>1.2E-2</v>
      </c>
      <c r="AJ47" s="306">
        <v>1.2E-2</v>
      </c>
      <c r="AK47" s="305">
        <v>36.9</v>
      </c>
      <c r="AL47" s="305">
        <v>3.4</v>
      </c>
      <c r="AM47" s="306">
        <v>0.184</v>
      </c>
      <c r="AN47" s="306">
        <v>6.9000000000000006E-2</v>
      </c>
      <c r="AO47" s="304">
        <v>2.38</v>
      </c>
      <c r="AP47" s="304">
        <v>0.94</v>
      </c>
      <c r="AQ47" s="304">
        <v>5.2</v>
      </c>
      <c r="AR47" s="304">
        <v>1.1000000000000001</v>
      </c>
      <c r="AS47" s="304">
        <v>1.21</v>
      </c>
      <c r="AT47" s="304">
        <v>0.27</v>
      </c>
      <c r="AU47" s="305">
        <v>23.4</v>
      </c>
      <c r="AV47" s="304">
        <v>4.4000000000000004</v>
      </c>
      <c r="AW47" s="304">
        <v>10.4</v>
      </c>
      <c r="AX47" s="304">
        <v>1.5</v>
      </c>
      <c r="AY47" s="303">
        <v>115</v>
      </c>
      <c r="AZ47" s="302">
        <v>15</v>
      </c>
      <c r="BA47" s="303">
        <v>42.6</v>
      </c>
      <c r="BB47" s="302">
        <v>4.4000000000000004</v>
      </c>
      <c r="BC47" s="303">
        <v>203</v>
      </c>
      <c r="BD47" s="302">
        <v>24</v>
      </c>
      <c r="BE47" s="303">
        <v>41.3</v>
      </c>
      <c r="BF47" s="302">
        <v>5.8</v>
      </c>
      <c r="BG47" s="302">
        <v>348</v>
      </c>
      <c r="BH47" s="303">
        <v>40</v>
      </c>
      <c r="BI47" s="303">
        <v>75.7</v>
      </c>
      <c r="BJ47" s="305">
        <v>9.1999999999999993</v>
      </c>
      <c r="BK47" s="302">
        <v>15.1</v>
      </c>
      <c r="BL47" s="305">
        <v>3.9</v>
      </c>
      <c r="BM47" s="303">
        <v>517000</v>
      </c>
      <c r="BN47" s="303">
        <v>58000</v>
      </c>
      <c r="BO47" s="303">
        <v>9800</v>
      </c>
      <c r="BP47" s="303">
        <v>1400</v>
      </c>
      <c r="BQ47" s="303">
        <v>231</v>
      </c>
      <c r="BR47" s="302">
        <v>23</v>
      </c>
      <c r="BS47" s="303">
        <v>224</v>
      </c>
      <c r="BT47" s="302">
        <v>16</v>
      </c>
      <c r="BU47" s="304">
        <v>4.08</v>
      </c>
      <c r="BV47" s="304">
        <v>0.89</v>
      </c>
      <c r="BW47" s="304">
        <v>1.93</v>
      </c>
      <c r="BX47" s="304">
        <v>0.73</v>
      </c>
      <c r="BZ47" s="307">
        <f t="shared" si="7"/>
        <v>70.434712346477056</v>
      </c>
      <c r="CA47" s="235">
        <f t="shared" si="8"/>
        <v>310.38117160025718</v>
      </c>
      <c r="CB47" s="308">
        <f t="shared" si="9"/>
        <v>1.209044931698593</v>
      </c>
      <c r="CC47" s="235">
        <f t="shared" si="10"/>
        <v>816.00547235304691</v>
      </c>
    </row>
    <row r="48" spans="1:81" s="26" customFormat="1" ht="12" customHeight="1">
      <c r="A48" s="29" t="s">
        <v>155</v>
      </c>
      <c r="B48" s="29"/>
      <c r="C48" s="305">
        <v>11.007999999999999</v>
      </c>
      <c r="D48" s="25" t="s">
        <v>460</v>
      </c>
      <c r="E48" s="25"/>
      <c r="F48" s="298">
        <v>1902.2</v>
      </c>
      <c r="G48" s="298">
        <v>7.1</v>
      </c>
      <c r="H48" s="298">
        <v>1896</v>
      </c>
      <c r="I48" s="298">
        <v>46</v>
      </c>
      <c r="J48" s="299">
        <v>0.3</v>
      </c>
      <c r="K48" s="300">
        <v>0.11638999999999999</v>
      </c>
      <c r="L48" s="300">
        <v>7.9000000000000001E-4</v>
      </c>
      <c r="M48" s="301">
        <v>5.4630000000000001</v>
      </c>
      <c r="N48" s="301">
        <v>0.17</v>
      </c>
      <c r="O48" s="300">
        <v>0.34200000000000003</v>
      </c>
      <c r="P48" s="300">
        <v>9.4999999999999998E-3</v>
      </c>
      <c r="Q48" s="301">
        <v>0.71443999999999996</v>
      </c>
      <c r="R48" s="302"/>
      <c r="S48" s="303">
        <v>294</v>
      </c>
      <c r="T48" s="302">
        <v>19</v>
      </c>
      <c r="U48" s="302">
        <v>37.299999999999997</v>
      </c>
      <c r="V48" s="302">
        <v>2.4</v>
      </c>
      <c r="W48" s="302">
        <v>31</v>
      </c>
      <c r="X48" s="302">
        <v>2</v>
      </c>
      <c r="Y48" s="304">
        <f t="shared" si="6"/>
        <v>0.80444444444444441</v>
      </c>
      <c r="Z48" s="305"/>
      <c r="AA48" s="302">
        <v>500</v>
      </c>
      <c r="AB48" s="302">
        <v>120</v>
      </c>
      <c r="AC48" s="304" t="s">
        <v>107</v>
      </c>
      <c r="AD48" s="304" t="s">
        <v>107</v>
      </c>
      <c r="AE48" s="304">
        <v>0.49</v>
      </c>
      <c r="AF48" s="304">
        <v>0.31</v>
      </c>
      <c r="AG48" s="302">
        <v>1430</v>
      </c>
      <c r="AH48" s="302">
        <v>110</v>
      </c>
      <c r="AI48" s="306">
        <v>1.6E-2</v>
      </c>
      <c r="AJ48" s="306">
        <v>1.7000000000000001E-2</v>
      </c>
      <c r="AK48" s="305">
        <v>37.700000000000003</v>
      </c>
      <c r="AL48" s="305">
        <v>3.8</v>
      </c>
      <c r="AM48" s="306">
        <v>0.13500000000000001</v>
      </c>
      <c r="AN48" s="306">
        <v>5.8000000000000003E-2</v>
      </c>
      <c r="AO48" s="304">
        <v>2.91</v>
      </c>
      <c r="AP48" s="304">
        <v>0.98</v>
      </c>
      <c r="AQ48" s="304">
        <v>5.3</v>
      </c>
      <c r="AR48" s="304">
        <v>1.5</v>
      </c>
      <c r="AS48" s="304">
        <v>2.11</v>
      </c>
      <c r="AT48" s="304">
        <v>0.5</v>
      </c>
      <c r="AU48" s="305">
        <v>31.7</v>
      </c>
      <c r="AV48" s="304">
        <v>5.7</v>
      </c>
      <c r="AW48" s="304">
        <v>9.6</v>
      </c>
      <c r="AX48" s="304">
        <v>1.2</v>
      </c>
      <c r="AY48" s="303">
        <v>120.7</v>
      </c>
      <c r="AZ48" s="302">
        <v>8</v>
      </c>
      <c r="BA48" s="303">
        <v>46.4</v>
      </c>
      <c r="BB48" s="302">
        <v>3.8</v>
      </c>
      <c r="BC48" s="303">
        <v>234</v>
      </c>
      <c r="BD48" s="302">
        <v>20</v>
      </c>
      <c r="BE48" s="303">
        <v>48.9</v>
      </c>
      <c r="BF48" s="302">
        <v>3.9</v>
      </c>
      <c r="BG48" s="302">
        <v>445</v>
      </c>
      <c r="BH48" s="303">
        <v>36</v>
      </c>
      <c r="BI48" s="303">
        <v>96.5</v>
      </c>
      <c r="BJ48" s="305">
        <v>7.6</v>
      </c>
      <c r="BK48" s="302">
        <v>11.5</v>
      </c>
      <c r="BL48" s="305">
        <v>3.8</v>
      </c>
      <c r="BM48" s="303">
        <v>524000</v>
      </c>
      <c r="BN48" s="303">
        <v>47000</v>
      </c>
      <c r="BO48" s="303">
        <v>8500</v>
      </c>
      <c r="BP48" s="303">
        <v>750</v>
      </c>
      <c r="BQ48" s="303">
        <v>181</v>
      </c>
      <c r="BR48" s="302">
        <v>12</v>
      </c>
      <c r="BS48" s="303">
        <v>225</v>
      </c>
      <c r="BT48" s="302">
        <v>15</v>
      </c>
      <c r="BU48" s="304">
        <v>3.9</v>
      </c>
      <c r="BV48" s="304">
        <v>1.1000000000000001</v>
      </c>
      <c r="BW48" s="304">
        <v>1.53</v>
      </c>
      <c r="BX48" s="304">
        <v>0.43</v>
      </c>
      <c r="BY48" s="302"/>
      <c r="BZ48" s="307">
        <f t="shared" si="7"/>
        <v>64.251248135900937</v>
      </c>
      <c r="CA48" s="235">
        <f t="shared" si="8"/>
        <v>312.76051398628476</v>
      </c>
      <c r="CB48" s="308">
        <f t="shared" si="9"/>
        <v>1.4755620190626488</v>
      </c>
      <c r="CC48" s="235">
        <f t="shared" si="10"/>
        <v>787.5382920305957</v>
      </c>
    </row>
    <row r="49" spans="1:81" s="26" customFormat="1" ht="12" customHeight="1">
      <c r="A49" s="29" t="s">
        <v>156</v>
      </c>
      <c r="B49" s="29"/>
      <c r="C49" s="305">
        <v>11.047000000000001</v>
      </c>
      <c r="D49" s="25" t="s">
        <v>460</v>
      </c>
      <c r="E49" s="25"/>
      <c r="F49" s="298">
        <v>1887</v>
      </c>
      <c r="G49" s="298">
        <v>4.7</v>
      </c>
      <c r="H49" s="298">
        <v>1896</v>
      </c>
      <c r="I49" s="298">
        <v>45</v>
      </c>
      <c r="J49" s="299">
        <v>-0.48</v>
      </c>
      <c r="K49" s="300">
        <v>0.11547</v>
      </c>
      <c r="L49" s="300">
        <v>5.8E-4</v>
      </c>
      <c r="M49" s="301">
        <v>5.4189999999999996</v>
      </c>
      <c r="N49" s="301">
        <v>0.16</v>
      </c>
      <c r="O49" s="300">
        <v>0.34200000000000003</v>
      </c>
      <c r="P49" s="300">
        <v>9.4000000000000004E-3</v>
      </c>
      <c r="Q49" s="301">
        <v>0.81237999999999999</v>
      </c>
      <c r="R49" s="302"/>
      <c r="S49" s="303">
        <v>374</v>
      </c>
      <c r="T49" s="302">
        <v>34</v>
      </c>
      <c r="U49" s="302">
        <v>47.1</v>
      </c>
      <c r="V49" s="302">
        <v>4.3</v>
      </c>
      <c r="W49" s="302">
        <v>47.1</v>
      </c>
      <c r="X49" s="302">
        <v>4.3</v>
      </c>
      <c r="Y49" s="304">
        <f t="shared" si="6"/>
        <v>0.96864111498257843</v>
      </c>
      <c r="Z49" s="305"/>
      <c r="AA49" s="302">
        <v>500</v>
      </c>
      <c r="AB49" s="302">
        <v>170</v>
      </c>
      <c r="AC49" s="304">
        <v>1.8</v>
      </c>
      <c r="AD49" s="304">
        <v>1.3</v>
      </c>
      <c r="AE49" s="304">
        <v>0.38</v>
      </c>
      <c r="AF49" s="304">
        <v>0.34</v>
      </c>
      <c r="AG49" s="302">
        <v>1740</v>
      </c>
      <c r="AH49" s="302">
        <v>190</v>
      </c>
      <c r="AI49" s="306">
        <v>1.4999999999999999E-2</v>
      </c>
      <c r="AJ49" s="306">
        <v>1.4E-2</v>
      </c>
      <c r="AK49" s="305">
        <v>50.8</v>
      </c>
      <c r="AL49" s="305">
        <v>6.5</v>
      </c>
      <c r="AM49" s="306">
        <v>0.153</v>
      </c>
      <c r="AN49" s="306">
        <v>0.06</v>
      </c>
      <c r="AO49" s="304">
        <v>3.08</v>
      </c>
      <c r="AP49" s="304">
        <v>0.98</v>
      </c>
      <c r="AQ49" s="304">
        <v>7.5</v>
      </c>
      <c r="AR49" s="304">
        <v>1.5</v>
      </c>
      <c r="AS49" s="304">
        <v>1.62</v>
      </c>
      <c r="AT49" s="304">
        <v>0.33</v>
      </c>
      <c r="AU49" s="305">
        <v>33.6</v>
      </c>
      <c r="AV49" s="304">
        <v>4.0999999999999996</v>
      </c>
      <c r="AW49" s="304">
        <v>12.4</v>
      </c>
      <c r="AX49" s="304">
        <v>1.3</v>
      </c>
      <c r="AY49" s="303">
        <v>150</v>
      </c>
      <c r="AZ49" s="302">
        <v>14</v>
      </c>
      <c r="BA49" s="303">
        <v>60.8</v>
      </c>
      <c r="BB49" s="302">
        <v>6.1</v>
      </c>
      <c r="BC49" s="303">
        <v>279</v>
      </c>
      <c r="BD49" s="302">
        <v>24</v>
      </c>
      <c r="BE49" s="303">
        <v>56.6</v>
      </c>
      <c r="BF49" s="302">
        <v>5.9</v>
      </c>
      <c r="BG49" s="302">
        <v>475</v>
      </c>
      <c r="BH49" s="303">
        <v>38</v>
      </c>
      <c r="BI49" s="303">
        <v>104.9</v>
      </c>
      <c r="BJ49" s="305">
        <v>9.9</v>
      </c>
      <c r="BK49" s="302">
        <v>11.7</v>
      </c>
      <c r="BL49" s="305">
        <v>3.2</v>
      </c>
      <c r="BM49" s="303">
        <v>533000</v>
      </c>
      <c r="BN49" s="303">
        <v>65000</v>
      </c>
      <c r="BO49" s="303">
        <v>9400</v>
      </c>
      <c r="BP49" s="303">
        <v>1200</v>
      </c>
      <c r="BQ49" s="303">
        <v>278</v>
      </c>
      <c r="BR49" s="302">
        <v>25</v>
      </c>
      <c r="BS49" s="303">
        <v>287</v>
      </c>
      <c r="BT49" s="302">
        <v>25</v>
      </c>
      <c r="BU49" s="304">
        <v>5.3</v>
      </c>
      <c r="BV49" s="304">
        <v>1.1000000000000001</v>
      </c>
      <c r="BW49" s="304">
        <v>1.91</v>
      </c>
      <c r="BX49" s="304">
        <v>0.51</v>
      </c>
      <c r="BY49" s="302"/>
      <c r="BZ49" s="307">
        <f t="shared" si="7"/>
        <v>68.701298701298697</v>
      </c>
      <c r="CA49" s="235">
        <f t="shared" si="8"/>
        <v>397.83576848834917</v>
      </c>
      <c r="CB49" s="308">
        <f t="shared" si="9"/>
        <v>1.7689562830634844</v>
      </c>
      <c r="CC49" s="235">
        <f t="shared" si="10"/>
        <v>789.29629903952298</v>
      </c>
    </row>
    <row r="50" spans="1:81" s="26" customFormat="1" ht="12" customHeight="1">
      <c r="A50" s="29" t="s">
        <v>157</v>
      </c>
      <c r="B50" s="29"/>
      <c r="C50" s="305">
        <v>11.090999999999999</v>
      </c>
      <c r="D50" s="25" t="s">
        <v>460</v>
      </c>
      <c r="E50" s="25"/>
      <c r="F50" s="298">
        <v>1911.2</v>
      </c>
      <c r="G50" s="298">
        <v>6</v>
      </c>
      <c r="H50" s="298">
        <v>1903</v>
      </c>
      <c r="I50" s="298">
        <v>46</v>
      </c>
      <c r="J50" s="299">
        <v>0.38</v>
      </c>
      <c r="K50" s="300">
        <v>0.11702</v>
      </c>
      <c r="L50" s="300">
        <v>6.2E-4</v>
      </c>
      <c r="M50" s="301">
        <v>5.5170000000000003</v>
      </c>
      <c r="N50" s="301">
        <v>0.16</v>
      </c>
      <c r="O50" s="300">
        <v>0.34350000000000003</v>
      </c>
      <c r="P50" s="300">
        <v>9.5999999999999992E-3</v>
      </c>
      <c r="Q50" s="301">
        <v>0.80130000000000001</v>
      </c>
      <c r="R50" s="302"/>
      <c r="S50" s="303">
        <v>554</v>
      </c>
      <c r="T50" s="302">
        <v>49</v>
      </c>
      <c r="U50" s="302">
        <v>70.599999999999994</v>
      </c>
      <c r="V50" s="302">
        <v>6.2</v>
      </c>
      <c r="W50" s="302">
        <v>98.1</v>
      </c>
      <c r="X50" s="302">
        <v>8.8000000000000007</v>
      </c>
      <c r="Y50" s="304">
        <f t="shared" si="6"/>
        <v>1.3475177304964538</v>
      </c>
      <c r="Z50" s="305"/>
      <c r="AA50" s="302">
        <v>690</v>
      </c>
      <c r="AB50" s="302">
        <v>160</v>
      </c>
      <c r="AC50" s="304">
        <v>0.3</v>
      </c>
      <c r="AD50" s="304">
        <v>1.5</v>
      </c>
      <c r="AE50" s="304">
        <v>1.03</v>
      </c>
      <c r="AF50" s="304">
        <v>0.51</v>
      </c>
      <c r="AG50" s="302">
        <v>1780</v>
      </c>
      <c r="AH50" s="302">
        <v>170</v>
      </c>
      <c r="AI50" s="306">
        <v>0.17199999999999999</v>
      </c>
      <c r="AJ50" s="306">
        <v>5.8000000000000003E-2</v>
      </c>
      <c r="AK50" s="305">
        <v>62.5</v>
      </c>
      <c r="AL50" s="305">
        <v>8.3000000000000007</v>
      </c>
      <c r="AM50" s="306">
        <v>0.34</v>
      </c>
      <c r="AN50" s="306">
        <v>0.11</v>
      </c>
      <c r="AO50" s="304">
        <v>4.2699999999999996</v>
      </c>
      <c r="AP50" s="304">
        <v>0.85</v>
      </c>
      <c r="AQ50" s="304">
        <v>9.4</v>
      </c>
      <c r="AR50" s="304">
        <v>2</v>
      </c>
      <c r="AS50" s="304">
        <v>3.09</v>
      </c>
      <c r="AT50" s="304">
        <v>0.67</v>
      </c>
      <c r="AU50" s="305">
        <v>46</v>
      </c>
      <c r="AV50" s="304">
        <v>7.7</v>
      </c>
      <c r="AW50" s="304">
        <v>14.9</v>
      </c>
      <c r="AX50" s="304">
        <v>2.2999999999999998</v>
      </c>
      <c r="AY50" s="303">
        <v>159</v>
      </c>
      <c r="AZ50" s="302">
        <v>13</v>
      </c>
      <c r="BA50" s="303">
        <v>64</v>
      </c>
      <c r="BB50" s="302">
        <v>5.7</v>
      </c>
      <c r="BC50" s="303">
        <v>300</v>
      </c>
      <c r="BD50" s="302">
        <v>29</v>
      </c>
      <c r="BE50" s="303">
        <v>60.3</v>
      </c>
      <c r="BF50" s="302">
        <v>5</v>
      </c>
      <c r="BG50" s="302">
        <v>518</v>
      </c>
      <c r="BH50" s="303">
        <v>53</v>
      </c>
      <c r="BI50" s="303">
        <v>98</v>
      </c>
      <c r="BJ50" s="305">
        <v>11</v>
      </c>
      <c r="BK50" s="302">
        <v>16.7</v>
      </c>
      <c r="BL50" s="305">
        <v>3.8</v>
      </c>
      <c r="BM50" s="303">
        <v>568000</v>
      </c>
      <c r="BN50" s="303">
        <v>53000</v>
      </c>
      <c r="BO50" s="303">
        <v>10000</v>
      </c>
      <c r="BP50" s="303">
        <v>1200</v>
      </c>
      <c r="BQ50" s="303">
        <v>570</v>
      </c>
      <c r="BR50" s="302">
        <v>51</v>
      </c>
      <c r="BS50" s="303">
        <v>423</v>
      </c>
      <c r="BT50" s="302">
        <v>37</v>
      </c>
      <c r="BU50" s="304">
        <v>7.6</v>
      </c>
      <c r="BV50" s="304">
        <v>1.9</v>
      </c>
      <c r="BW50" s="304">
        <v>1.94</v>
      </c>
      <c r="BX50" s="304">
        <v>0.47</v>
      </c>
      <c r="BY50" s="302"/>
      <c r="BZ50" s="307">
        <f t="shared" si="7"/>
        <v>54.151427574866716</v>
      </c>
      <c r="CA50" s="235">
        <f t="shared" si="8"/>
        <v>588.95996760259573</v>
      </c>
      <c r="CB50" s="308">
        <f t="shared" si="9"/>
        <v>1.4799207857184982</v>
      </c>
      <c r="CC50" s="235">
        <f t="shared" si="10"/>
        <v>826.92350519996523</v>
      </c>
    </row>
    <row r="51" spans="1:81" s="26" customFormat="1" ht="12" customHeight="1">
      <c r="A51" s="29" t="s">
        <v>158</v>
      </c>
      <c r="B51" s="29"/>
      <c r="C51" s="305">
        <v>11.153</v>
      </c>
      <c r="D51" s="25" t="s">
        <v>460</v>
      </c>
      <c r="E51" s="25"/>
      <c r="F51" s="298">
        <v>1885.3</v>
      </c>
      <c r="G51" s="298">
        <v>4.3</v>
      </c>
      <c r="H51" s="298">
        <v>1875.1</v>
      </c>
      <c r="I51" s="298">
        <v>44</v>
      </c>
      <c r="J51" s="299">
        <v>0.53</v>
      </c>
      <c r="K51" s="300">
        <v>0.11534999999999999</v>
      </c>
      <c r="L51" s="300">
        <v>5.6999999999999998E-4</v>
      </c>
      <c r="M51" s="301">
        <v>5.3449999999999998</v>
      </c>
      <c r="N51" s="301">
        <v>0.16</v>
      </c>
      <c r="O51" s="300">
        <v>0.33760000000000001</v>
      </c>
      <c r="P51" s="300">
        <v>9.1999999999999998E-3</v>
      </c>
      <c r="Q51" s="301">
        <v>0.69721999999999995</v>
      </c>
      <c r="R51" s="302"/>
      <c r="S51" s="303">
        <v>333</v>
      </c>
      <c r="T51" s="302">
        <v>41</v>
      </c>
      <c r="U51" s="302">
        <v>42</v>
      </c>
      <c r="V51" s="302">
        <v>5.2</v>
      </c>
      <c r="W51" s="302">
        <v>44.9</v>
      </c>
      <c r="X51" s="302">
        <v>5.5</v>
      </c>
      <c r="Y51" s="304">
        <f t="shared" si="6"/>
        <v>1.027027027027027</v>
      </c>
      <c r="Z51" s="305"/>
      <c r="AA51" s="302">
        <v>560</v>
      </c>
      <c r="AB51" s="302">
        <v>170</v>
      </c>
      <c r="AC51" s="304">
        <v>0.8</v>
      </c>
      <c r="AD51" s="304">
        <v>2</v>
      </c>
      <c r="AE51" s="304">
        <v>0.31</v>
      </c>
      <c r="AF51" s="304">
        <v>0.24</v>
      </c>
      <c r="AG51" s="302">
        <v>1820</v>
      </c>
      <c r="AH51" s="302">
        <v>280</v>
      </c>
      <c r="AI51" s="306">
        <v>3.5000000000000003E-2</v>
      </c>
      <c r="AJ51" s="306">
        <v>2.5000000000000001E-2</v>
      </c>
      <c r="AK51" s="305">
        <v>48</v>
      </c>
      <c r="AL51" s="305">
        <v>6.8</v>
      </c>
      <c r="AM51" s="306">
        <v>0.23300000000000001</v>
      </c>
      <c r="AN51" s="306">
        <v>9.8000000000000004E-2</v>
      </c>
      <c r="AO51" s="304">
        <v>4.3</v>
      </c>
      <c r="AP51" s="304">
        <v>1.4</v>
      </c>
      <c r="AQ51" s="304">
        <v>8.8000000000000007</v>
      </c>
      <c r="AR51" s="304">
        <v>2.7</v>
      </c>
      <c r="AS51" s="304">
        <v>2.76</v>
      </c>
      <c r="AT51" s="304">
        <v>0.72</v>
      </c>
      <c r="AU51" s="305">
        <v>44.1</v>
      </c>
      <c r="AV51" s="304">
        <v>9.6999999999999993</v>
      </c>
      <c r="AW51" s="304">
        <v>13.9</v>
      </c>
      <c r="AX51" s="304">
        <v>2.4</v>
      </c>
      <c r="AY51" s="303">
        <v>170</v>
      </c>
      <c r="AZ51" s="302">
        <v>21</v>
      </c>
      <c r="BA51" s="303">
        <v>65.7</v>
      </c>
      <c r="BB51" s="302">
        <v>9.4</v>
      </c>
      <c r="BC51" s="303">
        <v>302</v>
      </c>
      <c r="BD51" s="302">
        <v>42</v>
      </c>
      <c r="BE51" s="303">
        <v>58.6</v>
      </c>
      <c r="BF51" s="302">
        <v>6.6</v>
      </c>
      <c r="BG51" s="302">
        <v>532</v>
      </c>
      <c r="BH51" s="303">
        <v>70</v>
      </c>
      <c r="BI51" s="303">
        <v>106</v>
      </c>
      <c r="BJ51" s="305">
        <v>16</v>
      </c>
      <c r="BK51" s="302">
        <v>7.6</v>
      </c>
      <c r="BL51" s="305">
        <v>3.9</v>
      </c>
      <c r="BM51" s="303">
        <v>660000</v>
      </c>
      <c r="BN51" s="303">
        <v>110000</v>
      </c>
      <c r="BO51" s="303">
        <v>11600</v>
      </c>
      <c r="BP51" s="303">
        <v>1800</v>
      </c>
      <c r="BQ51" s="303">
        <v>266</v>
      </c>
      <c r="BR51" s="302">
        <v>33</v>
      </c>
      <c r="BS51" s="303">
        <v>259</v>
      </c>
      <c r="BT51" s="302">
        <v>32</v>
      </c>
      <c r="BU51" s="304">
        <v>3.12</v>
      </c>
      <c r="BV51" s="304">
        <v>0.83</v>
      </c>
      <c r="BW51" s="304">
        <v>1.74</v>
      </c>
      <c r="BX51" s="304">
        <v>0.56999999999999995</v>
      </c>
      <c r="BY51" s="302"/>
      <c r="BZ51" s="307">
        <f t="shared" si="7"/>
        <v>58.853065539112052</v>
      </c>
      <c r="CA51" s="235">
        <f t="shared" si="8"/>
        <v>358.9110150811922</v>
      </c>
      <c r="CB51" s="308">
        <f t="shared" si="9"/>
        <v>2.1337307801461787</v>
      </c>
      <c r="CC51" s="235">
        <f t="shared" si="10"/>
        <v>746.98758584289783</v>
      </c>
    </row>
    <row r="52" spans="1:81" s="26" customFormat="1" ht="12" customHeight="1">
      <c r="A52" s="29" t="s">
        <v>159</v>
      </c>
      <c r="B52" s="29"/>
      <c r="C52" s="305">
        <v>11.02</v>
      </c>
      <c r="D52" s="25" t="s">
        <v>460</v>
      </c>
      <c r="E52" s="25"/>
      <c r="F52" s="298">
        <v>1886.4</v>
      </c>
      <c r="G52" s="298">
        <v>9.4</v>
      </c>
      <c r="H52" s="298">
        <v>1872</v>
      </c>
      <c r="I52" s="298">
        <v>45</v>
      </c>
      <c r="J52" s="299">
        <v>0.74</v>
      </c>
      <c r="K52" s="300">
        <v>0.11545999999999999</v>
      </c>
      <c r="L52" s="300">
        <v>8.8999999999999995E-4</v>
      </c>
      <c r="M52" s="301">
        <v>5.34</v>
      </c>
      <c r="N52" s="301">
        <v>0.16</v>
      </c>
      <c r="O52" s="300">
        <v>0.33700000000000002</v>
      </c>
      <c r="P52" s="300">
        <v>9.2999999999999992E-3</v>
      </c>
      <c r="Q52" s="301">
        <v>0.58115000000000006</v>
      </c>
      <c r="R52" s="302"/>
      <c r="S52" s="303">
        <v>253</v>
      </c>
      <c r="T52" s="302">
        <v>38</v>
      </c>
      <c r="U52" s="302">
        <v>31.8</v>
      </c>
      <c r="V52" s="302">
        <v>4.8</v>
      </c>
      <c r="W52" s="302">
        <v>25.4</v>
      </c>
      <c r="X52" s="302">
        <v>3.2</v>
      </c>
      <c r="Y52" s="304">
        <f t="shared" si="6"/>
        <v>0.8214285714285714</v>
      </c>
      <c r="Z52" s="305"/>
      <c r="AA52" s="302">
        <v>460</v>
      </c>
      <c r="AB52" s="302">
        <v>200</v>
      </c>
      <c r="AC52" s="304" t="s">
        <v>107</v>
      </c>
      <c r="AD52" s="304" t="s">
        <v>107</v>
      </c>
      <c r="AE52" s="304">
        <v>3.5000000000000003E-2</v>
      </c>
      <c r="AF52" s="304">
        <v>7.4999999999999997E-2</v>
      </c>
      <c r="AG52" s="302">
        <v>1400</v>
      </c>
      <c r="AH52" s="302">
        <v>220</v>
      </c>
      <c r="AI52" s="306">
        <v>1.4E-2</v>
      </c>
      <c r="AJ52" s="306">
        <v>1.7000000000000001E-2</v>
      </c>
      <c r="AK52" s="305">
        <v>34.5</v>
      </c>
      <c r="AL52" s="305">
        <v>6.1</v>
      </c>
      <c r="AM52" s="306">
        <v>9.6000000000000002E-2</v>
      </c>
      <c r="AN52" s="306">
        <v>6.9000000000000006E-2</v>
      </c>
      <c r="AO52" s="304">
        <v>2.9</v>
      </c>
      <c r="AP52" s="304">
        <v>1</v>
      </c>
      <c r="AQ52" s="304">
        <v>2.9</v>
      </c>
      <c r="AR52" s="304">
        <v>1.1000000000000001</v>
      </c>
      <c r="AS52" s="304">
        <v>1.88</v>
      </c>
      <c r="AT52" s="304">
        <v>0.61</v>
      </c>
      <c r="AU52" s="305">
        <v>27.9</v>
      </c>
      <c r="AV52" s="304">
        <v>4.8</v>
      </c>
      <c r="AW52" s="304">
        <v>9.1</v>
      </c>
      <c r="AX52" s="304">
        <v>1.5</v>
      </c>
      <c r="AY52" s="303">
        <v>122</v>
      </c>
      <c r="AZ52" s="302">
        <v>22</v>
      </c>
      <c r="BA52" s="303">
        <v>44.8</v>
      </c>
      <c r="BB52" s="302">
        <v>6.6</v>
      </c>
      <c r="BC52" s="303">
        <v>231</v>
      </c>
      <c r="BD52" s="302">
        <v>32</v>
      </c>
      <c r="BE52" s="303">
        <v>45.4</v>
      </c>
      <c r="BF52" s="302">
        <v>5.8</v>
      </c>
      <c r="BG52" s="302">
        <v>373</v>
      </c>
      <c r="BH52" s="303">
        <v>47</v>
      </c>
      <c r="BI52" s="303">
        <v>91</v>
      </c>
      <c r="BJ52" s="305">
        <v>14</v>
      </c>
      <c r="BK52" s="302">
        <v>13.1</v>
      </c>
      <c r="BL52" s="305">
        <v>5.5</v>
      </c>
      <c r="BM52" s="303">
        <v>630000</v>
      </c>
      <c r="BN52" s="303">
        <v>100000</v>
      </c>
      <c r="BO52" s="303">
        <v>11100</v>
      </c>
      <c r="BP52" s="303">
        <v>1600</v>
      </c>
      <c r="BQ52" s="303">
        <v>161</v>
      </c>
      <c r="BR52" s="302">
        <v>25</v>
      </c>
      <c r="BS52" s="303">
        <v>196</v>
      </c>
      <c r="BT52" s="302">
        <v>29</v>
      </c>
      <c r="BU52" s="304">
        <v>4.8</v>
      </c>
      <c r="BV52" s="304">
        <v>1.2</v>
      </c>
      <c r="BW52" s="304">
        <v>0.95</v>
      </c>
      <c r="BX52" s="304">
        <v>0.41</v>
      </c>
      <c r="BY52" s="302"/>
      <c r="BZ52" s="307">
        <f t="shared" si="7"/>
        <v>84.137931034482762</v>
      </c>
      <c r="CA52" s="235">
        <f t="shared" si="8"/>
        <v>271.66293230221794</v>
      </c>
      <c r="CB52" s="308">
        <f t="shared" si="9"/>
        <v>1.3310513382051479</v>
      </c>
      <c r="CC52" s="235">
        <f t="shared" si="10"/>
        <v>800.96626741363013</v>
      </c>
    </row>
    <row r="53" spans="1:81" s="25" customFormat="1" ht="12" customHeight="1">
      <c r="A53" s="33" t="s">
        <v>149</v>
      </c>
      <c r="B53" s="33"/>
      <c r="C53" s="299">
        <v>11.064</v>
      </c>
      <c r="D53" s="25" t="s">
        <v>460</v>
      </c>
      <c r="F53" s="298">
        <v>1873.8</v>
      </c>
      <c r="G53" s="298">
        <v>6.6</v>
      </c>
      <c r="H53" s="298">
        <v>1497</v>
      </c>
      <c r="I53" s="298">
        <v>43</v>
      </c>
      <c r="J53" s="299">
        <v>20.100000000000001</v>
      </c>
      <c r="K53" s="300">
        <v>0.11459</v>
      </c>
      <c r="L53" s="300">
        <v>7.9000000000000001E-4</v>
      </c>
      <c r="M53" s="301">
        <v>4.1120000000000001</v>
      </c>
      <c r="N53" s="301">
        <v>0.14000000000000001</v>
      </c>
      <c r="O53" s="300">
        <v>0.26140000000000002</v>
      </c>
      <c r="P53" s="300">
        <v>8.3999999999999995E-3</v>
      </c>
      <c r="Q53" s="301">
        <v>0.94198000000000004</v>
      </c>
      <c r="R53" s="309"/>
      <c r="S53" s="298">
        <v>554</v>
      </c>
      <c r="T53" s="309">
        <v>68</v>
      </c>
      <c r="U53" s="309">
        <v>69.400000000000006</v>
      </c>
      <c r="V53" s="309">
        <v>8.8000000000000007</v>
      </c>
      <c r="W53" s="309">
        <v>57.2</v>
      </c>
      <c r="X53" s="309">
        <v>7</v>
      </c>
      <c r="Y53" s="301">
        <f>BQ53/BS53</f>
        <v>0.91726618705035967</v>
      </c>
      <c r="Z53" s="299"/>
      <c r="AA53" s="310">
        <v>1040</v>
      </c>
      <c r="AB53" s="310">
        <v>290</v>
      </c>
      <c r="AC53" s="311">
        <v>2.4</v>
      </c>
      <c r="AD53" s="311">
        <v>2.6</v>
      </c>
      <c r="AE53" s="311">
        <v>6.9</v>
      </c>
      <c r="AF53" s="311">
        <v>1.9</v>
      </c>
      <c r="AG53" s="310">
        <v>2270</v>
      </c>
      <c r="AH53" s="310">
        <v>320</v>
      </c>
      <c r="AI53" s="312">
        <v>7.44</v>
      </c>
      <c r="AJ53" s="312">
        <v>0.79</v>
      </c>
      <c r="AK53" s="313">
        <v>84</v>
      </c>
      <c r="AL53" s="313">
        <v>13</v>
      </c>
      <c r="AM53" s="312">
        <v>5.53</v>
      </c>
      <c r="AN53" s="312">
        <v>0.87</v>
      </c>
      <c r="AO53" s="311">
        <v>25.8</v>
      </c>
      <c r="AP53" s="311">
        <v>4.4000000000000004</v>
      </c>
      <c r="AQ53" s="311">
        <v>24.3</v>
      </c>
      <c r="AR53" s="311">
        <v>4.9000000000000004</v>
      </c>
      <c r="AS53" s="311">
        <v>10.8</v>
      </c>
      <c r="AT53" s="311">
        <v>2.2999999999999998</v>
      </c>
      <c r="AU53" s="313">
        <v>76</v>
      </c>
      <c r="AV53" s="311">
        <v>21</v>
      </c>
      <c r="AW53" s="311">
        <v>21.6</v>
      </c>
      <c r="AX53" s="311">
        <v>3.1</v>
      </c>
      <c r="AY53" s="314">
        <v>262</v>
      </c>
      <c r="AZ53" s="310">
        <v>40</v>
      </c>
      <c r="BA53" s="314">
        <v>77</v>
      </c>
      <c r="BB53" s="310">
        <v>12</v>
      </c>
      <c r="BC53" s="314">
        <v>370</v>
      </c>
      <c r="BD53" s="310">
        <v>61</v>
      </c>
      <c r="BE53" s="314">
        <v>71.599999999999994</v>
      </c>
      <c r="BF53" s="310">
        <v>7.7</v>
      </c>
      <c r="BG53" s="310">
        <v>645</v>
      </c>
      <c r="BH53" s="314">
        <v>85</v>
      </c>
      <c r="BI53" s="314">
        <v>121</v>
      </c>
      <c r="BJ53" s="313">
        <v>16</v>
      </c>
      <c r="BK53" s="310">
        <v>32.5</v>
      </c>
      <c r="BL53" s="313">
        <v>7.5</v>
      </c>
      <c r="BM53" s="314">
        <v>570000</v>
      </c>
      <c r="BN53" s="314">
        <v>95000</v>
      </c>
      <c r="BO53" s="314">
        <v>12100</v>
      </c>
      <c r="BP53" s="314">
        <v>1700</v>
      </c>
      <c r="BQ53" s="314">
        <v>510</v>
      </c>
      <c r="BR53" s="310">
        <v>66</v>
      </c>
      <c r="BS53" s="314">
        <v>556</v>
      </c>
      <c r="BT53" s="310">
        <v>65</v>
      </c>
      <c r="BU53" s="311">
        <v>9.6</v>
      </c>
      <c r="BV53" s="311">
        <v>2.1</v>
      </c>
      <c r="BW53" s="311">
        <v>3.29</v>
      </c>
      <c r="BX53" s="311">
        <v>0.9</v>
      </c>
      <c r="BY53" s="310"/>
      <c r="BZ53" s="307">
        <f t="shared" si="7"/>
        <v>20.936931763805148</v>
      </c>
      <c r="CA53" s="235"/>
      <c r="CB53" s="308"/>
      <c r="CC53" s="235"/>
    </row>
    <row r="54" spans="1:81" s="26" customFormat="1" ht="12" customHeight="1">
      <c r="A54" s="29" t="s">
        <v>160</v>
      </c>
      <c r="B54" s="29"/>
      <c r="C54" s="305">
        <v>11.005000000000001</v>
      </c>
      <c r="D54" s="25" t="s">
        <v>460</v>
      </c>
      <c r="E54" s="25"/>
      <c r="F54" s="298">
        <v>1890.5</v>
      </c>
      <c r="G54" s="298">
        <v>5.9</v>
      </c>
      <c r="H54" s="298">
        <v>1885.7</v>
      </c>
      <c r="I54" s="298">
        <v>44</v>
      </c>
      <c r="J54" s="299">
        <v>0.25</v>
      </c>
      <c r="K54" s="300">
        <v>0.11570999999999999</v>
      </c>
      <c r="L54" s="300">
        <v>7.6999999999999996E-4</v>
      </c>
      <c r="M54" s="301">
        <v>5.3979999999999997</v>
      </c>
      <c r="N54" s="301">
        <v>0.16</v>
      </c>
      <c r="O54" s="300">
        <v>0.33979999999999999</v>
      </c>
      <c r="P54" s="300">
        <v>9.1999999999999998E-3</v>
      </c>
      <c r="Q54" s="301">
        <v>0.56945999999999997</v>
      </c>
      <c r="R54" s="302"/>
      <c r="S54" s="303">
        <v>319</v>
      </c>
      <c r="T54" s="302">
        <v>29</v>
      </c>
      <c r="U54" s="302">
        <v>40.200000000000003</v>
      </c>
      <c r="V54" s="302">
        <v>3.6</v>
      </c>
      <c r="W54" s="302">
        <v>38.9</v>
      </c>
      <c r="X54" s="302">
        <v>3.5</v>
      </c>
      <c r="Y54" s="304">
        <f t="shared" si="6"/>
        <v>0.92276422764227639</v>
      </c>
      <c r="Z54" s="305"/>
      <c r="AA54" s="302">
        <v>230</v>
      </c>
      <c r="AB54" s="302">
        <v>140</v>
      </c>
      <c r="AC54" s="304" t="s">
        <v>107</v>
      </c>
      <c r="AD54" s="304" t="s">
        <v>107</v>
      </c>
      <c r="AE54" s="304">
        <v>0.3</v>
      </c>
      <c r="AF54" s="304">
        <v>0.22</v>
      </c>
      <c r="AG54" s="302">
        <v>1450</v>
      </c>
      <c r="AH54" s="302">
        <v>150</v>
      </c>
      <c r="AI54" s="306">
        <v>0.02</v>
      </c>
      <c r="AJ54" s="306">
        <v>1.9E-2</v>
      </c>
      <c r="AK54" s="305">
        <v>40.799999999999997</v>
      </c>
      <c r="AL54" s="305">
        <v>4</v>
      </c>
      <c r="AM54" s="306">
        <v>0.19900000000000001</v>
      </c>
      <c r="AN54" s="306">
        <v>6.3E-2</v>
      </c>
      <c r="AO54" s="304">
        <v>2.98</v>
      </c>
      <c r="AP54" s="304">
        <v>0.81</v>
      </c>
      <c r="AQ54" s="304">
        <v>6.3</v>
      </c>
      <c r="AR54" s="304">
        <v>1.1000000000000001</v>
      </c>
      <c r="AS54" s="304">
        <v>1.74</v>
      </c>
      <c r="AT54" s="304">
        <v>0.39</v>
      </c>
      <c r="AU54" s="305">
        <v>30.9</v>
      </c>
      <c r="AV54" s="304">
        <v>6.4</v>
      </c>
      <c r="AW54" s="304">
        <v>10.5</v>
      </c>
      <c r="AX54" s="304">
        <v>1.6</v>
      </c>
      <c r="AY54" s="303">
        <v>131</v>
      </c>
      <c r="AZ54" s="302">
        <v>15</v>
      </c>
      <c r="BA54" s="303">
        <v>50</v>
      </c>
      <c r="BB54" s="302">
        <v>5.5</v>
      </c>
      <c r="BC54" s="303">
        <v>235</v>
      </c>
      <c r="BD54" s="302">
        <v>23</v>
      </c>
      <c r="BE54" s="303">
        <v>47.2</v>
      </c>
      <c r="BF54" s="302">
        <v>4.5</v>
      </c>
      <c r="BG54" s="302">
        <v>433</v>
      </c>
      <c r="BH54" s="303">
        <v>49</v>
      </c>
      <c r="BI54" s="303">
        <v>94.9</v>
      </c>
      <c r="BJ54" s="305">
        <v>9.8000000000000007</v>
      </c>
      <c r="BK54" s="302">
        <v>12.7</v>
      </c>
      <c r="BL54" s="305">
        <v>2.5</v>
      </c>
      <c r="BM54" s="303">
        <v>526000</v>
      </c>
      <c r="BN54" s="303">
        <v>56000</v>
      </c>
      <c r="BO54" s="303">
        <v>9700</v>
      </c>
      <c r="BP54" s="303">
        <v>1100</v>
      </c>
      <c r="BQ54" s="303">
        <v>227</v>
      </c>
      <c r="BR54" s="302">
        <v>21</v>
      </c>
      <c r="BS54" s="303">
        <v>246</v>
      </c>
      <c r="BT54" s="302">
        <v>22</v>
      </c>
      <c r="BU54" s="304">
        <v>5.0999999999999996</v>
      </c>
      <c r="BV54" s="304">
        <v>1.4</v>
      </c>
      <c r="BW54" s="304">
        <v>1.98</v>
      </c>
      <c r="BX54" s="304">
        <v>0.64</v>
      </c>
      <c r="BY54" s="302"/>
      <c r="BZ54" s="307">
        <f t="shared" si="7"/>
        <v>64.753382337274957</v>
      </c>
      <c r="CA54" s="235">
        <f t="shared" ref="CA54:CA59" si="11">BS54*(EXP(F54*0.0001551)+0.0072*EXP(F54*0.0009849))</f>
        <v>341.22031141273828</v>
      </c>
      <c r="CB54" s="308">
        <f t="shared" ref="CB54:CB59" si="12">2.28+3.99*LOG(AK54/((CA54*BK54)^(1/2)))</f>
        <v>1.4510410518117838</v>
      </c>
      <c r="CC54" s="235">
        <f t="shared" ref="CC54:CC59" si="13">4800/(5.711-LOG(BK54)-LOG(1)+LOG(0.75))-273.15</f>
        <v>797.73893365810261</v>
      </c>
    </row>
    <row r="55" spans="1:81" s="26" customFormat="1" ht="12" customHeight="1">
      <c r="A55" s="29" t="s">
        <v>161</v>
      </c>
      <c r="B55" s="29"/>
      <c r="C55" s="305">
        <v>11.037000000000001</v>
      </c>
      <c r="D55" s="25" t="s">
        <v>460</v>
      </c>
      <c r="E55" s="25"/>
      <c r="F55" s="298">
        <v>1889.2</v>
      </c>
      <c r="G55" s="298">
        <v>6</v>
      </c>
      <c r="H55" s="298">
        <v>1949</v>
      </c>
      <c r="I55" s="298">
        <v>47</v>
      </c>
      <c r="J55" s="299">
        <v>-3.19</v>
      </c>
      <c r="K55" s="300">
        <v>0.11558</v>
      </c>
      <c r="L55" s="300">
        <v>6.2E-4</v>
      </c>
      <c r="M55" s="301">
        <v>5.6040000000000001</v>
      </c>
      <c r="N55" s="301">
        <v>0.17</v>
      </c>
      <c r="O55" s="300">
        <v>0.35310000000000002</v>
      </c>
      <c r="P55" s="300">
        <v>9.7999999999999997E-3</v>
      </c>
      <c r="Q55" s="301">
        <v>0.82184999999999997</v>
      </c>
      <c r="R55" s="302"/>
      <c r="S55" s="303">
        <v>558</v>
      </c>
      <c r="T55" s="302">
        <v>76</v>
      </c>
      <c r="U55" s="302">
        <v>70.400000000000006</v>
      </c>
      <c r="V55" s="302">
        <v>9.6</v>
      </c>
      <c r="W55" s="302">
        <v>49.2</v>
      </c>
      <c r="X55" s="302">
        <v>6.8</v>
      </c>
      <c r="Y55" s="304">
        <f t="shared" si="6"/>
        <v>0.67149758454106279</v>
      </c>
      <c r="Z55" s="305"/>
      <c r="AA55" s="302">
        <v>240</v>
      </c>
      <c r="AB55" s="302">
        <v>200</v>
      </c>
      <c r="AC55" s="304">
        <v>1.7</v>
      </c>
      <c r="AD55" s="304">
        <v>1.5</v>
      </c>
      <c r="AE55" s="304">
        <v>0.26</v>
      </c>
      <c r="AF55" s="304">
        <v>0.26</v>
      </c>
      <c r="AG55" s="302">
        <v>1680</v>
      </c>
      <c r="AH55" s="302">
        <v>290</v>
      </c>
      <c r="AI55" s="306">
        <v>1.2999999999999999E-3</v>
      </c>
      <c r="AJ55" s="306">
        <v>5.4999999999999997E-3</v>
      </c>
      <c r="AK55" s="305">
        <v>36</v>
      </c>
      <c r="AL55" s="305">
        <v>6.2</v>
      </c>
      <c r="AM55" s="306">
        <v>9.7000000000000003E-2</v>
      </c>
      <c r="AN55" s="306">
        <v>5.7000000000000002E-2</v>
      </c>
      <c r="AO55" s="304">
        <v>2.66</v>
      </c>
      <c r="AP55" s="304">
        <v>0.88</v>
      </c>
      <c r="AQ55" s="304">
        <v>5.6</v>
      </c>
      <c r="AR55" s="304">
        <v>1.5</v>
      </c>
      <c r="AS55" s="304">
        <v>2.56</v>
      </c>
      <c r="AT55" s="304">
        <v>0.59</v>
      </c>
      <c r="AU55" s="305">
        <v>38</v>
      </c>
      <c r="AV55" s="304">
        <v>8.1</v>
      </c>
      <c r="AW55" s="304">
        <v>12.9</v>
      </c>
      <c r="AX55" s="304">
        <v>1.9</v>
      </c>
      <c r="AY55" s="303">
        <v>150</v>
      </c>
      <c r="AZ55" s="302">
        <v>22</v>
      </c>
      <c r="BA55" s="303">
        <v>54.2</v>
      </c>
      <c r="BB55" s="302">
        <v>5.4</v>
      </c>
      <c r="BC55" s="303">
        <v>287</v>
      </c>
      <c r="BD55" s="302">
        <v>38</v>
      </c>
      <c r="BE55" s="303">
        <v>61.6</v>
      </c>
      <c r="BF55" s="302">
        <v>6.2</v>
      </c>
      <c r="BG55" s="302">
        <v>510</v>
      </c>
      <c r="BH55" s="303">
        <v>58</v>
      </c>
      <c r="BI55" s="303">
        <v>107</v>
      </c>
      <c r="BJ55" s="305">
        <v>11</v>
      </c>
      <c r="BK55" s="302">
        <v>6.3</v>
      </c>
      <c r="BL55" s="305">
        <v>4</v>
      </c>
      <c r="BM55" s="303">
        <v>526000</v>
      </c>
      <c r="BN55" s="303">
        <v>76000</v>
      </c>
      <c r="BO55" s="303">
        <v>8900</v>
      </c>
      <c r="BP55" s="303">
        <v>900</v>
      </c>
      <c r="BQ55" s="303">
        <v>278</v>
      </c>
      <c r="BR55" s="302">
        <v>38</v>
      </c>
      <c r="BS55" s="303">
        <v>414</v>
      </c>
      <c r="BT55" s="302">
        <v>54</v>
      </c>
      <c r="BU55" s="304">
        <v>4.9000000000000004</v>
      </c>
      <c r="BV55" s="304">
        <v>1.5</v>
      </c>
      <c r="BW55" s="304">
        <v>2.23</v>
      </c>
      <c r="BX55" s="304">
        <v>0.44</v>
      </c>
      <c r="BY55" s="302"/>
      <c r="BZ55" s="307">
        <f t="shared" si="7"/>
        <v>83.176691729323309</v>
      </c>
      <c r="CA55" s="235">
        <f t="shared" si="11"/>
        <v>574.11236201275517</v>
      </c>
      <c r="CB55" s="308">
        <f t="shared" si="12"/>
        <v>1.3907637696582729</v>
      </c>
      <c r="CC55" s="235">
        <f t="shared" si="13"/>
        <v>729.62419278363473</v>
      </c>
    </row>
    <row r="56" spans="1:81" s="26" customFormat="1" ht="12" customHeight="1">
      <c r="A56" s="29" t="s">
        <v>162</v>
      </c>
      <c r="B56" s="29"/>
      <c r="C56" s="305">
        <v>11.02</v>
      </c>
      <c r="D56" s="25" t="s">
        <v>460</v>
      </c>
      <c r="E56" s="25"/>
      <c r="F56" s="298">
        <v>1886.4</v>
      </c>
      <c r="G56" s="298">
        <v>8.6999999999999993</v>
      </c>
      <c r="H56" s="298">
        <v>1953</v>
      </c>
      <c r="I56" s="298">
        <v>47</v>
      </c>
      <c r="J56" s="299">
        <v>-3.58</v>
      </c>
      <c r="K56" s="300">
        <v>0.11541999999999999</v>
      </c>
      <c r="L56" s="300">
        <v>1E-3</v>
      </c>
      <c r="M56" s="301">
        <v>5.609</v>
      </c>
      <c r="N56" s="301">
        <v>0.17</v>
      </c>
      <c r="O56" s="300">
        <v>0.35399999999999998</v>
      </c>
      <c r="P56" s="300">
        <v>9.7999999999999997E-3</v>
      </c>
      <c r="Q56" s="301">
        <v>0.56682999999999995</v>
      </c>
      <c r="R56" s="302"/>
      <c r="S56" s="303">
        <v>289</v>
      </c>
      <c r="T56" s="302">
        <v>20</v>
      </c>
      <c r="U56" s="302">
        <v>36.5</v>
      </c>
      <c r="V56" s="302">
        <v>2.5</v>
      </c>
      <c r="W56" s="302">
        <v>31.4</v>
      </c>
      <c r="X56" s="302">
        <v>2.2999999999999998</v>
      </c>
      <c r="Y56" s="304">
        <f t="shared" si="6"/>
        <v>0.79069767441860461</v>
      </c>
      <c r="Z56" s="305"/>
      <c r="AA56" s="302">
        <v>260</v>
      </c>
      <c r="AB56" s="302">
        <v>130</v>
      </c>
      <c r="AC56" s="304" t="s">
        <v>107</v>
      </c>
      <c r="AD56" s="304" t="s">
        <v>107</v>
      </c>
      <c r="AE56" s="304">
        <v>0.32</v>
      </c>
      <c r="AF56" s="304">
        <v>0.3</v>
      </c>
      <c r="AG56" s="302">
        <v>1130</v>
      </c>
      <c r="AH56" s="302">
        <v>110</v>
      </c>
      <c r="AI56" s="306">
        <v>2E-3</v>
      </c>
      <c r="AJ56" s="306">
        <v>7.1999999999999998E-3</v>
      </c>
      <c r="AK56" s="305">
        <v>41.2</v>
      </c>
      <c r="AL56" s="305">
        <v>5.3</v>
      </c>
      <c r="AM56" s="306">
        <v>8.4000000000000005E-2</v>
      </c>
      <c r="AN56" s="306">
        <v>4.8000000000000001E-2</v>
      </c>
      <c r="AO56" s="304">
        <v>1.73</v>
      </c>
      <c r="AP56" s="304">
        <v>0.68</v>
      </c>
      <c r="AQ56" s="304">
        <v>4.8</v>
      </c>
      <c r="AR56" s="304">
        <v>1.4</v>
      </c>
      <c r="AS56" s="304">
        <v>1.33</v>
      </c>
      <c r="AT56" s="304">
        <v>0.41</v>
      </c>
      <c r="AU56" s="305">
        <v>24.9</v>
      </c>
      <c r="AV56" s="304">
        <v>5.7</v>
      </c>
      <c r="AW56" s="304">
        <v>8.1</v>
      </c>
      <c r="AX56" s="304">
        <v>1.3</v>
      </c>
      <c r="AY56" s="303">
        <v>102</v>
      </c>
      <c r="AZ56" s="302">
        <v>11</v>
      </c>
      <c r="BA56" s="303">
        <v>41.4</v>
      </c>
      <c r="BB56" s="302">
        <v>2.7</v>
      </c>
      <c r="BC56" s="303">
        <v>192</v>
      </c>
      <c r="BD56" s="302">
        <v>17</v>
      </c>
      <c r="BE56" s="303">
        <v>40.700000000000003</v>
      </c>
      <c r="BF56" s="302">
        <v>3.4</v>
      </c>
      <c r="BG56" s="302">
        <v>394</v>
      </c>
      <c r="BH56" s="303">
        <v>34</v>
      </c>
      <c r="BI56" s="303">
        <v>83.1</v>
      </c>
      <c r="BJ56" s="305">
        <v>7.2</v>
      </c>
      <c r="BK56" s="302">
        <v>7.3</v>
      </c>
      <c r="BL56" s="305">
        <v>3.4</v>
      </c>
      <c r="BM56" s="303">
        <v>499000</v>
      </c>
      <c r="BN56" s="303">
        <v>45000</v>
      </c>
      <c r="BO56" s="303">
        <v>8840</v>
      </c>
      <c r="BP56" s="303">
        <v>700</v>
      </c>
      <c r="BQ56" s="303">
        <v>170</v>
      </c>
      <c r="BR56" s="302">
        <v>12</v>
      </c>
      <c r="BS56" s="303">
        <v>215</v>
      </c>
      <c r="BT56" s="302">
        <v>14</v>
      </c>
      <c r="BU56" s="304">
        <v>5.7</v>
      </c>
      <c r="BV56" s="304">
        <v>1.2</v>
      </c>
      <c r="BW56" s="304">
        <v>1.47</v>
      </c>
      <c r="BX56" s="304">
        <v>0.47</v>
      </c>
      <c r="BY56" s="302"/>
      <c r="BZ56" s="307">
        <f t="shared" si="7"/>
        <v>80.209537572254334</v>
      </c>
      <c r="CA56" s="235">
        <f t="shared" si="11"/>
        <v>297.99760431110639</v>
      </c>
      <c r="CB56" s="308">
        <f t="shared" si="12"/>
        <v>2.0650563045524688</v>
      </c>
      <c r="CC56" s="235">
        <f t="shared" si="13"/>
        <v>743.20949106883404</v>
      </c>
    </row>
    <row r="57" spans="1:81" s="26" customFormat="1" ht="12" customHeight="1">
      <c r="A57" s="29" t="s">
        <v>163</v>
      </c>
      <c r="B57" s="29"/>
      <c r="C57" s="305">
        <v>11.013999999999999</v>
      </c>
      <c r="D57" s="25" t="s">
        <v>460</v>
      </c>
      <c r="E57" s="25"/>
      <c r="F57" s="298">
        <v>1890</v>
      </c>
      <c r="G57" s="298">
        <v>6.1</v>
      </c>
      <c r="H57" s="298">
        <v>1868.6</v>
      </c>
      <c r="I57" s="298">
        <v>44</v>
      </c>
      <c r="J57" s="299">
        <v>1.1200000000000001</v>
      </c>
      <c r="K57" s="300">
        <v>0.11561</v>
      </c>
      <c r="L57" s="300">
        <v>8.0000000000000004E-4</v>
      </c>
      <c r="M57" s="301">
        <v>5.3380000000000001</v>
      </c>
      <c r="N57" s="301">
        <v>0.16</v>
      </c>
      <c r="O57" s="300">
        <v>0.33629999999999999</v>
      </c>
      <c r="P57" s="300">
        <v>9.1000000000000004E-3</v>
      </c>
      <c r="Q57" s="301">
        <v>0.53171000000000002</v>
      </c>
      <c r="R57" s="302"/>
      <c r="S57" s="303">
        <v>277</v>
      </c>
      <c r="T57" s="302">
        <v>27</v>
      </c>
      <c r="U57" s="302">
        <v>35.1</v>
      </c>
      <c r="V57" s="302">
        <v>3.5</v>
      </c>
      <c r="W57" s="302">
        <v>28</v>
      </c>
      <c r="X57" s="302">
        <v>2.8</v>
      </c>
      <c r="Y57" s="304">
        <f t="shared" si="6"/>
        <v>0.76497695852534564</v>
      </c>
      <c r="Z57" s="305"/>
      <c r="AA57" s="302">
        <v>350</v>
      </c>
      <c r="AB57" s="302">
        <v>130</v>
      </c>
      <c r="AC57" s="304" t="s">
        <v>107</v>
      </c>
      <c r="AD57" s="304" t="s">
        <v>107</v>
      </c>
      <c r="AE57" s="304">
        <v>4.1000000000000002E-2</v>
      </c>
      <c r="AF57" s="304">
        <v>8.7999999999999995E-2</v>
      </c>
      <c r="AG57" s="302">
        <v>1260</v>
      </c>
      <c r="AH57" s="302">
        <v>120</v>
      </c>
      <c r="AI57" s="306">
        <v>4.4000000000000003E-3</v>
      </c>
      <c r="AJ57" s="306">
        <v>8.0000000000000002E-3</v>
      </c>
      <c r="AK57" s="305">
        <v>34.5</v>
      </c>
      <c r="AL57" s="305">
        <v>5.4</v>
      </c>
      <c r="AM57" s="306">
        <v>0.124</v>
      </c>
      <c r="AN57" s="306">
        <v>7.3999999999999996E-2</v>
      </c>
      <c r="AO57" s="304">
        <v>2.2000000000000002</v>
      </c>
      <c r="AP57" s="304">
        <v>1</v>
      </c>
      <c r="AQ57" s="304">
        <v>4.5999999999999996</v>
      </c>
      <c r="AR57" s="304">
        <v>1.5</v>
      </c>
      <c r="AS57" s="304">
        <v>2.0499999999999998</v>
      </c>
      <c r="AT57" s="304">
        <v>0.67</v>
      </c>
      <c r="AU57" s="305">
        <v>23.1</v>
      </c>
      <c r="AV57" s="304">
        <v>4.5999999999999996</v>
      </c>
      <c r="AW57" s="304">
        <v>8.6</v>
      </c>
      <c r="AX57" s="304">
        <v>1.5</v>
      </c>
      <c r="AY57" s="303">
        <v>108</v>
      </c>
      <c r="AZ57" s="302">
        <v>14</v>
      </c>
      <c r="BA57" s="303">
        <v>42.4</v>
      </c>
      <c r="BB57" s="302">
        <v>4.0999999999999996</v>
      </c>
      <c r="BC57" s="303">
        <v>224</v>
      </c>
      <c r="BD57" s="302">
        <v>22</v>
      </c>
      <c r="BE57" s="303">
        <v>49</v>
      </c>
      <c r="BF57" s="302">
        <v>5.8</v>
      </c>
      <c r="BG57" s="302">
        <v>449</v>
      </c>
      <c r="BH57" s="303">
        <v>49</v>
      </c>
      <c r="BI57" s="303">
        <v>104</v>
      </c>
      <c r="BJ57" s="305">
        <v>12</v>
      </c>
      <c r="BK57" s="302">
        <v>6.3</v>
      </c>
      <c r="BL57" s="305">
        <v>2.5</v>
      </c>
      <c r="BM57" s="303">
        <v>580000</v>
      </c>
      <c r="BN57" s="303">
        <v>74000</v>
      </c>
      <c r="BO57" s="303">
        <v>9800</v>
      </c>
      <c r="BP57" s="303">
        <v>1400</v>
      </c>
      <c r="BQ57" s="303">
        <v>166</v>
      </c>
      <c r="BR57" s="302">
        <v>16</v>
      </c>
      <c r="BS57" s="303">
        <v>217</v>
      </c>
      <c r="BT57" s="302">
        <v>21</v>
      </c>
      <c r="BU57" s="304">
        <v>4.3</v>
      </c>
      <c r="BV57" s="304">
        <v>1.7</v>
      </c>
      <c r="BW57" s="304">
        <v>1.29</v>
      </c>
      <c r="BX57" s="304">
        <v>0.48</v>
      </c>
      <c r="BY57" s="302"/>
      <c r="BZ57" s="307">
        <f t="shared" si="7"/>
        <v>72.569169960474312</v>
      </c>
      <c r="CA57" s="235">
        <f t="shared" si="11"/>
        <v>300.96764040619388</v>
      </c>
      <c r="CB57" s="308">
        <f t="shared" si="12"/>
        <v>1.8765667853872954</v>
      </c>
      <c r="CC57" s="235">
        <f t="shared" si="13"/>
        <v>729.62419278363473</v>
      </c>
    </row>
    <row r="58" spans="1:81" s="26" customFormat="1" ht="12" customHeight="1">
      <c r="A58" s="29" t="s">
        <v>164</v>
      </c>
      <c r="B58" s="29"/>
      <c r="C58" s="305">
        <v>11.018000000000001</v>
      </c>
      <c r="D58" s="25" t="s">
        <v>460</v>
      </c>
      <c r="E58" s="25"/>
      <c r="F58" s="298">
        <v>1892.1</v>
      </c>
      <c r="G58" s="298">
        <v>8.4</v>
      </c>
      <c r="H58" s="298">
        <v>1899.9</v>
      </c>
      <c r="I58" s="298">
        <v>45</v>
      </c>
      <c r="J58" s="299">
        <v>-0.44</v>
      </c>
      <c r="K58" s="300">
        <v>0.11575000000000001</v>
      </c>
      <c r="L58" s="300">
        <v>7.6999999999999996E-4</v>
      </c>
      <c r="M58" s="301">
        <v>5.4480000000000004</v>
      </c>
      <c r="N58" s="301">
        <v>0.16</v>
      </c>
      <c r="O58" s="300">
        <v>0.34279999999999999</v>
      </c>
      <c r="P58" s="300">
        <v>9.4000000000000004E-3</v>
      </c>
      <c r="Q58" s="301">
        <v>0.59257000000000004</v>
      </c>
      <c r="R58" s="302"/>
      <c r="S58" s="303">
        <v>323</v>
      </c>
      <c r="T58" s="302">
        <v>34</v>
      </c>
      <c r="U58" s="302">
        <v>40.799999999999997</v>
      </c>
      <c r="V58" s="302">
        <v>4.3</v>
      </c>
      <c r="W58" s="302">
        <v>36.9</v>
      </c>
      <c r="X58" s="302">
        <v>3.8</v>
      </c>
      <c r="Y58" s="304">
        <f t="shared" si="6"/>
        <v>0.875</v>
      </c>
      <c r="Z58" s="305"/>
      <c r="AA58" s="302">
        <v>490</v>
      </c>
      <c r="AB58" s="302">
        <v>170</v>
      </c>
      <c r="AC58" s="304" t="s">
        <v>107</v>
      </c>
      <c r="AD58" s="304" t="s">
        <v>107</v>
      </c>
      <c r="AE58" s="304">
        <v>0.14000000000000001</v>
      </c>
      <c r="AF58" s="304">
        <v>0.15</v>
      </c>
      <c r="AG58" s="302">
        <v>1510</v>
      </c>
      <c r="AH58" s="302">
        <v>170</v>
      </c>
      <c r="AI58" s="306">
        <v>1.2999999999999999E-2</v>
      </c>
      <c r="AJ58" s="306">
        <v>1.4999999999999999E-2</v>
      </c>
      <c r="AK58" s="305">
        <v>41.3</v>
      </c>
      <c r="AL58" s="305">
        <v>3.5</v>
      </c>
      <c r="AM58" s="306">
        <v>0.18</v>
      </c>
      <c r="AN58" s="306">
        <v>7.3999999999999996E-2</v>
      </c>
      <c r="AO58" s="304">
        <v>2.5</v>
      </c>
      <c r="AP58" s="304">
        <v>0.85</v>
      </c>
      <c r="AQ58" s="304">
        <v>7.6</v>
      </c>
      <c r="AR58" s="304">
        <v>1.9</v>
      </c>
      <c r="AS58" s="304">
        <v>1.76</v>
      </c>
      <c r="AT58" s="304">
        <v>0.33</v>
      </c>
      <c r="AU58" s="305">
        <v>32</v>
      </c>
      <c r="AV58" s="304">
        <v>5.3</v>
      </c>
      <c r="AW58" s="304">
        <v>11.7</v>
      </c>
      <c r="AX58" s="304">
        <v>2</v>
      </c>
      <c r="AY58" s="303">
        <v>143</v>
      </c>
      <c r="AZ58" s="302">
        <v>13</v>
      </c>
      <c r="BA58" s="303">
        <v>54.1</v>
      </c>
      <c r="BB58" s="302">
        <v>6.6</v>
      </c>
      <c r="BC58" s="303">
        <v>263</v>
      </c>
      <c r="BD58" s="302">
        <v>31</v>
      </c>
      <c r="BE58" s="303">
        <v>51.9</v>
      </c>
      <c r="BF58" s="302">
        <v>7.5</v>
      </c>
      <c r="BG58" s="302">
        <v>491</v>
      </c>
      <c r="BH58" s="303">
        <v>55</v>
      </c>
      <c r="BI58" s="303">
        <v>99</v>
      </c>
      <c r="BJ58" s="305">
        <v>14</v>
      </c>
      <c r="BK58" s="302">
        <v>9.6999999999999993</v>
      </c>
      <c r="BL58" s="305">
        <v>2.8</v>
      </c>
      <c r="BM58" s="303">
        <v>559000</v>
      </c>
      <c r="BN58" s="303">
        <v>75000</v>
      </c>
      <c r="BO58" s="303">
        <v>10700</v>
      </c>
      <c r="BP58" s="303">
        <v>1400</v>
      </c>
      <c r="BQ58" s="303">
        <v>217</v>
      </c>
      <c r="BR58" s="302">
        <v>22</v>
      </c>
      <c r="BS58" s="303">
        <v>248</v>
      </c>
      <c r="BT58" s="302">
        <v>25</v>
      </c>
      <c r="BU58" s="304">
        <v>5</v>
      </c>
      <c r="BV58" s="304">
        <v>1.7</v>
      </c>
      <c r="BW58" s="304">
        <v>1.23</v>
      </c>
      <c r="BX58" s="304">
        <v>0.41</v>
      </c>
      <c r="BY58" s="302"/>
      <c r="BZ58" s="307">
        <f t="shared" si="7"/>
        <v>76.015789473684208</v>
      </c>
      <c r="CA58" s="235">
        <f t="shared" si="11"/>
        <v>344.09510903285968</v>
      </c>
      <c r="CB58" s="308">
        <f t="shared" si="12"/>
        <v>1.6983574895379627</v>
      </c>
      <c r="CC58" s="235">
        <f t="shared" si="13"/>
        <v>770.48945118121526</v>
      </c>
    </row>
    <row r="59" spans="1:81" s="26" customFormat="1" ht="12" customHeight="1">
      <c r="A59" s="29" t="s">
        <v>165</v>
      </c>
      <c r="B59" s="29"/>
      <c r="C59" s="305">
        <v>11.013999999999999</v>
      </c>
      <c r="D59" s="25" t="s">
        <v>460</v>
      </c>
      <c r="E59" s="25"/>
      <c r="F59" s="298">
        <v>1894.9</v>
      </c>
      <c r="G59" s="298">
        <v>5.6</v>
      </c>
      <c r="H59" s="298">
        <v>1853.2</v>
      </c>
      <c r="I59" s="298">
        <v>44</v>
      </c>
      <c r="J59" s="299">
        <v>2.19</v>
      </c>
      <c r="K59" s="300">
        <v>0.11602</v>
      </c>
      <c r="L59" s="300">
        <v>6.3000000000000003E-4</v>
      </c>
      <c r="M59" s="301">
        <v>5.3070000000000004</v>
      </c>
      <c r="N59" s="301">
        <v>0.16</v>
      </c>
      <c r="O59" s="300">
        <v>0.33310000000000001</v>
      </c>
      <c r="P59" s="300">
        <v>9.1000000000000004E-3</v>
      </c>
      <c r="Q59" s="301">
        <v>0.73533999999999999</v>
      </c>
      <c r="R59" s="302"/>
      <c r="S59" s="303">
        <v>306</v>
      </c>
      <c r="T59" s="302">
        <v>24</v>
      </c>
      <c r="U59" s="302">
        <v>38.799999999999997</v>
      </c>
      <c r="V59" s="302">
        <v>3.1</v>
      </c>
      <c r="W59" s="302">
        <v>41.5</v>
      </c>
      <c r="X59" s="302">
        <v>3.6</v>
      </c>
      <c r="Y59" s="304">
        <f t="shared" si="6"/>
        <v>1.0413223140495869</v>
      </c>
      <c r="Z59" s="305"/>
      <c r="AA59" s="302">
        <v>470</v>
      </c>
      <c r="AB59" s="302">
        <v>140</v>
      </c>
      <c r="AC59" s="304">
        <v>1.2</v>
      </c>
      <c r="AD59" s="304">
        <v>1.4</v>
      </c>
      <c r="AE59" s="304">
        <v>0.18</v>
      </c>
      <c r="AF59" s="304">
        <v>0.17</v>
      </c>
      <c r="AG59" s="302">
        <v>1550</v>
      </c>
      <c r="AH59" s="302">
        <v>180</v>
      </c>
      <c r="AI59" s="306">
        <v>0.11600000000000001</v>
      </c>
      <c r="AJ59" s="306">
        <v>8.1000000000000003E-2</v>
      </c>
      <c r="AK59" s="305">
        <v>44</v>
      </c>
      <c r="AL59" s="305">
        <v>4.0999999999999996</v>
      </c>
      <c r="AM59" s="306">
        <v>0.255</v>
      </c>
      <c r="AN59" s="306">
        <v>7.4999999999999997E-2</v>
      </c>
      <c r="AO59" s="304">
        <v>4.5</v>
      </c>
      <c r="AP59" s="304">
        <v>1.3</v>
      </c>
      <c r="AQ59" s="304">
        <v>7.8</v>
      </c>
      <c r="AR59" s="304">
        <v>1.5</v>
      </c>
      <c r="AS59" s="304">
        <v>1.94</v>
      </c>
      <c r="AT59" s="304">
        <v>0.34</v>
      </c>
      <c r="AU59" s="305">
        <v>36.200000000000003</v>
      </c>
      <c r="AV59" s="304">
        <v>5</v>
      </c>
      <c r="AW59" s="304">
        <v>12.3</v>
      </c>
      <c r="AX59" s="304">
        <v>1.6</v>
      </c>
      <c r="AY59" s="303">
        <v>153</v>
      </c>
      <c r="AZ59" s="302">
        <v>18</v>
      </c>
      <c r="BA59" s="303">
        <v>59.2</v>
      </c>
      <c r="BB59" s="302">
        <v>6.9</v>
      </c>
      <c r="BC59" s="303">
        <v>257</v>
      </c>
      <c r="BD59" s="302">
        <v>29</v>
      </c>
      <c r="BE59" s="303">
        <v>49</v>
      </c>
      <c r="BF59" s="302">
        <v>3.8</v>
      </c>
      <c r="BG59" s="302">
        <v>438</v>
      </c>
      <c r="BH59" s="303">
        <v>51</v>
      </c>
      <c r="BI59" s="303">
        <v>89</v>
      </c>
      <c r="BJ59" s="305">
        <v>11</v>
      </c>
      <c r="BK59" s="302">
        <v>9.6</v>
      </c>
      <c r="BL59" s="305">
        <v>2.8</v>
      </c>
      <c r="BM59" s="303">
        <v>546000</v>
      </c>
      <c r="BN59" s="303">
        <v>55000</v>
      </c>
      <c r="BO59" s="303">
        <v>9900</v>
      </c>
      <c r="BP59" s="303">
        <v>1100</v>
      </c>
      <c r="BQ59" s="303">
        <v>252</v>
      </c>
      <c r="BR59" s="302">
        <v>23</v>
      </c>
      <c r="BS59" s="303">
        <v>242</v>
      </c>
      <c r="BT59" s="302">
        <v>21</v>
      </c>
      <c r="BU59" s="304">
        <v>3.35</v>
      </c>
      <c r="BV59" s="304">
        <v>0.9</v>
      </c>
      <c r="BW59" s="304">
        <v>1.1599999999999999</v>
      </c>
      <c r="BX59" s="304">
        <v>0.47</v>
      </c>
      <c r="BY59" s="302"/>
      <c r="BZ59" s="307">
        <f t="shared" si="7"/>
        <v>53.615384615384613</v>
      </c>
      <c r="CA59" s="235">
        <f t="shared" si="11"/>
        <v>335.94221656986269</v>
      </c>
      <c r="CB59" s="308">
        <f t="shared" si="12"/>
        <v>1.8378472253969969</v>
      </c>
      <c r="CC59" s="235">
        <f t="shared" si="13"/>
        <v>769.46922641004141</v>
      </c>
    </row>
    <row r="60" spans="1:81" s="26" customFormat="1" ht="12" customHeight="1">
      <c r="A60" s="29" t="s">
        <v>166</v>
      </c>
      <c r="B60" s="29"/>
      <c r="C60" s="305">
        <v>11.019</v>
      </c>
      <c r="D60" s="25" t="s">
        <v>460</v>
      </c>
      <c r="E60" s="25"/>
      <c r="F60" s="298">
        <v>1897.4</v>
      </c>
      <c r="G60" s="298">
        <v>3.8</v>
      </c>
      <c r="H60" s="298">
        <v>2008</v>
      </c>
      <c r="I60" s="298">
        <v>52</v>
      </c>
      <c r="J60" s="299">
        <v>-5.8</v>
      </c>
      <c r="K60" s="300">
        <v>0.11615</v>
      </c>
      <c r="L60" s="300">
        <v>6.6E-4</v>
      </c>
      <c r="M60" s="301">
        <v>5.83</v>
      </c>
      <c r="N60" s="301">
        <v>0.19</v>
      </c>
      <c r="O60" s="300">
        <v>0.36549999999999999</v>
      </c>
      <c r="P60" s="300">
        <v>1.0999999999999999E-2</v>
      </c>
      <c r="Q60" s="301">
        <v>0.93315000000000003</v>
      </c>
      <c r="R60" s="302"/>
      <c r="S60" s="303">
        <v>509</v>
      </c>
      <c r="T60" s="302">
        <v>57</v>
      </c>
      <c r="U60" s="302">
        <v>64.7</v>
      </c>
      <c r="V60" s="302">
        <v>7.4</v>
      </c>
      <c r="W60" s="302">
        <v>73</v>
      </c>
      <c r="X60" s="302">
        <v>8.1</v>
      </c>
      <c r="Y60" s="304">
        <f t="shared" si="6"/>
        <v>1.0655737704918034</v>
      </c>
      <c r="Z60" s="305"/>
      <c r="AA60" s="315">
        <v>540</v>
      </c>
      <c r="AB60" s="315">
        <v>150</v>
      </c>
      <c r="AC60" s="316">
        <v>1.2</v>
      </c>
      <c r="AD60" s="316">
        <v>1.8</v>
      </c>
      <c r="AE60" s="316">
        <v>0.31</v>
      </c>
      <c r="AF60" s="316">
        <v>0.26</v>
      </c>
      <c r="AG60" s="315">
        <v>1670</v>
      </c>
      <c r="AH60" s="315">
        <v>240</v>
      </c>
      <c r="AI60" s="317">
        <v>0.36</v>
      </c>
      <c r="AJ60" s="317">
        <v>0.16</v>
      </c>
      <c r="AK60" s="318">
        <v>71.5</v>
      </c>
      <c r="AL60" s="318">
        <v>6.7</v>
      </c>
      <c r="AM60" s="317">
        <v>0.28499999999999998</v>
      </c>
      <c r="AN60" s="317">
        <v>8.8999999999999996E-2</v>
      </c>
      <c r="AO60" s="316">
        <v>3.7</v>
      </c>
      <c r="AP60" s="316">
        <v>1.2</v>
      </c>
      <c r="AQ60" s="316">
        <v>7.2</v>
      </c>
      <c r="AR60" s="316">
        <v>2.1</v>
      </c>
      <c r="AS60" s="316">
        <v>2.0299999999999998</v>
      </c>
      <c r="AT60" s="316">
        <v>0.44</v>
      </c>
      <c r="AU60" s="318">
        <v>37.799999999999997</v>
      </c>
      <c r="AV60" s="316">
        <v>6.7</v>
      </c>
      <c r="AW60" s="316">
        <v>11.7</v>
      </c>
      <c r="AX60" s="316">
        <v>1.3</v>
      </c>
      <c r="AY60" s="319">
        <v>146</v>
      </c>
      <c r="AZ60" s="315">
        <v>22</v>
      </c>
      <c r="BA60" s="319">
        <v>56.6</v>
      </c>
      <c r="BB60" s="315">
        <v>5.8</v>
      </c>
      <c r="BC60" s="319">
        <v>259</v>
      </c>
      <c r="BD60" s="315">
        <v>34</v>
      </c>
      <c r="BE60" s="319">
        <v>50.3</v>
      </c>
      <c r="BF60" s="315">
        <v>5.6</v>
      </c>
      <c r="BG60" s="315">
        <v>470</v>
      </c>
      <c r="BH60" s="319">
        <v>59</v>
      </c>
      <c r="BI60" s="319">
        <v>95</v>
      </c>
      <c r="BJ60" s="318">
        <v>14</v>
      </c>
      <c r="BK60" s="315">
        <v>9.6999999999999993</v>
      </c>
      <c r="BL60" s="318">
        <v>4.5999999999999996</v>
      </c>
      <c r="BM60" s="319">
        <v>521000</v>
      </c>
      <c r="BN60" s="319">
        <v>79000</v>
      </c>
      <c r="BO60" s="319">
        <v>8800</v>
      </c>
      <c r="BP60" s="319">
        <v>1300</v>
      </c>
      <c r="BQ60" s="319">
        <v>390</v>
      </c>
      <c r="BR60" s="315">
        <v>43</v>
      </c>
      <c r="BS60" s="319">
        <v>366</v>
      </c>
      <c r="BT60" s="315">
        <v>42</v>
      </c>
      <c r="BU60" s="316">
        <v>6.7</v>
      </c>
      <c r="BV60" s="316">
        <v>1.6</v>
      </c>
      <c r="BW60" s="316">
        <v>2.14</v>
      </c>
      <c r="BX60" s="316">
        <v>0.75</v>
      </c>
      <c r="BY60" s="315"/>
      <c r="BZ60" s="307">
        <f t="shared" si="7"/>
        <v>59.737237237237238</v>
      </c>
      <c r="CA60" s="235"/>
      <c r="CB60" s="308"/>
      <c r="CC60" s="235"/>
    </row>
    <row r="61" spans="1:81" s="26" customFormat="1" ht="12" customHeight="1">
      <c r="A61" s="29" t="s">
        <v>167</v>
      </c>
      <c r="B61" s="29"/>
      <c r="C61" s="305">
        <v>11.041</v>
      </c>
      <c r="D61" s="25" t="s">
        <v>460</v>
      </c>
      <c r="E61" s="25"/>
      <c r="F61" s="298">
        <v>1890.9</v>
      </c>
      <c r="G61" s="298">
        <v>4.8</v>
      </c>
      <c r="H61" s="298">
        <v>1905.1</v>
      </c>
      <c r="I61" s="298">
        <v>45</v>
      </c>
      <c r="J61" s="299">
        <v>-0.75</v>
      </c>
      <c r="K61" s="300">
        <v>0.11568000000000001</v>
      </c>
      <c r="L61" s="300">
        <v>5.9999999999999995E-4</v>
      </c>
      <c r="M61" s="301">
        <v>5.4630000000000001</v>
      </c>
      <c r="N61" s="301">
        <v>0.16</v>
      </c>
      <c r="O61" s="300">
        <v>0.34379999999999999</v>
      </c>
      <c r="P61" s="300">
        <v>9.4000000000000004E-3</v>
      </c>
      <c r="Q61" s="301">
        <v>0.72794000000000003</v>
      </c>
      <c r="R61" s="302"/>
      <c r="S61" s="303">
        <v>363</v>
      </c>
      <c r="T61" s="302">
        <v>45</v>
      </c>
      <c r="U61" s="302">
        <v>44</v>
      </c>
      <c r="V61" s="302">
        <v>4.3</v>
      </c>
      <c r="W61" s="302">
        <v>43.7</v>
      </c>
      <c r="X61" s="302">
        <v>5.0999999999999996</v>
      </c>
      <c r="Y61" s="304">
        <f t="shared" si="6"/>
        <v>0.88129496402877694</v>
      </c>
      <c r="Z61" s="305"/>
      <c r="AA61" s="302">
        <v>510</v>
      </c>
      <c r="AB61" s="302">
        <v>190</v>
      </c>
      <c r="AC61" s="304">
        <v>1</v>
      </c>
      <c r="AD61" s="304">
        <v>1.7</v>
      </c>
      <c r="AE61" s="304">
        <v>0.47</v>
      </c>
      <c r="AF61" s="304">
        <v>0.28999999999999998</v>
      </c>
      <c r="AG61" s="302">
        <v>1650</v>
      </c>
      <c r="AH61" s="302">
        <v>210</v>
      </c>
      <c r="AI61" s="306">
        <v>0.94</v>
      </c>
      <c r="AJ61" s="306">
        <v>0.88</v>
      </c>
      <c r="AK61" s="305">
        <v>48.6</v>
      </c>
      <c r="AL61" s="305">
        <v>8.6999999999999993</v>
      </c>
      <c r="AM61" s="306">
        <v>0.48</v>
      </c>
      <c r="AN61" s="306">
        <v>0.28999999999999998</v>
      </c>
      <c r="AO61" s="304">
        <v>5</v>
      </c>
      <c r="AP61" s="304">
        <v>1.3</v>
      </c>
      <c r="AQ61" s="304">
        <v>6.9</v>
      </c>
      <c r="AR61" s="304">
        <v>1.9</v>
      </c>
      <c r="AS61" s="304">
        <v>1.99</v>
      </c>
      <c r="AT61" s="304">
        <v>0.52</v>
      </c>
      <c r="AU61" s="305">
        <v>39.799999999999997</v>
      </c>
      <c r="AV61" s="304">
        <v>7.1</v>
      </c>
      <c r="AW61" s="304">
        <v>13.3</v>
      </c>
      <c r="AX61" s="304">
        <v>1.9</v>
      </c>
      <c r="AY61" s="303">
        <v>144</v>
      </c>
      <c r="AZ61" s="302">
        <v>18</v>
      </c>
      <c r="BA61" s="303">
        <v>59.3</v>
      </c>
      <c r="BB61" s="302">
        <v>7.9</v>
      </c>
      <c r="BC61" s="303">
        <v>272</v>
      </c>
      <c r="BD61" s="302">
        <v>22</v>
      </c>
      <c r="BE61" s="303">
        <v>52.7</v>
      </c>
      <c r="BF61" s="302">
        <v>6.2</v>
      </c>
      <c r="BG61" s="302">
        <v>476</v>
      </c>
      <c r="BH61" s="303">
        <v>53</v>
      </c>
      <c r="BI61" s="303">
        <v>105</v>
      </c>
      <c r="BJ61" s="305">
        <v>13</v>
      </c>
      <c r="BK61" s="302">
        <v>11.4</v>
      </c>
      <c r="BL61" s="305">
        <v>4.0999999999999996</v>
      </c>
      <c r="BM61" s="303">
        <v>586000</v>
      </c>
      <c r="BN61" s="303">
        <v>94000</v>
      </c>
      <c r="BO61" s="303">
        <v>10900</v>
      </c>
      <c r="BP61" s="303">
        <v>1800</v>
      </c>
      <c r="BQ61" s="303">
        <v>245</v>
      </c>
      <c r="BR61" s="302">
        <v>23</v>
      </c>
      <c r="BS61" s="303">
        <v>278</v>
      </c>
      <c r="BT61" s="302">
        <v>33</v>
      </c>
      <c r="BU61" s="304">
        <v>5.5</v>
      </c>
      <c r="BV61" s="304">
        <v>1.5</v>
      </c>
      <c r="BW61" s="304">
        <v>1.85</v>
      </c>
      <c r="BX61" s="304">
        <v>0.57999999999999996</v>
      </c>
      <c r="BY61" s="302"/>
      <c r="BZ61" s="307">
        <f t="shared" si="7"/>
        <v>49.669565217391309</v>
      </c>
      <c r="CA61" s="235">
        <f>BS61*(EXP(F61*0.0001551)+0.0072*EXP(F61*0.0009849))</f>
        <v>385.63489423143125</v>
      </c>
      <c r="CB61" s="308">
        <f>2.28+3.99*LOG(AK61/((CA61*BK61)^(1/2)))</f>
        <v>1.7417317691406384</v>
      </c>
      <c r="CC61" s="235">
        <f>4800/(5.711-LOG(BK61)-LOG(1)+LOG(0.75))-273.15</f>
        <v>786.65000761816702</v>
      </c>
    </row>
    <row r="62" spans="1:81" s="26" customFormat="1" ht="12" customHeight="1">
      <c r="A62" s="29" t="s">
        <v>168</v>
      </c>
      <c r="B62" s="29"/>
      <c r="C62" s="305">
        <v>11.013</v>
      </c>
      <c r="D62" s="25" t="s">
        <v>460</v>
      </c>
      <c r="E62" s="25"/>
      <c r="F62" s="298">
        <v>1888.9</v>
      </c>
      <c r="G62" s="298">
        <v>5.3</v>
      </c>
      <c r="H62" s="298">
        <v>1852.6</v>
      </c>
      <c r="I62" s="298">
        <v>44</v>
      </c>
      <c r="J62" s="299">
        <v>1.91</v>
      </c>
      <c r="K62" s="300">
        <v>0.11559999999999999</v>
      </c>
      <c r="L62" s="300">
        <v>6.4999999999999997E-4</v>
      </c>
      <c r="M62" s="301">
        <v>5.2859999999999996</v>
      </c>
      <c r="N62" s="301">
        <v>0.16</v>
      </c>
      <c r="O62" s="300">
        <v>0.33300000000000002</v>
      </c>
      <c r="P62" s="300">
        <v>8.9999999999999993E-3</v>
      </c>
      <c r="Q62" s="301">
        <v>0.46583999999999998</v>
      </c>
      <c r="R62" s="302"/>
      <c r="S62" s="303">
        <v>343</v>
      </c>
      <c r="T62" s="302">
        <v>27</v>
      </c>
      <c r="U62" s="302">
        <v>43.4</v>
      </c>
      <c r="V62" s="302">
        <v>3.4</v>
      </c>
      <c r="W62" s="302">
        <v>39.9</v>
      </c>
      <c r="X62" s="302">
        <v>3</v>
      </c>
      <c r="Y62" s="304">
        <f t="shared" si="6"/>
        <v>0.88644688644688641</v>
      </c>
      <c r="Z62" s="305"/>
      <c r="AA62" s="302">
        <v>530</v>
      </c>
      <c r="AB62" s="302">
        <v>120</v>
      </c>
      <c r="AC62" s="304">
        <v>0.1</v>
      </c>
      <c r="AD62" s="304">
        <v>1.6</v>
      </c>
      <c r="AE62" s="304">
        <v>0.24</v>
      </c>
      <c r="AF62" s="304">
        <v>0.24</v>
      </c>
      <c r="AG62" s="302">
        <v>1620</v>
      </c>
      <c r="AH62" s="302">
        <v>180</v>
      </c>
      <c r="AI62" s="306">
        <v>1.9E-2</v>
      </c>
      <c r="AJ62" s="306">
        <v>1.6E-2</v>
      </c>
      <c r="AK62" s="305">
        <v>47.9</v>
      </c>
      <c r="AL62" s="305">
        <v>4.8</v>
      </c>
      <c r="AM62" s="306">
        <v>0.183</v>
      </c>
      <c r="AN62" s="306">
        <v>6.7000000000000004E-2</v>
      </c>
      <c r="AO62" s="304">
        <v>2.56</v>
      </c>
      <c r="AP62" s="304">
        <v>0.99</v>
      </c>
      <c r="AQ62" s="304">
        <v>7.1</v>
      </c>
      <c r="AR62" s="304">
        <v>1.8</v>
      </c>
      <c r="AS62" s="304">
        <v>1.59</v>
      </c>
      <c r="AT62" s="304">
        <v>0.38</v>
      </c>
      <c r="AU62" s="305">
        <v>33.4</v>
      </c>
      <c r="AV62" s="304">
        <v>5.7</v>
      </c>
      <c r="AW62" s="304">
        <v>10.9</v>
      </c>
      <c r="AX62" s="304">
        <v>1.3</v>
      </c>
      <c r="AY62" s="303">
        <v>141</v>
      </c>
      <c r="AZ62" s="302">
        <v>13</v>
      </c>
      <c r="BA62" s="303">
        <v>55.3</v>
      </c>
      <c r="BB62" s="302">
        <v>5.4</v>
      </c>
      <c r="BC62" s="303">
        <v>266</v>
      </c>
      <c r="BD62" s="302">
        <v>23</v>
      </c>
      <c r="BE62" s="303">
        <v>55.4</v>
      </c>
      <c r="BF62" s="302">
        <v>6.1</v>
      </c>
      <c r="BG62" s="302">
        <v>497</v>
      </c>
      <c r="BH62" s="303">
        <v>51</v>
      </c>
      <c r="BI62" s="303">
        <v>107</v>
      </c>
      <c r="BJ62" s="305">
        <v>12</v>
      </c>
      <c r="BK62" s="302">
        <v>9.6</v>
      </c>
      <c r="BL62" s="305">
        <v>4.0999999999999996</v>
      </c>
      <c r="BM62" s="303">
        <v>569000</v>
      </c>
      <c r="BN62" s="303">
        <v>62000</v>
      </c>
      <c r="BO62" s="303">
        <v>10700</v>
      </c>
      <c r="BP62" s="303">
        <v>1300</v>
      </c>
      <c r="BQ62" s="303">
        <v>242</v>
      </c>
      <c r="BR62" s="302">
        <v>19</v>
      </c>
      <c r="BS62" s="303">
        <v>273</v>
      </c>
      <c r="BT62" s="302">
        <v>23</v>
      </c>
      <c r="BU62" s="304">
        <v>5.3</v>
      </c>
      <c r="BV62" s="304">
        <v>1.2</v>
      </c>
      <c r="BW62" s="304">
        <v>1.68</v>
      </c>
      <c r="BX62" s="304">
        <v>0.51</v>
      </c>
      <c r="BY62" s="302"/>
      <c r="BZ62" s="307">
        <f t="shared" si="7"/>
        <v>74.937279929577471</v>
      </c>
      <c r="CA62" s="235">
        <f>BS62*(EXP(F62*0.0001551)+0.0072*EXP(F62*0.0009849))</f>
        <v>378.56058036916397</v>
      </c>
      <c r="CB62" s="308">
        <f>2.28+3.99*LOG(AK62/((CA62*BK62)^(1/2)))</f>
        <v>1.8815274880282791</v>
      </c>
      <c r="CC62" s="235">
        <f>4800/(5.711-LOG(BK62)-LOG(1)+LOG(0.75))-273.15</f>
        <v>769.46922641004141</v>
      </c>
    </row>
    <row r="63" spans="1:81" s="25" customFormat="1" ht="12" customHeight="1">
      <c r="A63" s="33" t="s">
        <v>150</v>
      </c>
      <c r="B63" s="33"/>
      <c r="C63" s="299">
        <v>5.9029999999999996</v>
      </c>
      <c r="D63" s="25" t="s">
        <v>460</v>
      </c>
      <c r="F63" s="298">
        <v>1911.5</v>
      </c>
      <c r="G63" s="298">
        <v>4.9000000000000004</v>
      </c>
      <c r="H63" s="298">
        <v>1977</v>
      </c>
      <c r="I63" s="298">
        <v>46</v>
      </c>
      <c r="J63" s="299">
        <v>-3.43</v>
      </c>
      <c r="K63" s="300">
        <v>0.11688</v>
      </c>
      <c r="L63" s="300">
        <v>8.8000000000000003E-4</v>
      </c>
      <c r="M63" s="301">
        <v>5.7629999999999999</v>
      </c>
      <c r="N63" s="301">
        <v>0.17</v>
      </c>
      <c r="O63" s="300">
        <v>0.3589</v>
      </c>
      <c r="P63" s="300">
        <v>9.7999999999999997E-3</v>
      </c>
      <c r="Q63" s="301">
        <v>0.30804999999999999</v>
      </c>
      <c r="R63" s="309"/>
      <c r="S63" s="298">
        <v>467</v>
      </c>
      <c r="T63" s="309">
        <v>61</v>
      </c>
      <c r="U63" s="309">
        <v>59.8</v>
      </c>
      <c r="V63" s="309">
        <v>7.9</v>
      </c>
      <c r="W63" s="309">
        <v>50.2</v>
      </c>
      <c r="X63" s="309">
        <v>6.5</v>
      </c>
      <c r="Y63" s="301">
        <f>BQ63/BS63</f>
        <v>0.80701754385964908</v>
      </c>
      <c r="Z63" s="299"/>
      <c r="AA63" s="310">
        <v>690</v>
      </c>
      <c r="AB63" s="310">
        <v>220</v>
      </c>
      <c r="AC63" s="311" t="s">
        <v>107</v>
      </c>
      <c r="AD63" s="311" t="s">
        <v>107</v>
      </c>
      <c r="AE63" s="311">
        <v>11.5</v>
      </c>
      <c r="AF63" s="311">
        <v>5.8</v>
      </c>
      <c r="AG63" s="310">
        <v>1850</v>
      </c>
      <c r="AH63" s="310">
        <v>360</v>
      </c>
      <c r="AI63" s="312">
        <v>27</v>
      </c>
      <c r="AJ63" s="312">
        <v>12</v>
      </c>
      <c r="AK63" s="313">
        <v>90</v>
      </c>
      <c r="AL63" s="313">
        <v>17</v>
      </c>
      <c r="AM63" s="312">
        <v>6.5</v>
      </c>
      <c r="AN63" s="312">
        <v>3</v>
      </c>
      <c r="AO63" s="311">
        <v>32</v>
      </c>
      <c r="AP63" s="311">
        <v>18</v>
      </c>
      <c r="AQ63" s="311">
        <v>10.3</v>
      </c>
      <c r="AR63" s="311">
        <v>4.7</v>
      </c>
      <c r="AS63" s="311">
        <v>2.0499999999999998</v>
      </c>
      <c r="AT63" s="311">
        <v>0.52</v>
      </c>
      <c r="AU63" s="313">
        <v>41.3</v>
      </c>
      <c r="AV63" s="311">
        <v>7.3</v>
      </c>
      <c r="AW63" s="311">
        <v>10.4</v>
      </c>
      <c r="AX63" s="311">
        <v>2.2000000000000002</v>
      </c>
      <c r="AY63" s="314">
        <v>144</v>
      </c>
      <c r="AZ63" s="310">
        <v>22</v>
      </c>
      <c r="BA63" s="314">
        <v>58</v>
      </c>
      <c r="BB63" s="310">
        <v>10</v>
      </c>
      <c r="BC63" s="314">
        <v>291</v>
      </c>
      <c r="BD63" s="310">
        <v>53</v>
      </c>
      <c r="BE63" s="314">
        <v>63</v>
      </c>
      <c r="BF63" s="310">
        <v>11</v>
      </c>
      <c r="BG63" s="310">
        <v>550</v>
      </c>
      <c r="BH63" s="314">
        <v>110</v>
      </c>
      <c r="BI63" s="314">
        <v>115</v>
      </c>
      <c r="BJ63" s="313">
        <v>20</v>
      </c>
      <c r="BK63" s="310">
        <v>7.4</v>
      </c>
      <c r="BL63" s="313">
        <v>3.2</v>
      </c>
      <c r="BM63" s="314">
        <v>479000</v>
      </c>
      <c r="BN63" s="314">
        <v>87000</v>
      </c>
      <c r="BO63" s="314">
        <v>8500</v>
      </c>
      <c r="BP63" s="314">
        <v>1600</v>
      </c>
      <c r="BQ63" s="314">
        <v>276</v>
      </c>
      <c r="BR63" s="310">
        <v>36</v>
      </c>
      <c r="BS63" s="314">
        <v>342</v>
      </c>
      <c r="BT63" s="310">
        <v>45</v>
      </c>
      <c r="BU63" s="311">
        <v>7.1</v>
      </c>
      <c r="BV63" s="311">
        <v>1.9</v>
      </c>
      <c r="BW63" s="311">
        <v>3.01</v>
      </c>
      <c r="BX63" s="311">
        <v>0.94</v>
      </c>
      <c r="BY63" s="310"/>
      <c r="BZ63" s="307">
        <f t="shared" si="7"/>
        <v>18.480582524271846</v>
      </c>
      <c r="CA63" s="235"/>
      <c r="CB63" s="308"/>
      <c r="CC63" s="235"/>
    </row>
    <row r="64" spans="1:81" s="26" customFormat="1" ht="12" customHeight="1">
      <c r="A64" s="29" t="s">
        <v>169</v>
      </c>
      <c r="B64" s="29"/>
      <c r="C64" s="305">
        <v>11.045999999999999</v>
      </c>
      <c r="D64" s="25" t="s">
        <v>460</v>
      </c>
      <c r="E64" s="25"/>
      <c r="F64" s="298">
        <v>1885.4</v>
      </c>
      <c r="G64" s="298">
        <v>4</v>
      </c>
      <c r="H64" s="298">
        <v>1868.3</v>
      </c>
      <c r="I64" s="298">
        <v>44</v>
      </c>
      <c r="J64" s="299">
        <v>0.9</v>
      </c>
      <c r="K64" s="300">
        <v>0.11536</v>
      </c>
      <c r="L64" s="300">
        <v>7.3999999999999999E-4</v>
      </c>
      <c r="M64" s="301">
        <v>5.3280000000000003</v>
      </c>
      <c r="N64" s="301">
        <v>0.16</v>
      </c>
      <c r="O64" s="300">
        <v>0.3362</v>
      </c>
      <c r="P64" s="300">
        <v>9.1000000000000004E-3</v>
      </c>
      <c r="Q64" s="301">
        <v>0.42054999999999998</v>
      </c>
      <c r="R64" s="302"/>
      <c r="S64" s="303">
        <v>403</v>
      </c>
      <c r="T64" s="302">
        <v>44</v>
      </c>
      <c r="U64" s="302">
        <v>50.9</v>
      </c>
      <c r="V64" s="302">
        <v>5.7</v>
      </c>
      <c r="W64" s="302">
        <v>54.8</v>
      </c>
      <c r="X64" s="302">
        <v>6.1</v>
      </c>
      <c r="Y64" s="304">
        <f t="shared" si="6"/>
        <v>1.0443037974683544</v>
      </c>
      <c r="Z64" s="305"/>
      <c r="AA64" s="302">
        <v>530</v>
      </c>
      <c r="AB64" s="302">
        <v>160</v>
      </c>
      <c r="AC64" s="304" t="s">
        <v>107</v>
      </c>
      <c r="AD64" s="304" t="s">
        <v>107</v>
      </c>
      <c r="AE64" s="304">
        <v>0.09</v>
      </c>
      <c r="AF64" s="304">
        <v>0.18</v>
      </c>
      <c r="AG64" s="302">
        <v>2000</v>
      </c>
      <c r="AH64" s="302">
        <v>240</v>
      </c>
      <c r="AI64" s="306">
        <v>8.9999999999999998E-4</v>
      </c>
      <c r="AJ64" s="306">
        <v>4.5999999999999999E-3</v>
      </c>
      <c r="AK64" s="305">
        <v>46.9</v>
      </c>
      <c r="AL64" s="305">
        <v>4.7</v>
      </c>
      <c r="AM64" s="306">
        <v>0.28499999999999998</v>
      </c>
      <c r="AN64" s="306">
        <v>7.9000000000000001E-2</v>
      </c>
      <c r="AO64" s="304">
        <v>4.66</v>
      </c>
      <c r="AP64" s="304">
        <v>0.95</v>
      </c>
      <c r="AQ64" s="304">
        <v>8.6</v>
      </c>
      <c r="AR64" s="304">
        <v>2.2000000000000002</v>
      </c>
      <c r="AS64" s="304">
        <v>2.23</v>
      </c>
      <c r="AT64" s="304">
        <v>0.51</v>
      </c>
      <c r="AU64" s="305">
        <v>42.4</v>
      </c>
      <c r="AV64" s="304">
        <v>7.4</v>
      </c>
      <c r="AW64" s="304">
        <v>14.8</v>
      </c>
      <c r="AX64" s="304">
        <v>2.1</v>
      </c>
      <c r="AY64" s="303">
        <v>186</v>
      </c>
      <c r="AZ64" s="302">
        <v>29</v>
      </c>
      <c r="BA64" s="303">
        <v>65</v>
      </c>
      <c r="BB64" s="302">
        <v>5.5</v>
      </c>
      <c r="BC64" s="303">
        <v>323</v>
      </c>
      <c r="BD64" s="302">
        <v>38</v>
      </c>
      <c r="BE64" s="303">
        <v>67.099999999999994</v>
      </c>
      <c r="BF64" s="302">
        <v>5.8</v>
      </c>
      <c r="BG64" s="302">
        <v>621</v>
      </c>
      <c r="BH64" s="303">
        <v>64</v>
      </c>
      <c r="BI64" s="303">
        <v>134</v>
      </c>
      <c r="BJ64" s="305">
        <v>14</v>
      </c>
      <c r="BK64" s="302">
        <v>9.4</v>
      </c>
      <c r="BL64" s="305">
        <v>3</v>
      </c>
      <c r="BM64" s="303">
        <v>601000</v>
      </c>
      <c r="BN64" s="303">
        <v>78000</v>
      </c>
      <c r="BO64" s="303">
        <v>10910</v>
      </c>
      <c r="BP64" s="303">
        <v>950</v>
      </c>
      <c r="BQ64" s="303">
        <v>330</v>
      </c>
      <c r="BR64" s="302">
        <v>36</v>
      </c>
      <c r="BS64" s="303">
        <v>316</v>
      </c>
      <c r="BT64" s="302">
        <v>33</v>
      </c>
      <c r="BU64" s="304">
        <v>4.7</v>
      </c>
      <c r="BV64" s="304">
        <v>1</v>
      </c>
      <c r="BW64" s="304">
        <v>1.72</v>
      </c>
      <c r="BX64" s="304">
        <v>0.43</v>
      </c>
      <c r="BY64" s="302"/>
      <c r="BZ64" s="307">
        <f t="shared" si="7"/>
        <v>61.542070066872938</v>
      </c>
      <c r="CA64" s="235">
        <f>BS64*(EXP(F64*0.0001551)+0.0072*EXP(F64*0.0009849))</f>
        <v>437.90715441319992</v>
      </c>
      <c r="CB64" s="308">
        <f>2.28+3.99*LOG(AK64/((CA64*BK64)^(1/2)))</f>
        <v>1.7370324034242179</v>
      </c>
      <c r="CC64" s="235">
        <f>4800/(5.711-LOG(BK64)-LOG(1)+LOG(0.75))-273.15</f>
        <v>767.40263182661749</v>
      </c>
    </row>
    <row r="65" spans="1:81" s="26" customFormat="1" ht="12" customHeight="1">
      <c r="A65" s="29" t="s">
        <v>170</v>
      </c>
      <c r="B65" s="29"/>
      <c r="C65" s="305">
        <v>11.022</v>
      </c>
      <c r="D65" s="25" t="s">
        <v>460</v>
      </c>
      <c r="E65" s="25"/>
      <c r="F65" s="298">
        <v>1891.8</v>
      </c>
      <c r="G65" s="298">
        <v>5.9</v>
      </c>
      <c r="H65" s="298">
        <v>1899.7</v>
      </c>
      <c r="I65" s="298">
        <v>45</v>
      </c>
      <c r="J65" s="299">
        <v>-0.43</v>
      </c>
      <c r="K65" s="300">
        <v>0.11579</v>
      </c>
      <c r="L65" s="300">
        <v>8.0000000000000004E-4</v>
      </c>
      <c r="M65" s="301">
        <v>5.4530000000000003</v>
      </c>
      <c r="N65" s="301">
        <v>0.16</v>
      </c>
      <c r="O65" s="300">
        <v>0.3427</v>
      </c>
      <c r="P65" s="300">
        <v>9.2999999999999992E-3</v>
      </c>
      <c r="Q65" s="301">
        <v>0.56888000000000005</v>
      </c>
      <c r="R65" s="302"/>
      <c r="S65" s="303">
        <v>437</v>
      </c>
      <c r="T65" s="302">
        <v>34</v>
      </c>
      <c r="U65" s="302">
        <v>55.4</v>
      </c>
      <c r="V65" s="302">
        <v>4.3</v>
      </c>
      <c r="W65" s="302">
        <v>57.6</v>
      </c>
      <c r="X65" s="302">
        <v>4.5</v>
      </c>
      <c r="Y65" s="304">
        <f t="shared" si="6"/>
        <v>1.0177514792899409</v>
      </c>
      <c r="Z65" s="305"/>
      <c r="AA65" s="302">
        <v>560</v>
      </c>
      <c r="AB65" s="302">
        <v>130</v>
      </c>
      <c r="AC65" s="304">
        <v>0.4</v>
      </c>
      <c r="AD65" s="304">
        <v>1.4</v>
      </c>
      <c r="AE65" s="304">
        <v>0.44</v>
      </c>
      <c r="AF65" s="304">
        <v>0.26</v>
      </c>
      <c r="AG65" s="302">
        <v>1990</v>
      </c>
      <c r="AH65" s="302">
        <v>220</v>
      </c>
      <c r="AI65" s="306">
        <v>2.9000000000000001E-2</v>
      </c>
      <c r="AJ65" s="306">
        <v>2.1999999999999999E-2</v>
      </c>
      <c r="AK65" s="305">
        <v>56.7</v>
      </c>
      <c r="AL65" s="305">
        <v>7.1</v>
      </c>
      <c r="AM65" s="306">
        <v>0.37</v>
      </c>
      <c r="AN65" s="306">
        <v>0.11</v>
      </c>
      <c r="AO65" s="304">
        <v>4.2</v>
      </c>
      <c r="AP65" s="304">
        <v>1.6</v>
      </c>
      <c r="AQ65" s="304">
        <v>9.6</v>
      </c>
      <c r="AR65" s="304">
        <v>2.1</v>
      </c>
      <c r="AS65" s="304">
        <v>2.37</v>
      </c>
      <c r="AT65" s="304">
        <v>0.54</v>
      </c>
      <c r="AU65" s="305">
        <v>50.8</v>
      </c>
      <c r="AV65" s="304">
        <v>6.8</v>
      </c>
      <c r="AW65" s="304">
        <v>14.2</v>
      </c>
      <c r="AX65" s="304">
        <v>1.5</v>
      </c>
      <c r="AY65" s="303">
        <v>191</v>
      </c>
      <c r="AZ65" s="302">
        <v>26</v>
      </c>
      <c r="BA65" s="303">
        <v>67.5</v>
      </c>
      <c r="BB65" s="302">
        <v>5.5</v>
      </c>
      <c r="BC65" s="303">
        <v>345</v>
      </c>
      <c r="BD65" s="302">
        <v>34</v>
      </c>
      <c r="BE65" s="303">
        <v>65.7</v>
      </c>
      <c r="BF65" s="302">
        <v>6.3</v>
      </c>
      <c r="BG65" s="302">
        <v>597</v>
      </c>
      <c r="BH65" s="303">
        <v>60</v>
      </c>
      <c r="BI65" s="303">
        <v>124</v>
      </c>
      <c r="BJ65" s="305">
        <v>10</v>
      </c>
      <c r="BK65" s="302">
        <v>8.5</v>
      </c>
      <c r="BL65" s="305">
        <v>4.2</v>
      </c>
      <c r="BM65" s="303">
        <v>519000</v>
      </c>
      <c r="BN65" s="303">
        <v>61000</v>
      </c>
      <c r="BO65" s="303">
        <v>9210</v>
      </c>
      <c r="BP65" s="303">
        <v>830</v>
      </c>
      <c r="BQ65" s="303">
        <v>344</v>
      </c>
      <c r="BR65" s="302">
        <v>27</v>
      </c>
      <c r="BS65" s="303">
        <v>338</v>
      </c>
      <c r="BT65" s="302">
        <v>26</v>
      </c>
      <c r="BU65" s="304">
        <v>6.2</v>
      </c>
      <c r="BV65" s="304">
        <v>1.2</v>
      </c>
      <c r="BW65" s="304">
        <v>2.4900000000000002</v>
      </c>
      <c r="BX65" s="304">
        <v>0.71</v>
      </c>
      <c r="BY65" s="302"/>
      <c r="BZ65" s="307">
        <f t="shared" si="7"/>
        <v>65.37202380952381</v>
      </c>
      <c r="CA65" s="235">
        <f>BS65*(EXP(F65*0.0001551)+0.0072*EXP(F65*0.0009849))</f>
        <v>468.94260877430031</v>
      </c>
      <c r="CB65" s="308">
        <f>2.28+3.99*LOG(AK65/((CA65*BK65)^(1/2)))</f>
        <v>2.0937218563998674</v>
      </c>
      <c r="CC65" s="235">
        <f>4800/(5.711-LOG(BK65)-LOG(1)+LOG(0.75))-273.15</f>
        <v>757.63562877004108</v>
      </c>
    </row>
    <row r="66" spans="1:81" s="26" customFormat="1" ht="12" customHeight="1">
      <c r="A66" s="29" t="s">
        <v>171</v>
      </c>
      <c r="B66" s="29"/>
      <c r="C66" s="305">
        <v>6.0130999999999997</v>
      </c>
      <c r="D66" s="25" t="s">
        <v>461</v>
      </c>
      <c r="E66" s="25"/>
      <c r="F66" s="298">
        <v>1907.1</v>
      </c>
      <c r="G66" s="298">
        <v>4.7</v>
      </c>
      <c r="H66" s="298">
        <v>1940.6</v>
      </c>
      <c r="I66" s="298">
        <v>36</v>
      </c>
      <c r="J66" s="299">
        <v>-1.76</v>
      </c>
      <c r="K66" s="300">
        <v>0.1168</v>
      </c>
      <c r="L66" s="300">
        <v>8.5999999999999998E-4</v>
      </c>
      <c r="M66" s="301">
        <v>5.6449999999999996</v>
      </c>
      <c r="N66" s="301">
        <v>0.14000000000000001</v>
      </c>
      <c r="O66" s="300">
        <v>0.3513</v>
      </c>
      <c r="P66" s="300">
        <v>7.6E-3</v>
      </c>
      <c r="Q66" s="301">
        <v>0.52788000000000002</v>
      </c>
      <c r="R66" s="302"/>
      <c r="S66" s="302">
        <v>250</v>
      </c>
      <c r="T66" s="302">
        <v>24</v>
      </c>
      <c r="U66" s="305">
        <v>32.1</v>
      </c>
      <c r="V66" s="302">
        <v>3</v>
      </c>
      <c r="W66" s="302">
        <v>30.2</v>
      </c>
      <c r="X66" s="302">
        <v>3</v>
      </c>
      <c r="Y66" s="304">
        <f t="shared" si="6"/>
        <v>0.88770053475935828</v>
      </c>
      <c r="Z66" s="304"/>
      <c r="AA66" s="302">
        <v>400</v>
      </c>
      <c r="AB66" s="302">
        <v>120</v>
      </c>
      <c r="AC66" s="304">
        <v>0</v>
      </c>
      <c r="AD66" s="304">
        <v>1.3</v>
      </c>
      <c r="AE66" s="304">
        <v>0.18</v>
      </c>
      <c r="AF66" s="304">
        <v>0.19</v>
      </c>
      <c r="AG66" s="302">
        <v>1230</v>
      </c>
      <c r="AH66" s="302">
        <v>130</v>
      </c>
      <c r="AI66" s="306" t="s">
        <v>107</v>
      </c>
      <c r="AJ66" s="306" t="s">
        <v>107</v>
      </c>
      <c r="AK66" s="305">
        <v>31.1</v>
      </c>
      <c r="AL66" s="305">
        <v>4.5</v>
      </c>
      <c r="AM66" s="306">
        <v>0.16500000000000001</v>
      </c>
      <c r="AN66" s="306">
        <v>5.1999999999999998E-2</v>
      </c>
      <c r="AO66" s="304">
        <v>3.36</v>
      </c>
      <c r="AP66" s="304">
        <v>0.9</v>
      </c>
      <c r="AQ66" s="304">
        <v>6.1</v>
      </c>
      <c r="AR66" s="304">
        <v>1.9</v>
      </c>
      <c r="AS66" s="304">
        <v>1.1299999999999999</v>
      </c>
      <c r="AT66" s="304">
        <v>0.3</v>
      </c>
      <c r="AU66" s="305">
        <v>26.8</v>
      </c>
      <c r="AV66" s="304">
        <v>4.3</v>
      </c>
      <c r="AW66" s="304">
        <v>9.5</v>
      </c>
      <c r="AX66" s="304">
        <v>1.5</v>
      </c>
      <c r="AY66" s="303">
        <v>108</v>
      </c>
      <c r="AZ66" s="302">
        <v>12</v>
      </c>
      <c r="BA66" s="303">
        <v>43.8</v>
      </c>
      <c r="BB66" s="302">
        <v>7.3</v>
      </c>
      <c r="BC66" s="303">
        <v>211</v>
      </c>
      <c r="BD66" s="302">
        <v>27</v>
      </c>
      <c r="BE66" s="303">
        <v>46.7</v>
      </c>
      <c r="BF66" s="302">
        <v>6.2</v>
      </c>
      <c r="BG66" s="302">
        <v>392</v>
      </c>
      <c r="BH66" s="303">
        <v>44</v>
      </c>
      <c r="BI66" s="303">
        <v>83</v>
      </c>
      <c r="BJ66" s="305">
        <v>11</v>
      </c>
      <c r="BK66" s="302">
        <v>7</v>
      </c>
      <c r="BL66" s="305">
        <v>4.3</v>
      </c>
      <c r="BM66" s="303">
        <v>533000</v>
      </c>
      <c r="BN66" s="303">
        <v>54000</v>
      </c>
      <c r="BO66" s="303">
        <v>9800</v>
      </c>
      <c r="BP66" s="303">
        <v>1000</v>
      </c>
      <c r="BQ66" s="303">
        <v>166</v>
      </c>
      <c r="BR66" s="302">
        <v>16</v>
      </c>
      <c r="BS66" s="303">
        <v>187</v>
      </c>
      <c r="BT66" s="302">
        <v>19</v>
      </c>
      <c r="BU66" s="304">
        <v>2.76</v>
      </c>
      <c r="BV66" s="304">
        <v>0.54</v>
      </c>
      <c r="BW66" s="304">
        <v>1.17</v>
      </c>
      <c r="BX66" s="304">
        <v>0.42</v>
      </c>
      <c r="BY66" s="302"/>
      <c r="BZ66" s="307">
        <f t="shared" si="7"/>
        <v>49.847775175644031</v>
      </c>
      <c r="CA66" s="235">
        <f>BS66*(EXP(F66*0.0001551)+0.0072*EXP(F66*0.0009849))</f>
        <v>260.17210775678973</v>
      </c>
      <c r="CB66" s="308">
        <f>2.28+3.99*LOG(AK66/((CA66*BK66)^(1/2)))</f>
        <v>1.7316981953469175</v>
      </c>
      <c r="CC66" s="235">
        <f>4800/(5.711-LOG(BK66)-LOG(1)+LOG(0.75))-273.15</f>
        <v>739.30248567452486</v>
      </c>
    </row>
    <row r="67" spans="1:81" s="26" customFormat="1" ht="12" customHeight="1">
      <c r="A67" s="29" t="s">
        <v>172</v>
      </c>
      <c r="B67" s="29"/>
      <c r="C67" s="305">
        <v>5.9145000000000003</v>
      </c>
      <c r="D67" s="25" t="s">
        <v>461</v>
      </c>
      <c r="E67" s="25"/>
      <c r="F67" s="298">
        <v>1908.2</v>
      </c>
      <c r="G67" s="298">
        <v>7.1</v>
      </c>
      <c r="H67" s="298">
        <v>1751</v>
      </c>
      <c r="I67" s="298">
        <v>70</v>
      </c>
      <c r="J67" s="299">
        <v>8.1999999999999993</v>
      </c>
      <c r="K67" s="300">
        <v>0.11677999999999999</v>
      </c>
      <c r="L67" s="300">
        <v>6.7000000000000002E-4</v>
      </c>
      <c r="M67" s="301">
        <v>5.0199999999999996</v>
      </c>
      <c r="N67" s="301">
        <v>0.23</v>
      </c>
      <c r="O67" s="300">
        <v>0.313</v>
      </c>
      <c r="P67" s="300">
        <v>1.4E-2</v>
      </c>
      <c r="Q67" s="301">
        <v>0.99175999999999997</v>
      </c>
      <c r="R67" s="302"/>
      <c r="S67" s="302">
        <v>305</v>
      </c>
      <c r="T67" s="302">
        <v>18</v>
      </c>
      <c r="U67" s="305">
        <v>39.1</v>
      </c>
      <c r="V67" s="302">
        <v>2.4</v>
      </c>
      <c r="W67" s="302">
        <v>40.5</v>
      </c>
      <c r="X67" s="302">
        <v>2.4</v>
      </c>
      <c r="Y67" s="304">
        <f t="shared" si="6"/>
        <v>1.3682170542635659</v>
      </c>
      <c r="Z67" s="304"/>
      <c r="AA67" s="315">
        <v>420</v>
      </c>
      <c r="AB67" s="315">
        <v>100</v>
      </c>
      <c r="AC67" s="316">
        <v>0.9</v>
      </c>
      <c r="AD67" s="316">
        <v>1.3</v>
      </c>
      <c r="AE67" s="316">
        <v>0.73</v>
      </c>
      <c r="AF67" s="316">
        <v>0.43</v>
      </c>
      <c r="AG67" s="315">
        <v>1470</v>
      </c>
      <c r="AH67" s="315">
        <v>120</v>
      </c>
      <c r="AI67" s="317">
        <v>0.97</v>
      </c>
      <c r="AJ67" s="317">
        <v>0.4</v>
      </c>
      <c r="AK67" s="318">
        <v>42.9</v>
      </c>
      <c r="AL67" s="318">
        <v>4.0999999999999996</v>
      </c>
      <c r="AM67" s="317">
        <v>1.25</v>
      </c>
      <c r="AN67" s="317">
        <v>0.44</v>
      </c>
      <c r="AO67" s="316">
        <v>8.4</v>
      </c>
      <c r="AP67" s="316">
        <v>2.4</v>
      </c>
      <c r="AQ67" s="316">
        <v>10.7</v>
      </c>
      <c r="AR67" s="316">
        <v>1.7</v>
      </c>
      <c r="AS67" s="316">
        <v>3.49</v>
      </c>
      <c r="AT67" s="316">
        <v>0.79</v>
      </c>
      <c r="AU67" s="318">
        <v>38.6</v>
      </c>
      <c r="AV67" s="316">
        <v>7.8</v>
      </c>
      <c r="AW67" s="316">
        <v>10.4</v>
      </c>
      <c r="AX67" s="316">
        <v>1.5</v>
      </c>
      <c r="AY67" s="319">
        <v>131</v>
      </c>
      <c r="AZ67" s="315">
        <v>19</v>
      </c>
      <c r="BA67" s="319">
        <v>45.6</v>
      </c>
      <c r="BB67" s="315">
        <v>6.4</v>
      </c>
      <c r="BC67" s="319">
        <v>221</v>
      </c>
      <c r="BD67" s="315">
        <v>25</v>
      </c>
      <c r="BE67" s="319">
        <v>46.5</v>
      </c>
      <c r="BF67" s="315">
        <v>7.7</v>
      </c>
      <c r="BG67" s="315">
        <v>391</v>
      </c>
      <c r="BH67" s="319">
        <v>50</v>
      </c>
      <c r="BI67" s="319">
        <v>79.400000000000006</v>
      </c>
      <c r="BJ67" s="318">
        <v>9.1999999999999993</v>
      </c>
      <c r="BK67" s="315">
        <v>9.6</v>
      </c>
      <c r="BL67" s="318">
        <v>3.3</v>
      </c>
      <c r="BM67" s="319">
        <v>447000</v>
      </c>
      <c r="BN67" s="319">
        <v>42000</v>
      </c>
      <c r="BO67" s="319">
        <v>8340</v>
      </c>
      <c r="BP67" s="319">
        <v>780</v>
      </c>
      <c r="BQ67" s="319">
        <v>353</v>
      </c>
      <c r="BR67" s="315">
        <v>76</v>
      </c>
      <c r="BS67" s="319">
        <v>258</v>
      </c>
      <c r="BT67" s="315">
        <v>20</v>
      </c>
      <c r="BU67" s="316">
        <v>5.36</v>
      </c>
      <c r="BV67" s="316">
        <v>0.86</v>
      </c>
      <c r="BW67" s="316">
        <v>1.43</v>
      </c>
      <c r="BX67" s="316">
        <v>0.48</v>
      </c>
      <c r="BY67" s="315"/>
      <c r="BZ67" s="307">
        <f t="shared" si="7"/>
        <v>27.838228749443701</v>
      </c>
      <c r="CA67" s="235"/>
      <c r="CB67" s="308"/>
      <c r="CC67" s="235"/>
    </row>
    <row r="68" spans="1:81" s="26" customFormat="1" ht="12" customHeight="1">
      <c r="A68" s="29" t="s">
        <v>173</v>
      </c>
      <c r="B68" s="29"/>
      <c r="C68" s="305">
        <v>6.2007000000000003</v>
      </c>
      <c r="D68" s="25" t="s">
        <v>461</v>
      </c>
      <c r="E68" s="25"/>
      <c r="F68" s="298">
        <v>1877.9</v>
      </c>
      <c r="G68" s="298">
        <v>5.2</v>
      </c>
      <c r="H68" s="298">
        <v>1900</v>
      </c>
      <c r="I68" s="298">
        <v>37</v>
      </c>
      <c r="J68" s="299">
        <v>-1.6</v>
      </c>
      <c r="K68" s="300">
        <v>0.11482000000000001</v>
      </c>
      <c r="L68" s="300">
        <v>6.4999999999999997E-4</v>
      </c>
      <c r="M68" s="301">
        <v>5.4130000000000003</v>
      </c>
      <c r="N68" s="301">
        <v>0.13</v>
      </c>
      <c r="O68" s="300">
        <v>0.34279999999999999</v>
      </c>
      <c r="P68" s="300">
        <v>7.7999999999999996E-3</v>
      </c>
      <c r="Q68" s="301">
        <v>0.88419000000000003</v>
      </c>
      <c r="R68" s="302"/>
      <c r="S68" s="302">
        <v>291</v>
      </c>
      <c r="T68" s="302">
        <v>34</v>
      </c>
      <c r="U68" s="305">
        <v>36.700000000000003</v>
      </c>
      <c r="V68" s="302">
        <v>4.3</v>
      </c>
      <c r="W68" s="302">
        <v>42.2</v>
      </c>
      <c r="X68" s="302">
        <v>5.6</v>
      </c>
      <c r="Y68" s="304">
        <f t="shared" si="6"/>
        <v>1.0986547085201794</v>
      </c>
      <c r="Z68" s="304"/>
      <c r="AA68" s="302">
        <v>390</v>
      </c>
      <c r="AB68" s="302">
        <v>110</v>
      </c>
      <c r="AC68" s="304">
        <v>1.5</v>
      </c>
      <c r="AD68" s="304">
        <v>1.4</v>
      </c>
      <c r="AE68" s="304">
        <v>0.33</v>
      </c>
      <c r="AF68" s="304">
        <v>0.28000000000000003</v>
      </c>
      <c r="AG68" s="302">
        <v>1540</v>
      </c>
      <c r="AH68" s="302">
        <v>150</v>
      </c>
      <c r="AI68" s="306">
        <v>1.2E-2</v>
      </c>
      <c r="AJ68" s="306">
        <v>1.0999999999999999E-2</v>
      </c>
      <c r="AK68" s="305">
        <v>39.6</v>
      </c>
      <c r="AL68" s="305">
        <v>4.5999999999999996</v>
      </c>
      <c r="AM68" s="306">
        <v>0.191</v>
      </c>
      <c r="AN68" s="306">
        <v>4.7E-2</v>
      </c>
      <c r="AO68" s="304">
        <v>3.9</v>
      </c>
      <c r="AP68" s="304">
        <v>1.5</v>
      </c>
      <c r="AQ68" s="304">
        <v>8.1999999999999993</v>
      </c>
      <c r="AR68" s="304">
        <v>1.5</v>
      </c>
      <c r="AS68" s="304">
        <v>2.2200000000000002</v>
      </c>
      <c r="AT68" s="304">
        <v>0.53</v>
      </c>
      <c r="AU68" s="305">
        <v>40</v>
      </c>
      <c r="AV68" s="304">
        <v>11</v>
      </c>
      <c r="AW68" s="304">
        <v>12.2</v>
      </c>
      <c r="AX68" s="304">
        <v>2.1</v>
      </c>
      <c r="AY68" s="303">
        <v>154</v>
      </c>
      <c r="AZ68" s="302">
        <v>18</v>
      </c>
      <c r="BA68" s="303">
        <v>53.6</v>
      </c>
      <c r="BB68" s="302">
        <v>6.9</v>
      </c>
      <c r="BC68" s="303">
        <v>252</v>
      </c>
      <c r="BD68" s="302">
        <v>30</v>
      </c>
      <c r="BE68" s="303">
        <v>54.1</v>
      </c>
      <c r="BF68" s="302">
        <v>7.1</v>
      </c>
      <c r="BG68" s="302">
        <v>442</v>
      </c>
      <c r="BH68" s="303">
        <v>55</v>
      </c>
      <c r="BI68" s="303">
        <v>88.7</v>
      </c>
      <c r="BJ68" s="305">
        <v>8.5</v>
      </c>
      <c r="BK68" s="302">
        <v>11</v>
      </c>
      <c r="BL68" s="305">
        <v>3.4</v>
      </c>
      <c r="BM68" s="303">
        <v>523000</v>
      </c>
      <c r="BN68" s="303">
        <v>40000</v>
      </c>
      <c r="BO68" s="303">
        <v>9600</v>
      </c>
      <c r="BP68" s="303">
        <v>1300</v>
      </c>
      <c r="BQ68" s="303">
        <v>245</v>
      </c>
      <c r="BR68" s="302">
        <v>35</v>
      </c>
      <c r="BS68" s="303">
        <v>223</v>
      </c>
      <c r="BT68" s="302">
        <v>26</v>
      </c>
      <c r="BU68" s="304">
        <v>3.7</v>
      </c>
      <c r="BV68" s="304">
        <v>1.2</v>
      </c>
      <c r="BW68" s="304">
        <v>1.59</v>
      </c>
      <c r="BX68" s="304">
        <v>0.49</v>
      </c>
      <c r="BY68" s="302"/>
      <c r="BZ68" s="307">
        <f t="shared" si="7"/>
        <v>58.267667292057538</v>
      </c>
      <c r="CA68" s="235">
        <f t="shared" ref="CA68:CA75" si="14">BS68*(EXP(F68*0.0001551)+0.0072*EXP(F68*0.0009849))</f>
        <v>308.60642719252854</v>
      </c>
      <c r="CB68" s="308">
        <f t="shared" ref="CB68:CB75" si="15">2.28+3.99*LOG(AK68/((CA68*BK68)^(1/2)))</f>
        <v>1.6108624764725539</v>
      </c>
      <c r="CC68" s="235">
        <f t="shared" ref="CC68:CC75" si="16">4800/(5.711-LOG(BK68)-LOG(1)+LOG(0.75))-273.15</f>
        <v>783.03262748342661</v>
      </c>
    </row>
    <row r="69" spans="1:81" s="26" customFormat="1" ht="12" customHeight="1">
      <c r="A69" s="29" t="s">
        <v>174</v>
      </c>
      <c r="B69" s="29"/>
      <c r="C69" s="305">
        <v>6.2789999999999999</v>
      </c>
      <c r="D69" s="25" t="s">
        <v>461</v>
      </c>
      <c r="E69" s="25"/>
      <c r="F69" s="298">
        <v>1904.4</v>
      </c>
      <c r="G69" s="298">
        <v>6.9</v>
      </c>
      <c r="H69" s="298">
        <v>1877.7</v>
      </c>
      <c r="I69" s="298">
        <v>35</v>
      </c>
      <c r="J69" s="299">
        <v>1.4</v>
      </c>
      <c r="K69" s="300">
        <v>0.11656999999999999</v>
      </c>
      <c r="L69" s="300">
        <v>9.7000000000000005E-4</v>
      </c>
      <c r="M69" s="301">
        <v>5.4240000000000004</v>
      </c>
      <c r="N69" s="301">
        <v>0.14000000000000001</v>
      </c>
      <c r="O69" s="300">
        <v>0.33810000000000001</v>
      </c>
      <c r="P69" s="300">
        <v>7.3000000000000001E-3</v>
      </c>
      <c r="Q69" s="301">
        <v>0.58581000000000005</v>
      </c>
      <c r="R69" s="302"/>
      <c r="S69" s="302">
        <v>267</v>
      </c>
      <c r="T69" s="302">
        <v>17</v>
      </c>
      <c r="U69" s="305">
        <v>34.200000000000003</v>
      </c>
      <c r="V69" s="302">
        <v>2.2000000000000002</v>
      </c>
      <c r="W69" s="302">
        <v>27.6</v>
      </c>
      <c r="X69" s="302">
        <v>1.8</v>
      </c>
      <c r="Y69" s="304">
        <f t="shared" si="6"/>
        <v>0.7874396135265701</v>
      </c>
      <c r="Z69" s="304"/>
      <c r="AA69" s="302">
        <v>330</v>
      </c>
      <c r="AB69" s="302">
        <v>98</v>
      </c>
      <c r="AC69" s="304">
        <v>0.5</v>
      </c>
      <c r="AD69" s="304">
        <v>1.4</v>
      </c>
      <c r="AE69" s="304" t="s">
        <v>107</v>
      </c>
      <c r="AF69" s="304" t="s">
        <v>107</v>
      </c>
      <c r="AG69" s="302">
        <v>1021</v>
      </c>
      <c r="AH69" s="302">
        <v>86</v>
      </c>
      <c r="AI69" s="306">
        <v>1.9E-2</v>
      </c>
      <c r="AJ69" s="306">
        <v>1.7999999999999999E-2</v>
      </c>
      <c r="AK69" s="305">
        <v>37.4</v>
      </c>
      <c r="AL69" s="305">
        <v>5.2</v>
      </c>
      <c r="AM69" s="306">
        <v>9.1999999999999998E-2</v>
      </c>
      <c r="AN69" s="306">
        <v>5.8999999999999997E-2</v>
      </c>
      <c r="AO69" s="304">
        <v>1.56</v>
      </c>
      <c r="AP69" s="304">
        <v>0.64</v>
      </c>
      <c r="AQ69" s="304">
        <v>3.8</v>
      </c>
      <c r="AR69" s="304">
        <v>1.2</v>
      </c>
      <c r="AS69" s="304">
        <v>0.84</v>
      </c>
      <c r="AT69" s="304">
        <v>0.27</v>
      </c>
      <c r="AU69" s="305">
        <v>18.2</v>
      </c>
      <c r="AV69" s="304">
        <v>4.5</v>
      </c>
      <c r="AW69" s="304">
        <v>7.1</v>
      </c>
      <c r="AX69" s="304">
        <v>1.5</v>
      </c>
      <c r="AY69" s="303">
        <v>93</v>
      </c>
      <c r="AZ69" s="302">
        <v>11</v>
      </c>
      <c r="BA69" s="303">
        <v>33.700000000000003</v>
      </c>
      <c r="BB69" s="302">
        <v>4.8</v>
      </c>
      <c r="BC69" s="303">
        <v>166</v>
      </c>
      <c r="BD69" s="302">
        <v>20</v>
      </c>
      <c r="BE69" s="303">
        <v>34.200000000000003</v>
      </c>
      <c r="BF69" s="302">
        <v>4</v>
      </c>
      <c r="BG69" s="302">
        <v>339</v>
      </c>
      <c r="BH69" s="303">
        <v>45</v>
      </c>
      <c r="BI69" s="303">
        <v>67.7</v>
      </c>
      <c r="BJ69" s="305">
        <v>8.8000000000000007</v>
      </c>
      <c r="BK69" s="302">
        <v>10.9</v>
      </c>
      <c r="BL69" s="305">
        <v>2.8</v>
      </c>
      <c r="BM69" s="303">
        <v>533000</v>
      </c>
      <c r="BN69" s="303">
        <v>54000</v>
      </c>
      <c r="BO69" s="303">
        <v>9600</v>
      </c>
      <c r="BP69" s="303">
        <v>1100</v>
      </c>
      <c r="BQ69" s="303">
        <v>163</v>
      </c>
      <c r="BR69" s="302">
        <v>10</v>
      </c>
      <c r="BS69" s="303">
        <v>207</v>
      </c>
      <c r="BT69" s="302">
        <v>13</v>
      </c>
      <c r="BU69" s="304">
        <v>4.5999999999999996</v>
      </c>
      <c r="BV69" s="304">
        <v>1.1000000000000001</v>
      </c>
      <c r="BW69" s="304">
        <v>1.45</v>
      </c>
      <c r="BX69" s="304">
        <v>0.3</v>
      </c>
      <c r="BY69" s="302"/>
      <c r="BZ69" s="307">
        <f t="shared" si="7"/>
        <v>84.089068825910928</v>
      </c>
      <c r="CA69" s="235">
        <f t="shared" si="14"/>
        <v>287.85560931802877</v>
      </c>
      <c r="CB69" s="308">
        <f t="shared" si="15"/>
        <v>1.5800383093067842</v>
      </c>
      <c r="CC69" s="235">
        <f t="shared" si="16"/>
        <v>782.11168784932022</v>
      </c>
    </row>
    <row r="70" spans="1:81" s="26" customFormat="1" ht="12" customHeight="1">
      <c r="A70" s="29" t="s">
        <v>175</v>
      </c>
      <c r="B70" s="29"/>
      <c r="C70" s="305">
        <v>6.7027000000000001</v>
      </c>
      <c r="D70" s="25" t="s">
        <v>461</v>
      </c>
      <c r="E70" s="25"/>
      <c r="F70" s="298">
        <v>1902</v>
      </c>
      <c r="G70" s="298">
        <v>5.5</v>
      </c>
      <c r="H70" s="298">
        <v>1894.6</v>
      </c>
      <c r="I70" s="298">
        <v>36</v>
      </c>
      <c r="J70" s="299">
        <v>0.3</v>
      </c>
      <c r="K70" s="300">
        <v>0.11649</v>
      </c>
      <c r="L70" s="300">
        <v>8.7000000000000001E-4</v>
      </c>
      <c r="M70" s="301">
        <v>5.5</v>
      </c>
      <c r="N70" s="301">
        <v>0.15</v>
      </c>
      <c r="O70" s="300">
        <v>0.34160000000000001</v>
      </c>
      <c r="P70" s="300">
        <v>7.4000000000000003E-3</v>
      </c>
      <c r="Q70" s="301">
        <v>0.90715999999999997</v>
      </c>
      <c r="R70" s="302"/>
      <c r="S70" s="302">
        <v>233</v>
      </c>
      <c r="T70" s="302">
        <v>33</v>
      </c>
      <c r="U70" s="305">
        <v>29.8</v>
      </c>
      <c r="V70" s="302">
        <v>4.3</v>
      </c>
      <c r="W70" s="302">
        <v>25.1</v>
      </c>
      <c r="X70" s="302">
        <v>3.8</v>
      </c>
      <c r="Y70" s="304">
        <f t="shared" si="6"/>
        <v>0.81564245810055869</v>
      </c>
      <c r="Z70" s="304"/>
      <c r="AA70" s="302">
        <v>190</v>
      </c>
      <c r="AB70" s="302">
        <v>120</v>
      </c>
      <c r="AC70" s="304">
        <v>0.9</v>
      </c>
      <c r="AD70" s="304">
        <v>1</v>
      </c>
      <c r="AE70" s="304">
        <v>0.13</v>
      </c>
      <c r="AF70" s="304">
        <v>0.14000000000000001</v>
      </c>
      <c r="AG70" s="302">
        <v>1060</v>
      </c>
      <c r="AH70" s="302">
        <v>100</v>
      </c>
      <c r="AI70" s="306">
        <v>7.7000000000000002E-3</v>
      </c>
      <c r="AJ70" s="306">
        <v>8.9999999999999993E-3</v>
      </c>
      <c r="AK70" s="305">
        <v>24.4</v>
      </c>
      <c r="AL70" s="305">
        <v>2.6</v>
      </c>
      <c r="AM70" s="306">
        <v>0.155</v>
      </c>
      <c r="AN70" s="306">
        <v>7.4999999999999997E-2</v>
      </c>
      <c r="AO70" s="304">
        <v>1.82</v>
      </c>
      <c r="AP70" s="304">
        <v>0.9</v>
      </c>
      <c r="AQ70" s="304">
        <v>3.4</v>
      </c>
      <c r="AR70" s="304">
        <v>1.3</v>
      </c>
      <c r="AS70" s="304">
        <v>1.35</v>
      </c>
      <c r="AT70" s="304">
        <v>0.3</v>
      </c>
      <c r="AU70" s="305">
        <v>25.4</v>
      </c>
      <c r="AV70" s="304">
        <v>4.7</v>
      </c>
      <c r="AW70" s="304">
        <v>8.5</v>
      </c>
      <c r="AX70" s="304">
        <v>1.6</v>
      </c>
      <c r="AY70" s="303">
        <v>100</v>
      </c>
      <c r="AZ70" s="302">
        <v>12</v>
      </c>
      <c r="BA70" s="303">
        <v>35.200000000000003</v>
      </c>
      <c r="BB70" s="302">
        <v>3.6</v>
      </c>
      <c r="BC70" s="303">
        <v>175</v>
      </c>
      <c r="BD70" s="302">
        <v>27</v>
      </c>
      <c r="BE70" s="303">
        <v>35.1</v>
      </c>
      <c r="BF70" s="302">
        <v>4.8</v>
      </c>
      <c r="BG70" s="302">
        <v>305</v>
      </c>
      <c r="BH70" s="303">
        <v>48</v>
      </c>
      <c r="BI70" s="303">
        <v>65.2</v>
      </c>
      <c r="BJ70" s="305">
        <v>8.8000000000000007</v>
      </c>
      <c r="BK70" s="302">
        <v>11.6</v>
      </c>
      <c r="BL70" s="305">
        <v>3.8</v>
      </c>
      <c r="BM70" s="303">
        <v>527000</v>
      </c>
      <c r="BN70" s="303">
        <v>55000</v>
      </c>
      <c r="BO70" s="303">
        <v>9200</v>
      </c>
      <c r="BP70" s="303">
        <v>1200</v>
      </c>
      <c r="BQ70" s="303">
        <v>146</v>
      </c>
      <c r="BR70" s="302">
        <v>21</v>
      </c>
      <c r="BS70" s="303">
        <v>179</v>
      </c>
      <c r="BT70" s="302">
        <v>25</v>
      </c>
      <c r="BU70" s="304">
        <v>2.73</v>
      </c>
      <c r="BV70" s="304">
        <v>0.85</v>
      </c>
      <c r="BW70" s="304">
        <v>1.44</v>
      </c>
      <c r="BX70" s="304">
        <v>0.4</v>
      </c>
      <c r="BY70" s="302"/>
      <c r="BZ70" s="307">
        <f t="shared" si="7"/>
        <v>84.356819650937297</v>
      </c>
      <c r="CA70" s="235">
        <f t="shared" si="14"/>
        <v>248.80925378276174</v>
      </c>
      <c r="CB70" s="308">
        <f t="shared" si="15"/>
        <v>0.91233799378750335</v>
      </c>
      <c r="CC70" s="235">
        <f t="shared" si="16"/>
        <v>788.42035656487189</v>
      </c>
    </row>
    <row r="71" spans="1:81" s="26" customFormat="1" ht="12" customHeight="1">
      <c r="A71" s="29" t="s">
        <v>176</v>
      </c>
      <c r="B71" s="29"/>
      <c r="C71" s="305">
        <v>6.4969999999999999</v>
      </c>
      <c r="D71" s="25" t="s">
        <v>461</v>
      </c>
      <c r="E71" s="25"/>
      <c r="F71" s="298">
        <v>1898.5</v>
      </c>
      <c r="G71" s="298">
        <v>7.2</v>
      </c>
      <c r="H71" s="298">
        <v>1869</v>
      </c>
      <c r="I71" s="298">
        <v>38</v>
      </c>
      <c r="J71" s="299">
        <v>1.83</v>
      </c>
      <c r="K71" s="300">
        <v>0.11627</v>
      </c>
      <c r="L71" s="300">
        <v>9.2000000000000003E-4</v>
      </c>
      <c r="M71" s="301">
        <v>5.41</v>
      </c>
      <c r="N71" s="301">
        <v>0.17</v>
      </c>
      <c r="O71" s="300">
        <v>0.33650000000000002</v>
      </c>
      <c r="P71" s="300">
        <v>8.0000000000000002E-3</v>
      </c>
      <c r="Q71" s="301">
        <v>0.93298999999999999</v>
      </c>
      <c r="R71" s="302"/>
      <c r="S71" s="302">
        <v>290</v>
      </c>
      <c r="T71" s="302">
        <v>23</v>
      </c>
      <c r="U71" s="305">
        <v>37</v>
      </c>
      <c r="V71" s="302">
        <v>3.1</v>
      </c>
      <c r="W71" s="302">
        <v>37.700000000000003</v>
      </c>
      <c r="X71" s="302">
        <v>3.1</v>
      </c>
      <c r="Y71" s="304">
        <f t="shared" si="6"/>
        <v>1.0308370044052864</v>
      </c>
      <c r="Z71" s="304"/>
      <c r="AA71" s="302">
        <v>293</v>
      </c>
      <c r="AB71" s="302">
        <v>81</v>
      </c>
      <c r="AC71" s="304">
        <v>1.2</v>
      </c>
      <c r="AD71" s="304">
        <v>1.5</v>
      </c>
      <c r="AE71" s="304">
        <v>0.4</v>
      </c>
      <c r="AF71" s="304">
        <v>0.22</v>
      </c>
      <c r="AG71" s="302">
        <v>1530</v>
      </c>
      <c r="AH71" s="302">
        <v>190</v>
      </c>
      <c r="AI71" s="306">
        <v>0.27</v>
      </c>
      <c r="AJ71" s="306">
        <v>0.14000000000000001</v>
      </c>
      <c r="AK71" s="305">
        <v>35.200000000000003</v>
      </c>
      <c r="AL71" s="305">
        <v>3.8</v>
      </c>
      <c r="AM71" s="306">
        <v>0.39</v>
      </c>
      <c r="AN71" s="306">
        <v>0.15</v>
      </c>
      <c r="AO71" s="304">
        <v>4.3</v>
      </c>
      <c r="AP71" s="304">
        <v>1.7</v>
      </c>
      <c r="AQ71" s="304">
        <v>8.5</v>
      </c>
      <c r="AR71" s="304">
        <v>2.2000000000000002</v>
      </c>
      <c r="AS71" s="304">
        <v>2.29</v>
      </c>
      <c r="AT71" s="304">
        <v>0.56000000000000005</v>
      </c>
      <c r="AU71" s="305">
        <v>35.4</v>
      </c>
      <c r="AV71" s="304">
        <v>6.5</v>
      </c>
      <c r="AW71" s="304">
        <v>10.6</v>
      </c>
      <c r="AX71" s="304">
        <v>1.7</v>
      </c>
      <c r="AY71" s="303">
        <v>126</v>
      </c>
      <c r="AZ71" s="302">
        <v>17</v>
      </c>
      <c r="BA71" s="303">
        <v>51.8</v>
      </c>
      <c r="BB71" s="302">
        <v>6</v>
      </c>
      <c r="BC71" s="303">
        <v>240</v>
      </c>
      <c r="BD71" s="302">
        <v>30</v>
      </c>
      <c r="BE71" s="303">
        <v>48.6</v>
      </c>
      <c r="BF71" s="302">
        <v>5.6</v>
      </c>
      <c r="BG71" s="302">
        <v>486</v>
      </c>
      <c r="BH71" s="303">
        <v>69</v>
      </c>
      <c r="BI71" s="303">
        <v>97</v>
      </c>
      <c r="BJ71" s="305">
        <v>14</v>
      </c>
      <c r="BK71" s="302">
        <v>10.4</v>
      </c>
      <c r="BL71" s="305">
        <v>3.9</v>
      </c>
      <c r="BM71" s="303">
        <v>486000</v>
      </c>
      <c r="BN71" s="303">
        <v>26000</v>
      </c>
      <c r="BO71" s="303">
        <v>8000</v>
      </c>
      <c r="BP71" s="303">
        <v>1200</v>
      </c>
      <c r="BQ71" s="303">
        <v>234</v>
      </c>
      <c r="BR71" s="302">
        <v>15</v>
      </c>
      <c r="BS71" s="303">
        <v>227</v>
      </c>
      <c r="BT71" s="302">
        <v>18</v>
      </c>
      <c r="BU71" s="304">
        <v>3.55</v>
      </c>
      <c r="BV71" s="304">
        <v>0.67</v>
      </c>
      <c r="BW71" s="304">
        <v>1.0900000000000001</v>
      </c>
      <c r="BX71" s="304">
        <v>0.4</v>
      </c>
      <c r="BY71" s="302"/>
      <c r="BZ71" s="307">
        <f t="shared" si="7"/>
        <v>44.125854993160061</v>
      </c>
      <c r="CA71" s="235">
        <f t="shared" si="14"/>
        <v>315.32697704239303</v>
      </c>
      <c r="CB71" s="308">
        <f t="shared" si="15"/>
        <v>1.4366952662955312</v>
      </c>
      <c r="CC71" s="235">
        <f t="shared" si="16"/>
        <v>777.40168839943897</v>
      </c>
    </row>
    <row r="72" spans="1:81" s="26" customFormat="1" ht="12" customHeight="1">
      <c r="A72" s="29" t="s">
        <v>177</v>
      </c>
      <c r="B72" s="29"/>
      <c r="C72" s="305">
        <v>6.7725</v>
      </c>
      <c r="D72" s="25" t="s">
        <v>461</v>
      </c>
      <c r="E72" s="25"/>
      <c r="F72" s="298">
        <v>1913</v>
      </c>
      <c r="G72" s="298">
        <v>11</v>
      </c>
      <c r="H72" s="298">
        <v>1860.6</v>
      </c>
      <c r="I72" s="298">
        <v>35</v>
      </c>
      <c r="J72" s="299">
        <v>2.79</v>
      </c>
      <c r="K72" s="300">
        <v>0.1171</v>
      </c>
      <c r="L72" s="300">
        <v>1.1000000000000001E-3</v>
      </c>
      <c r="M72" s="301">
        <v>5.3959999999999999</v>
      </c>
      <c r="N72" s="301">
        <v>0.14000000000000001</v>
      </c>
      <c r="O72" s="300">
        <v>0.33460000000000001</v>
      </c>
      <c r="P72" s="300">
        <v>7.3000000000000001E-3</v>
      </c>
      <c r="Q72" s="301">
        <v>0.69015000000000004</v>
      </c>
      <c r="R72" s="302"/>
      <c r="S72" s="302">
        <v>249</v>
      </c>
      <c r="T72" s="302">
        <v>18</v>
      </c>
      <c r="U72" s="305">
        <v>32.200000000000003</v>
      </c>
      <c r="V72" s="302">
        <v>2.2000000000000002</v>
      </c>
      <c r="W72" s="302">
        <v>24.8</v>
      </c>
      <c r="X72" s="302">
        <v>1.9</v>
      </c>
      <c r="Y72" s="304">
        <f t="shared" si="6"/>
        <v>0.76020408163265307</v>
      </c>
      <c r="Z72" s="304"/>
      <c r="AA72" s="302">
        <v>620</v>
      </c>
      <c r="AB72" s="302">
        <v>130</v>
      </c>
      <c r="AC72" s="304">
        <v>0.08</v>
      </c>
      <c r="AD72" s="304">
        <v>0.92</v>
      </c>
      <c r="AE72" s="304">
        <v>0.77</v>
      </c>
      <c r="AF72" s="304">
        <v>0.32</v>
      </c>
      <c r="AG72" s="302">
        <v>1130</v>
      </c>
      <c r="AH72" s="302">
        <v>130</v>
      </c>
      <c r="AI72" s="306">
        <v>0.17599999999999999</v>
      </c>
      <c r="AJ72" s="306">
        <v>0.05</v>
      </c>
      <c r="AK72" s="305">
        <v>37</v>
      </c>
      <c r="AL72" s="305">
        <v>4.4000000000000004</v>
      </c>
      <c r="AM72" s="306">
        <v>0.5</v>
      </c>
      <c r="AN72" s="306">
        <v>0.2</v>
      </c>
      <c r="AO72" s="304">
        <v>6.4</v>
      </c>
      <c r="AP72" s="304">
        <v>2.2000000000000002</v>
      </c>
      <c r="AQ72" s="304">
        <v>12.1</v>
      </c>
      <c r="AR72" s="304">
        <v>4.9000000000000004</v>
      </c>
      <c r="AS72" s="304">
        <v>6.6</v>
      </c>
      <c r="AT72" s="304">
        <v>2.2000000000000002</v>
      </c>
      <c r="AU72" s="305">
        <v>41.5</v>
      </c>
      <c r="AV72" s="304">
        <v>8.8000000000000007</v>
      </c>
      <c r="AW72" s="304">
        <v>11.2</v>
      </c>
      <c r="AX72" s="304">
        <v>2.1</v>
      </c>
      <c r="AY72" s="303">
        <v>114</v>
      </c>
      <c r="AZ72" s="302">
        <v>15</v>
      </c>
      <c r="BA72" s="303">
        <v>40.200000000000003</v>
      </c>
      <c r="BB72" s="302">
        <v>6.6</v>
      </c>
      <c r="BC72" s="303">
        <v>176</v>
      </c>
      <c r="BD72" s="302">
        <v>27</v>
      </c>
      <c r="BE72" s="303">
        <v>37.1</v>
      </c>
      <c r="BF72" s="302">
        <v>5.4</v>
      </c>
      <c r="BG72" s="302">
        <v>311</v>
      </c>
      <c r="BH72" s="303">
        <v>51</v>
      </c>
      <c r="BI72" s="303">
        <v>66</v>
      </c>
      <c r="BJ72" s="305">
        <v>9</v>
      </c>
      <c r="BK72" s="302">
        <v>8.3000000000000007</v>
      </c>
      <c r="BL72" s="305">
        <v>2.5</v>
      </c>
      <c r="BM72" s="303">
        <v>491000</v>
      </c>
      <c r="BN72" s="303">
        <v>57000</v>
      </c>
      <c r="BO72" s="303">
        <v>9200</v>
      </c>
      <c r="BP72" s="303">
        <v>1400</v>
      </c>
      <c r="BQ72" s="303">
        <v>149</v>
      </c>
      <c r="BR72" s="302">
        <v>11</v>
      </c>
      <c r="BS72" s="303">
        <v>196</v>
      </c>
      <c r="BT72" s="302">
        <v>15</v>
      </c>
      <c r="BU72" s="304">
        <v>5.4</v>
      </c>
      <c r="BV72" s="304">
        <v>1.4</v>
      </c>
      <c r="BW72" s="304">
        <v>2.19</v>
      </c>
      <c r="BX72" s="304">
        <v>0.7</v>
      </c>
      <c r="BY72" s="302"/>
      <c r="BZ72" s="307">
        <f t="shared" si="7"/>
        <v>27.233987603305785</v>
      </c>
      <c r="CA72" s="235">
        <f t="shared" si="14"/>
        <v>272.98876711855928</v>
      </c>
      <c r="CB72" s="308">
        <f t="shared" si="15"/>
        <v>1.8434552543126712</v>
      </c>
      <c r="CC72" s="235">
        <f t="shared" si="16"/>
        <v>755.35167316018544</v>
      </c>
    </row>
    <row r="73" spans="1:81" s="26" customFormat="1" ht="12" customHeight="1">
      <c r="A73" s="29" t="s">
        <v>178</v>
      </c>
      <c r="B73" s="29"/>
      <c r="C73" s="305">
        <v>6.5637999999999996</v>
      </c>
      <c r="D73" s="25" t="s">
        <v>461</v>
      </c>
      <c r="E73" s="25"/>
      <c r="F73" s="298">
        <v>1896</v>
      </c>
      <c r="G73" s="298">
        <v>10</v>
      </c>
      <c r="H73" s="298">
        <v>1877.8</v>
      </c>
      <c r="I73" s="298">
        <v>35</v>
      </c>
      <c r="J73" s="299">
        <v>0.92</v>
      </c>
      <c r="K73" s="300">
        <v>0.11600000000000001</v>
      </c>
      <c r="L73" s="300">
        <v>1.1000000000000001E-3</v>
      </c>
      <c r="M73" s="301">
        <v>5.3940000000000001</v>
      </c>
      <c r="N73" s="301">
        <v>0.14000000000000001</v>
      </c>
      <c r="O73" s="300">
        <v>0.3382</v>
      </c>
      <c r="P73" s="300">
        <v>7.3000000000000001E-3</v>
      </c>
      <c r="Q73" s="301">
        <v>0.80566000000000004</v>
      </c>
      <c r="R73" s="302"/>
      <c r="S73" s="302">
        <v>194</v>
      </c>
      <c r="T73" s="302">
        <v>14</v>
      </c>
      <c r="U73" s="305">
        <v>24.6</v>
      </c>
      <c r="V73" s="302">
        <v>1.7</v>
      </c>
      <c r="W73" s="302">
        <v>19</v>
      </c>
      <c r="X73" s="302">
        <v>1.3</v>
      </c>
      <c r="Y73" s="304">
        <f t="shared" si="6"/>
        <v>0.74333333333333329</v>
      </c>
      <c r="Z73" s="304"/>
      <c r="AA73" s="302">
        <v>310</v>
      </c>
      <c r="AB73" s="302">
        <v>100</v>
      </c>
      <c r="AC73" s="304">
        <v>0.6</v>
      </c>
      <c r="AD73" s="304">
        <v>1.2</v>
      </c>
      <c r="AE73" s="304">
        <v>0.28999999999999998</v>
      </c>
      <c r="AF73" s="304">
        <v>0.24</v>
      </c>
      <c r="AG73" s="302">
        <v>774</v>
      </c>
      <c r="AH73" s="302">
        <v>98</v>
      </c>
      <c r="AI73" s="306">
        <v>7.9000000000000008E-3</v>
      </c>
      <c r="AJ73" s="306">
        <v>8.9999999999999993E-3</v>
      </c>
      <c r="AK73" s="305">
        <v>25.5</v>
      </c>
      <c r="AL73" s="305">
        <v>3.6</v>
      </c>
      <c r="AM73" s="306">
        <v>0.08</v>
      </c>
      <c r="AN73" s="306">
        <v>3.5999999999999997E-2</v>
      </c>
      <c r="AO73" s="304">
        <v>1.26</v>
      </c>
      <c r="AP73" s="304">
        <v>0.73</v>
      </c>
      <c r="AQ73" s="304">
        <v>3</v>
      </c>
      <c r="AR73" s="304">
        <v>1</v>
      </c>
      <c r="AS73" s="304">
        <v>0.75</v>
      </c>
      <c r="AT73" s="304">
        <v>0.38</v>
      </c>
      <c r="AU73" s="305">
        <v>13.1</v>
      </c>
      <c r="AV73" s="304">
        <v>3.1</v>
      </c>
      <c r="AW73" s="304">
        <v>4.57</v>
      </c>
      <c r="AX73" s="304">
        <v>0.75</v>
      </c>
      <c r="AY73" s="303">
        <v>60.9</v>
      </c>
      <c r="AZ73" s="302">
        <v>8.9</v>
      </c>
      <c r="BA73" s="303">
        <v>24.1</v>
      </c>
      <c r="BB73" s="302">
        <v>2.8</v>
      </c>
      <c r="BC73" s="303">
        <v>128</v>
      </c>
      <c r="BD73" s="302">
        <v>20</v>
      </c>
      <c r="BE73" s="303">
        <v>26.9</v>
      </c>
      <c r="BF73" s="302">
        <v>3.6</v>
      </c>
      <c r="BG73" s="302">
        <v>277</v>
      </c>
      <c r="BH73" s="303">
        <v>35</v>
      </c>
      <c r="BI73" s="303">
        <v>57.4</v>
      </c>
      <c r="BJ73" s="305">
        <v>7.3</v>
      </c>
      <c r="BK73" s="302">
        <v>5.9</v>
      </c>
      <c r="BL73" s="305">
        <v>1.5</v>
      </c>
      <c r="BM73" s="303">
        <v>513000</v>
      </c>
      <c r="BN73" s="303">
        <v>60000</v>
      </c>
      <c r="BO73" s="303">
        <v>9200</v>
      </c>
      <c r="BP73" s="303">
        <v>1300</v>
      </c>
      <c r="BQ73" s="303">
        <v>111.5</v>
      </c>
      <c r="BR73" s="302">
        <v>7.8</v>
      </c>
      <c r="BS73" s="303">
        <v>150</v>
      </c>
      <c r="BT73" s="302">
        <v>11</v>
      </c>
      <c r="BU73" s="304">
        <v>3.6</v>
      </c>
      <c r="BV73" s="304">
        <v>1.1000000000000001</v>
      </c>
      <c r="BW73" s="304">
        <v>1.08</v>
      </c>
      <c r="BX73" s="304">
        <v>0.53</v>
      </c>
      <c r="BY73" s="302"/>
      <c r="BZ73" s="307">
        <f t="shared" si="7"/>
        <v>68.633333333333326</v>
      </c>
      <c r="CA73" s="235">
        <f t="shared" si="14"/>
        <v>208.27055202459002</v>
      </c>
      <c r="CB73" s="308">
        <f t="shared" si="15"/>
        <v>1.728582959773489</v>
      </c>
      <c r="CC73" s="235">
        <f t="shared" si="16"/>
        <v>723.69141416200569</v>
      </c>
    </row>
    <row r="74" spans="1:81" s="26" customFormat="1" ht="12" customHeight="1">
      <c r="A74" s="29" t="s">
        <v>179</v>
      </c>
      <c r="B74" s="29"/>
      <c r="C74" s="305">
        <v>6.4076000000000004</v>
      </c>
      <c r="D74" s="25" t="s">
        <v>461</v>
      </c>
      <c r="E74" s="25"/>
      <c r="F74" s="298">
        <v>1889.1</v>
      </c>
      <c r="G74" s="298">
        <v>8.1</v>
      </c>
      <c r="H74" s="298">
        <v>1860.2</v>
      </c>
      <c r="I74" s="298">
        <v>35</v>
      </c>
      <c r="J74" s="299">
        <v>1.52</v>
      </c>
      <c r="K74" s="300">
        <v>0.11559999999999999</v>
      </c>
      <c r="L74" s="300">
        <v>1E-3</v>
      </c>
      <c r="M74" s="301">
        <v>5.3209999999999997</v>
      </c>
      <c r="N74" s="301">
        <v>0.14000000000000001</v>
      </c>
      <c r="O74" s="300">
        <v>0.33450000000000002</v>
      </c>
      <c r="P74" s="300">
        <v>7.3000000000000001E-3</v>
      </c>
      <c r="Q74" s="301">
        <v>0.60880999999999996</v>
      </c>
      <c r="R74" s="302"/>
      <c r="S74" s="302">
        <v>236</v>
      </c>
      <c r="T74" s="302">
        <v>27</v>
      </c>
      <c r="U74" s="305">
        <v>29.9</v>
      </c>
      <c r="V74" s="302">
        <v>3.4</v>
      </c>
      <c r="W74" s="302">
        <v>31.4</v>
      </c>
      <c r="X74" s="302">
        <v>3.5</v>
      </c>
      <c r="Y74" s="304">
        <f t="shared" si="6"/>
        <v>1.0432432432432432</v>
      </c>
      <c r="Z74" s="304"/>
      <c r="AA74" s="302">
        <v>244</v>
      </c>
      <c r="AB74" s="302">
        <v>95</v>
      </c>
      <c r="AC74" s="304">
        <v>1.1000000000000001</v>
      </c>
      <c r="AD74" s="304">
        <v>1.2</v>
      </c>
      <c r="AE74" s="304">
        <v>0.23</v>
      </c>
      <c r="AF74" s="304">
        <v>0.22</v>
      </c>
      <c r="AG74" s="302">
        <v>1160</v>
      </c>
      <c r="AH74" s="302">
        <v>130</v>
      </c>
      <c r="AI74" s="306">
        <v>7.0000000000000001E-3</v>
      </c>
      <c r="AJ74" s="306">
        <v>0.01</v>
      </c>
      <c r="AK74" s="305">
        <v>27.9</v>
      </c>
      <c r="AL74" s="305">
        <v>4</v>
      </c>
      <c r="AM74" s="306">
        <v>0.151</v>
      </c>
      <c r="AN74" s="306">
        <v>7.0999999999999994E-2</v>
      </c>
      <c r="AO74" s="304">
        <v>2.79</v>
      </c>
      <c r="AP74" s="304">
        <v>0.83</v>
      </c>
      <c r="AQ74" s="304">
        <v>5.5</v>
      </c>
      <c r="AR74" s="304">
        <v>1.9</v>
      </c>
      <c r="AS74" s="304">
        <v>1.73</v>
      </c>
      <c r="AT74" s="304">
        <v>0.37</v>
      </c>
      <c r="AU74" s="305">
        <v>23.9</v>
      </c>
      <c r="AV74" s="304">
        <v>4.0999999999999996</v>
      </c>
      <c r="AW74" s="304">
        <v>9.5</v>
      </c>
      <c r="AX74" s="304">
        <v>1.1000000000000001</v>
      </c>
      <c r="AY74" s="303">
        <v>101</v>
      </c>
      <c r="AZ74" s="302">
        <v>13</v>
      </c>
      <c r="BA74" s="303">
        <v>39.1</v>
      </c>
      <c r="BB74" s="302">
        <v>5.3</v>
      </c>
      <c r="BC74" s="303">
        <v>194</v>
      </c>
      <c r="BD74" s="302">
        <v>23</v>
      </c>
      <c r="BE74" s="303">
        <v>41.9</v>
      </c>
      <c r="BF74" s="302">
        <v>5.3</v>
      </c>
      <c r="BG74" s="302">
        <v>384</v>
      </c>
      <c r="BH74" s="303">
        <v>50</v>
      </c>
      <c r="BI74" s="303">
        <v>79</v>
      </c>
      <c r="BJ74" s="305">
        <v>10</v>
      </c>
      <c r="BK74" s="302">
        <v>8.1</v>
      </c>
      <c r="BL74" s="305">
        <v>3.7</v>
      </c>
      <c r="BM74" s="303">
        <v>430000</v>
      </c>
      <c r="BN74" s="303">
        <v>34000</v>
      </c>
      <c r="BO74" s="303">
        <v>8560</v>
      </c>
      <c r="BP74" s="303">
        <v>980</v>
      </c>
      <c r="BQ74" s="303">
        <v>193</v>
      </c>
      <c r="BR74" s="302">
        <v>21</v>
      </c>
      <c r="BS74" s="303">
        <v>185</v>
      </c>
      <c r="BT74" s="302">
        <v>21</v>
      </c>
      <c r="BU74" s="304">
        <v>2.06</v>
      </c>
      <c r="BV74" s="304">
        <v>0.56000000000000005</v>
      </c>
      <c r="BW74" s="304">
        <v>1.03</v>
      </c>
      <c r="BX74" s="304">
        <v>0.41</v>
      </c>
      <c r="BY74" s="302"/>
      <c r="BZ74" s="307">
        <f t="shared" si="7"/>
        <v>54.564353209514493</v>
      </c>
      <c r="CA74" s="235">
        <f t="shared" si="14"/>
        <v>256.54310514471626</v>
      </c>
      <c r="CB74" s="308">
        <f t="shared" si="15"/>
        <v>1.429258266043909</v>
      </c>
      <c r="CC74" s="235">
        <f t="shared" si="16"/>
        <v>753.02247674595503</v>
      </c>
    </row>
    <row r="75" spans="1:81" s="26" customFormat="1" ht="12" customHeight="1">
      <c r="A75" s="29" t="s">
        <v>180</v>
      </c>
      <c r="B75" s="29"/>
      <c r="C75" s="305">
        <v>6.1597</v>
      </c>
      <c r="D75" s="25" t="s">
        <v>461</v>
      </c>
      <c r="E75" s="25"/>
      <c r="F75" s="298">
        <v>1880.2</v>
      </c>
      <c r="G75" s="298">
        <v>4.7</v>
      </c>
      <c r="H75" s="298">
        <v>1837.2</v>
      </c>
      <c r="I75" s="298">
        <v>35</v>
      </c>
      <c r="J75" s="299">
        <v>2.2799999999999998</v>
      </c>
      <c r="K75" s="300">
        <v>0.11493</v>
      </c>
      <c r="L75" s="300">
        <v>6.9999999999999999E-4</v>
      </c>
      <c r="M75" s="301">
        <v>5.2149999999999999</v>
      </c>
      <c r="N75" s="301">
        <v>0.13</v>
      </c>
      <c r="O75" s="300">
        <v>0.32979999999999998</v>
      </c>
      <c r="P75" s="300">
        <v>7.3000000000000001E-3</v>
      </c>
      <c r="Q75" s="301">
        <v>0.71750999999999998</v>
      </c>
      <c r="R75" s="302"/>
      <c r="S75" s="302">
        <v>293</v>
      </c>
      <c r="T75" s="302">
        <v>27</v>
      </c>
      <c r="U75" s="305">
        <v>37</v>
      </c>
      <c r="V75" s="302">
        <v>3.3</v>
      </c>
      <c r="W75" s="302">
        <v>41.4</v>
      </c>
      <c r="X75" s="302">
        <v>4</v>
      </c>
      <c r="Y75" s="304">
        <f t="shared" si="6"/>
        <v>1.1068376068376069</v>
      </c>
      <c r="Z75" s="304"/>
      <c r="AA75" s="302">
        <v>388</v>
      </c>
      <c r="AB75" s="302">
        <v>87</v>
      </c>
      <c r="AC75" s="304" t="s">
        <v>107</v>
      </c>
      <c r="AD75" s="304" t="s">
        <v>107</v>
      </c>
      <c r="AE75" s="304">
        <v>0.22</v>
      </c>
      <c r="AF75" s="304">
        <v>0.19</v>
      </c>
      <c r="AG75" s="302">
        <v>1730</v>
      </c>
      <c r="AH75" s="302">
        <v>190</v>
      </c>
      <c r="AI75" s="306">
        <v>1.9E-2</v>
      </c>
      <c r="AJ75" s="306">
        <v>0.02</v>
      </c>
      <c r="AK75" s="305">
        <v>41.5</v>
      </c>
      <c r="AL75" s="305">
        <v>4.4000000000000004</v>
      </c>
      <c r="AM75" s="306">
        <v>0.27800000000000002</v>
      </c>
      <c r="AN75" s="306">
        <v>5.0999999999999997E-2</v>
      </c>
      <c r="AO75" s="304">
        <v>4.47</v>
      </c>
      <c r="AP75" s="304">
        <v>0.74</v>
      </c>
      <c r="AQ75" s="304">
        <v>8.4</v>
      </c>
      <c r="AR75" s="304">
        <v>1.9</v>
      </c>
      <c r="AS75" s="304">
        <v>2.0499999999999998</v>
      </c>
      <c r="AT75" s="304">
        <v>0.36</v>
      </c>
      <c r="AU75" s="305">
        <v>49.9</v>
      </c>
      <c r="AV75" s="304">
        <v>9.9</v>
      </c>
      <c r="AW75" s="304">
        <v>13.5</v>
      </c>
      <c r="AX75" s="304">
        <v>2.4</v>
      </c>
      <c r="AY75" s="303">
        <v>165</v>
      </c>
      <c r="AZ75" s="302">
        <v>26</v>
      </c>
      <c r="BA75" s="303">
        <v>64.3</v>
      </c>
      <c r="BB75" s="302">
        <v>7.3</v>
      </c>
      <c r="BC75" s="303">
        <v>298</v>
      </c>
      <c r="BD75" s="302">
        <v>33</v>
      </c>
      <c r="BE75" s="303">
        <v>57.4</v>
      </c>
      <c r="BF75" s="302">
        <v>6.9</v>
      </c>
      <c r="BG75" s="302">
        <v>505</v>
      </c>
      <c r="BH75" s="303">
        <v>71</v>
      </c>
      <c r="BI75" s="303">
        <v>101</v>
      </c>
      <c r="BJ75" s="305">
        <v>14</v>
      </c>
      <c r="BK75" s="302">
        <v>10.7</v>
      </c>
      <c r="BL75" s="305">
        <v>3.4</v>
      </c>
      <c r="BM75" s="303">
        <v>482000</v>
      </c>
      <c r="BN75" s="303">
        <v>42000</v>
      </c>
      <c r="BO75" s="303">
        <v>9100</v>
      </c>
      <c r="BP75" s="303">
        <v>1300</v>
      </c>
      <c r="BQ75" s="303">
        <v>259</v>
      </c>
      <c r="BR75" s="302">
        <v>26</v>
      </c>
      <c r="BS75" s="303">
        <v>234</v>
      </c>
      <c r="BT75" s="302">
        <v>22</v>
      </c>
      <c r="BU75" s="304">
        <v>3.5</v>
      </c>
      <c r="BV75" s="304">
        <v>1.2</v>
      </c>
      <c r="BW75" s="304">
        <v>1.38</v>
      </c>
      <c r="BX75" s="304">
        <v>0.53</v>
      </c>
      <c r="BY75" s="302"/>
      <c r="BZ75" s="307">
        <f t="shared" si="7"/>
        <v>56.555608820709494</v>
      </c>
      <c r="CA75" s="235">
        <f t="shared" si="14"/>
        <v>323.96517348021069</v>
      </c>
      <c r="CB75" s="308">
        <f t="shared" si="15"/>
        <v>1.6739471096164884</v>
      </c>
      <c r="CC75" s="235">
        <f t="shared" si="16"/>
        <v>780.24910824427877</v>
      </c>
    </row>
    <row r="76" spans="1:81" s="26" customFormat="1" ht="12" customHeight="1">
      <c r="A76" s="29" t="s">
        <v>181</v>
      </c>
      <c r="B76" s="29"/>
      <c r="C76" s="305">
        <v>6.27</v>
      </c>
      <c r="D76" s="25" t="s">
        <v>461</v>
      </c>
      <c r="E76" s="25"/>
      <c r="F76" s="298">
        <v>1889.2</v>
      </c>
      <c r="G76" s="298">
        <v>4.7</v>
      </c>
      <c r="H76" s="298">
        <v>1786.9</v>
      </c>
      <c r="I76" s="298">
        <v>34</v>
      </c>
      <c r="J76" s="299">
        <v>5.41</v>
      </c>
      <c r="K76" s="300">
        <v>0.11557000000000001</v>
      </c>
      <c r="L76" s="300">
        <v>7.2000000000000005E-4</v>
      </c>
      <c r="M76" s="301">
        <v>5.1079999999999997</v>
      </c>
      <c r="N76" s="301">
        <v>0.13</v>
      </c>
      <c r="O76" s="300">
        <v>0.31942999999999999</v>
      </c>
      <c r="P76" s="300">
        <v>6.8999999999999999E-3</v>
      </c>
      <c r="Q76" s="301">
        <v>0.60157000000000005</v>
      </c>
      <c r="R76" s="302"/>
      <c r="S76" s="302">
        <v>265</v>
      </c>
      <c r="T76" s="302">
        <v>25</v>
      </c>
      <c r="U76" s="305">
        <v>33.6</v>
      </c>
      <c r="V76" s="302">
        <v>3.2</v>
      </c>
      <c r="W76" s="302">
        <v>34.4</v>
      </c>
      <c r="X76" s="302">
        <v>3.1</v>
      </c>
      <c r="Y76" s="304">
        <f t="shared" si="6"/>
        <v>0.99521531100478466</v>
      </c>
      <c r="Z76" s="304"/>
      <c r="AA76" s="315">
        <v>380</v>
      </c>
      <c r="AB76" s="315">
        <v>110</v>
      </c>
      <c r="AC76" s="316">
        <v>0.9</v>
      </c>
      <c r="AD76" s="316">
        <v>1.4</v>
      </c>
      <c r="AE76" s="316">
        <v>0.14000000000000001</v>
      </c>
      <c r="AF76" s="316">
        <v>0.19</v>
      </c>
      <c r="AG76" s="315">
        <v>1460</v>
      </c>
      <c r="AH76" s="315">
        <v>160</v>
      </c>
      <c r="AI76" s="317">
        <v>1.7999999999999999E-2</v>
      </c>
      <c r="AJ76" s="317">
        <v>1.4999999999999999E-2</v>
      </c>
      <c r="AK76" s="318">
        <v>34.299999999999997</v>
      </c>
      <c r="AL76" s="318">
        <v>4.2</v>
      </c>
      <c r="AM76" s="317">
        <v>0.182</v>
      </c>
      <c r="AN76" s="317">
        <v>6.3E-2</v>
      </c>
      <c r="AO76" s="316">
        <v>3.35</v>
      </c>
      <c r="AP76" s="316">
        <v>0.74</v>
      </c>
      <c r="AQ76" s="316">
        <v>9.1</v>
      </c>
      <c r="AR76" s="316">
        <v>1.7</v>
      </c>
      <c r="AS76" s="316">
        <v>2.19</v>
      </c>
      <c r="AT76" s="316">
        <v>0.47</v>
      </c>
      <c r="AU76" s="318">
        <v>35.4</v>
      </c>
      <c r="AV76" s="316">
        <v>6.9</v>
      </c>
      <c r="AW76" s="316">
        <v>11.9</v>
      </c>
      <c r="AX76" s="316">
        <v>1.4</v>
      </c>
      <c r="AY76" s="319">
        <v>134</v>
      </c>
      <c r="AZ76" s="315">
        <v>10</v>
      </c>
      <c r="BA76" s="319">
        <v>52.4</v>
      </c>
      <c r="BB76" s="315">
        <v>6.4</v>
      </c>
      <c r="BC76" s="319">
        <v>256</v>
      </c>
      <c r="BD76" s="315">
        <v>31</v>
      </c>
      <c r="BE76" s="319">
        <v>51.2</v>
      </c>
      <c r="BF76" s="315">
        <v>4.8</v>
      </c>
      <c r="BG76" s="315">
        <v>439</v>
      </c>
      <c r="BH76" s="319">
        <v>48</v>
      </c>
      <c r="BI76" s="319">
        <v>94</v>
      </c>
      <c r="BJ76" s="318">
        <v>14</v>
      </c>
      <c r="BK76" s="315">
        <v>11.6</v>
      </c>
      <c r="BL76" s="318">
        <v>3.4</v>
      </c>
      <c r="BM76" s="319">
        <v>507000</v>
      </c>
      <c r="BN76" s="319">
        <v>62000</v>
      </c>
      <c r="BO76" s="319">
        <v>9500</v>
      </c>
      <c r="BP76" s="319">
        <v>1100</v>
      </c>
      <c r="BQ76" s="319">
        <v>208</v>
      </c>
      <c r="BR76" s="315">
        <v>19</v>
      </c>
      <c r="BS76" s="319">
        <v>209</v>
      </c>
      <c r="BT76" s="315">
        <v>20</v>
      </c>
      <c r="BU76" s="316">
        <v>5</v>
      </c>
      <c r="BV76" s="316">
        <v>1.3</v>
      </c>
      <c r="BW76" s="316">
        <v>1.62</v>
      </c>
      <c r="BX76" s="316">
        <v>0.57999999999999996</v>
      </c>
      <c r="BY76" s="315"/>
      <c r="BZ76" s="307">
        <f t="shared" si="7"/>
        <v>54.72527472527473</v>
      </c>
      <c r="CA76" s="235"/>
      <c r="CB76" s="308"/>
      <c r="CC76" s="235"/>
    </row>
    <row r="77" spans="1:81" s="169" customFormat="1" ht="12" customHeight="1">
      <c r="A77" s="167" t="s">
        <v>648</v>
      </c>
      <c r="B77" s="168"/>
      <c r="C77" s="321"/>
      <c r="F77" s="320"/>
      <c r="G77" s="320"/>
      <c r="H77" s="320"/>
      <c r="I77" s="320"/>
      <c r="J77" s="321"/>
      <c r="K77" s="322"/>
      <c r="L77" s="322"/>
      <c r="M77" s="323"/>
      <c r="N77" s="323"/>
      <c r="O77" s="322"/>
      <c r="P77" s="322"/>
      <c r="Q77" s="323"/>
      <c r="R77" s="324"/>
      <c r="S77" s="320"/>
      <c r="T77" s="324"/>
      <c r="U77" s="324"/>
      <c r="V77" s="324"/>
      <c r="W77" s="324"/>
      <c r="X77" s="324"/>
      <c r="Y77" s="323"/>
      <c r="Z77" s="323"/>
      <c r="AA77" s="324"/>
      <c r="AB77" s="324"/>
      <c r="AC77" s="323"/>
      <c r="AD77" s="323"/>
      <c r="AE77" s="323"/>
      <c r="AF77" s="323"/>
      <c r="AG77" s="324"/>
      <c r="AH77" s="324"/>
      <c r="AI77" s="325"/>
      <c r="AJ77" s="325"/>
      <c r="AK77" s="321"/>
      <c r="AL77" s="321"/>
      <c r="AM77" s="324"/>
      <c r="AN77" s="324"/>
      <c r="AO77" s="323"/>
      <c r="AP77" s="323"/>
      <c r="AQ77" s="323"/>
      <c r="AR77" s="323"/>
      <c r="AS77" s="323"/>
      <c r="AT77" s="323"/>
      <c r="AU77" s="321"/>
      <c r="AV77" s="323"/>
      <c r="AW77" s="323"/>
      <c r="AX77" s="323"/>
      <c r="AY77" s="320"/>
      <c r="AZ77" s="324"/>
      <c r="BA77" s="320"/>
      <c r="BB77" s="324"/>
      <c r="BC77" s="320"/>
      <c r="BD77" s="324"/>
      <c r="BE77" s="320"/>
      <c r="BF77" s="324"/>
      <c r="BG77" s="324"/>
      <c r="BH77" s="320"/>
      <c r="BI77" s="320"/>
      <c r="BJ77" s="321"/>
      <c r="BK77" s="324"/>
      <c r="BL77" s="321"/>
      <c r="BM77" s="320"/>
      <c r="BN77" s="320"/>
      <c r="BO77" s="320"/>
      <c r="BP77" s="320"/>
      <c r="BQ77" s="320"/>
      <c r="BR77" s="324"/>
      <c r="BS77" s="320"/>
      <c r="BT77" s="324"/>
      <c r="BU77" s="323"/>
      <c r="BV77" s="323"/>
      <c r="BW77" s="323"/>
      <c r="BX77" s="323"/>
      <c r="BY77" s="324"/>
      <c r="BZ77" s="326"/>
      <c r="CA77" s="242">
        <f t="shared" ref="CA77:CB77" si="17">AVERAGE(CA44:CA76)</f>
        <v>342.82615923790291</v>
      </c>
      <c r="CB77" s="240">
        <f t="shared" si="17"/>
        <v>1.6654490790733196</v>
      </c>
      <c r="CC77" s="242">
        <f>AVERAGE(CC44:CC76)</f>
        <v>769.88213593091643</v>
      </c>
    </row>
    <row r="78" spans="1:81" s="169" customFormat="1" ht="12" customHeight="1">
      <c r="A78" s="167" t="s">
        <v>966</v>
      </c>
      <c r="B78" s="168"/>
      <c r="C78" s="321"/>
      <c r="F78" s="320"/>
      <c r="G78" s="320"/>
      <c r="H78" s="320"/>
      <c r="I78" s="320"/>
      <c r="J78" s="321"/>
      <c r="K78" s="322"/>
      <c r="L78" s="322"/>
      <c r="M78" s="323"/>
      <c r="N78" s="323"/>
      <c r="O78" s="322"/>
      <c r="P78" s="322"/>
      <c r="Q78" s="323"/>
      <c r="R78" s="324"/>
      <c r="S78" s="320"/>
      <c r="T78" s="324"/>
      <c r="U78" s="324"/>
      <c r="V78" s="324"/>
      <c r="W78" s="324"/>
      <c r="X78" s="324"/>
      <c r="Y78" s="323"/>
      <c r="Z78" s="323"/>
      <c r="AA78" s="324"/>
      <c r="AB78" s="324"/>
      <c r="AC78" s="323"/>
      <c r="AD78" s="323"/>
      <c r="AE78" s="323"/>
      <c r="AF78" s="323"/>
      <c r="AG78" s="324"/>
      <c r="AH78" s="324"/>
      <c r="AI78" s="325"/>
      <c r="AJ78" s="325"/>
      <c r="AK78" s="321"/>
      <c r="AL78" s="321"/>
      <c r="AM78" s="324"/>
      <c r="AN78" s="324"/>
      <c r="AO78" s="323"/>
      <c r="AP78" s="323"/>
      <c r="AQ78" s="323"/>
      <c r="AR78" s="323"/>
      <c r="AS78" s="323"/>
      <c r="AT78" s="323"/>
      <c r="AU78" s="321"/>
      <c r="AV78" s="323"/>
      <c r="AW78" s="323"/>
      <c r="AX78" s="323"/>
      <c r="AY78" s="320"/>
      <c r="AZ78" s="324"/>
      <c r="BA78" s="320"/>
      <c r="BB78" s="324"/>
      <c r="BC78" s="320"/>
      <c r="BD78" s="324"/>
      <c r="BE78" s="320"/>
      <c r="BF78" s="324"/>
      <c r="BG78" s="324"/>
      <c r="BH78" s="320"/>
      <c r="BI78" s="320"/>
      <c r="BJ78" s="321"/>
      <c r="BK78" s="324"/>
      <c r="BL78" s="321"/>
      <c r="BM78" s="320"/>
      <c r="BN78" s="320"/>
      <c r="BO78" s="320"/>
      <c r="BP78" s="320"/>
      <c r="BQ78" s="320"/>
      <c r="BR78" s="324"/>
      <c r="BS78" s="320"/>
      <c r="BT78" s="324"/>
      <c r="BU78" s="323"/>
      <c r="BV78" s="323"/>
      <c r="BW78" s="323"/>
      <c r="BX78" s="323"/>
      <c r="BY78" s="324"/>
      <c r="BZ78" s="326"/>
      <c r="CA78" s="242">
        <f t="shared" ref="CA78:CB78" si="18">_xlfn.STDEV.S(CA44:CA76)</f>
        <v>88.331624144163172</v>
      </c>
      <c r="CB78" s="240">
        <f t="shared" si="18"/>
        <v>0.28647249097256378</v>
      </c>
      <c r="CC78" s="242">
        <f>_xlfn.STDEV.S(CC44:CC76)</f>
        <v>27.191276337469315</v>
      </c>
    </row>
    <row r="79" spans="1:81" s="169" customFormat="1" ht="12" customHeight="1">
      <c r="A79" s="167" t="s">
        <v>972</v>
      </c>
      <c r="B79" s="168"/>
      <c r="C79" s="321"/>
      <c r="F79" s="320"/>
      <c r="G79" s="320"/>
      <c r="H79" s="320"/>
      <c r="I79" s="320"/>
      <c r="J79" s="321"/>
      <c r="K79" s="322"/>
      <c r="L79" s="322"/>
      <c r="M79" s="323"/>
      <c r="N79" s="323"/>
      <c r="O79" s="322"/>
      <c r="P79" s="322"/>
      <c r="Q79" s="323"/>
      <c r="R79" s="324"/>
      <c r="S79" s="320"/>
      <c r="T79" s="324"/>
      <c r="U79" s="324"/>
      <c r="V79" s="324"/>
      <c r="W79" s="324"/>
      <c r="X79" s="324"/>
      <c r="Y79" s="323"/>
      <c r="Z79" s="323"/>
      <c r="AA79" s="324"/>
      <c r="AB79" s="324"/>
      <c r="AC79" s="323"/>
      <c r="AD79" s="323"/>
      <c r="AE79" s="323"/>
      <c r="AF79" s="323"/>
      <c r="AG79" s="324"/>
      <c r="AH79" s="324"/>
      <c r="AI79" s="325"/>
      <c r="AJ79" s="325"/>
      <c r="AK79" s="321"/>
      <c r="AL79" s="321"/>
      <c r="AM79" s="324"/>
      <c r="AN79" s="324"/>
      <c r="AO79" s="323"/>
      <c r="AP79" s="323"/>
      <c r="AQ79" s="323"/>
      <c r="AR79" s="323"/>
      <c r="AS79" s="323"/>
      <c r="AT79" s="323"/>
      <c r="AU79" s="321"/>
      <c r="AV79" s="323"/>
      <c r="AW79" s="323"/>
      <c r="AX79" s="323"/>
      <c r="AY79" s="320"/>
      <c r="AZ79" s="324"/>
      <c r="BA79" s="320"/>
      <c r="BB79" s="324"/>
      <c r="BC79" s="320"/>
      <c r="BD79" s="324"/>
      <c r="BE79" s="320"/>
      <c r="BF79" s="324"/>
      <c r="BG79" s="324"/>
      <c r="BH79" s="320"/>
      <c r="BI79" s="320"/>
      <c r="BJ79" s="321"/>
      <c r="BK79" s="324"/>
      <c r="BL79" s="321"/>
      <c r="BM79" s="320"/>
      <c r="BN79" s="320"/>
      <c r="BO79" s="320"/>
      <c r="BP79" s="320"/>
      <c r="BQ79" s="320"/>
      <c r="BR79" s="324"/>
      <c r="BS79" s="320"/>
      <c r="BT79" s="324"/>
      <c r="BU79" s="323"/>
      <c r="BV79" s="323"/>
      <c r="BW79" s="323"/>
      <c r="BX79" s="323"/>
      <c r="BY79" s="324"/>
      <c r="BZ79" s="326"/>
      <c r="CA79" s="242">
        <f t="shared" ref="CA79:CB79" si="19">COUNTA(CA44:CA76)</f>
        <v>28</v>
      </c>
      <c r="CB79" s="242">
        <f t="shared" si="19"/>
        <v>28</v>
      </c>
      <c r="CC79" s="242">
        <f>COUNTA(CC44:CC76)</f>
        <v>28</v>
      </c>
    </row>
    <row r="80" spans="1:81" s="26" customFormat="1" ht="12" customHeight="1">
      <c r="A80" s="29"/>
      <c r="B80" s="29"/>
      <c r="C80" s="305"/>
      <c r="F80" s="298"/>
      <c r="G80" s="298"/>
      <c r="H80" s="298"/>
      <c r="I80" s="298"/>
      <c r="J80" s="299"/>
      <c r="K80" s="300"/>
      <c r="L80" s="300"/>
      <c r="M80" s="301"/>
      <c r="N80" s="301"/>
      <c r="O80" s="300"/>
      <c r="P80" s="300"/>
      <c r="Q80" s="301"/>
      <c r="R80" s="302"/>
      <c r="S80" s="303"/>
      <c r="T80" s="302"/>
      <c r="U80" s="302"/>
      <c r="V80" s="302"/>
      <c r="W80" s="302"/>
      <c r="X80" s="302"/>
      <c r="Y80" s="304"/>
      <c r="Z80" s="304"/>
      <c r="AA80" s="302"/>
      <c r="AB80" s="302"/>
      <c r="AC80" s="304"/>
      <c r="AD80" s="304"/>
      <c r="AE80" s="304"/>
      <c r="AF80" s="304"/>
      <c r="AG80" s="302"/>
      <c r="AH80" s="302"/>
      <c r="AI80" s="306"/>
      <c r="AJ80" s="306"/>
      <c r="AK80" s="305"/>
      <c r="AL80" s="305"/>
      <c r="AM80" s="302"/>
      <c r="AN80" s="302"/>
      <c r="AO80" s="304"/>
      <c r="AP80" s="304"/>
      <c r="AQ80" s="304"/>
      <c r="AR80" s="304"/>
      <c r="AS80" s="304"/>
      <c r="AT80" s="304"/>
      <c r="AU80" s="305"/>
      <c r="AV80" s="304"/>
      <c r="AW80" s="304"/>
      <c r="AX80" s="304"/>
      <c r="AY80" s="303"/>
      <c r="AZ80" s="302"/>
      <c r="BA80" s="303"/>
      <c r="BB80" s="302"/>
      <c r="BC80" s="303"/>
      <c r="BD80" s="302"/>
      <c r="BE80" s="303"/>
      <c r="BF80" s="302"/>
      <c r="BG80" s="302"/>
      <c r="BH80" s="303"/>
      <c r="BI80" s="303"/>
      <c r="BJ80" s="305"/>
      <c r="BK80" s="302"/>
      <c r="BL80" s="305"/>
      <c r="BM80" s="303"/>
      <c r="BN80" s="303"/>
      <c r="BO80" s="303"/>
      <c r="BP80" s="303"/>
      <c r="BQ80" s="303"/>
      <c r="BR80" s="302"/>
      <c r="BS80" s="303"/>
      <c r="BT80" s="302"/>
      <c r="BU80" s="304"/>
      <c r="BV80" s="304"/>
      <c r="BW80" s="304"/>
      <c r="BX80" s="304"/>
      <c r="BY80" s="302"/>
      <c r="BZ80" s="307"/>
      <c r="CA80" s="235"/>
      <c r="CB80" s="235"/>
      <c r="CC80" s="235"/>
    </row>
    <row r="81" spans="1:81" s="34" customFormat="1" ht="12" customHeight="1">
      <c r="A81" s="31" t="s">
        <v>908</v>
      </c>
      <c r="B81" s="31"/>
      <c r="C81" s="335"/>
      <c r="F81" s="327"/>
      <c r="G81" s="327"/>
      <c r="H81" s="327"/>
      <c r="I81" s="327"/>
      <c r="J81" s="328"/>
      <c r="K81" s="329"/>
      <c r="L81" s="329"/>
      <c r="M81" s="330"/>
      <c r="N81" s="330"/>
      <c r="O81" s="329"/>
      <c r="P81" s="329"/>
      <c r="Q81" s="330"/>
      <c r="R81" s="331"/>
      <c r="S81" s="332"/>
      <c r="T81" s="331"/>
      <c r="U81" s="331"/>
      <c r="V81" s="331"/>
      <c r="W81" s="331"/>
      <c r="X81" s="331"/>
      <c r="Y81" s="333"/>
      <c r="Z81" s="333"/>
      <c r="AA81" s="331"/>
      <c r="AB81" s="331"/>
      <c r="AC81" s="333"/>
      <c r="AD81" s="333"/>
      <c r="AE81" s="333"/>
      <c r="AF81" s="333"/>
      <c r="AG81" s="331"/>
      <c r="AH81" s="331"/>
      <c r="AI81" s="334"/>
      <c r="AJ81" s="334"/>
      <c r="AK81" s="335"/>
      <c r="AL81" s="335"/>
      <c r="AM81" s="331"/>
      <c r="AN81" s="331"/>
      <c r="AO81" s="333"/>
      <c r="AP81" s="333"/>
      <c r="AQ81" s="333"/>
      <c r="AR81" s="333"/>
      <c r="AS81" s="333"/>
      <c r="AT81" s="333"/>
      <c r="AU81" s="335"/>
      <c r="AV81" s="333"/>
      <c r="AW81" s="333"/>
      <c r="AX81" s="333"/>
      <c r="AY81" s="332"/>
      <c r="AZ81" s="331"/>
      <c r="BA81" s="332"/>
      <c r="BB81" s="331"/>
      <c r="BC81" s="332"/>
      <c r="BD81" s="331"/>
      <c r="BE81" s="332"/>
      <c r="BF81" s="331"/>
      <c r="BG81" s="331"/>
      <c r="BH81" s="332"/>
      <c r="BI81" s="332"/>
      <c r="BJ81" s="335"/>
      <c r="BK81" s="331"/>
      <c r="BL81" s="335"/>
      <c r="BM81" s="332"/>
      <c r="BN81" s="332"/>
      <c r="BO81" s="332"/>
      <c r="BP81" s="332"/>
      <c r="BQ81" s="332"/>
      <c r="BR81" s="331"/>
      <c r="BS81" s="332"/>
      <c r="BT81" s="331"/>
      <c r="BU81" s="333"/>
      <c r="BV81" s="333"/>
      <c r="BW81" s="333"/>
      <c r="BX81" s="333"/>
      <c r="BY81" s="331"/>
      <c r="BZ81" s="307"/>
      <c r="CA81" s="235"/>
      <c r="CB81" s="235"/>
      <c r="CC81" s="235"/>
    </row>
    <row r="82" spans="1:81" s="26" customFormat="1" ht="12" customHeight="1">
      <c r="A82" s="29" t="s">
        <v>184</v>
      </c>
      <c r="B82" s="29"/>
      <c r="C82" s="305">
        <v>11.005000000000001</v>
      </c>
      <c r="D82" s="25" t="s">
        <v>460</v>
      </c>
      <c r="E82" s="25"/>
      <c r="F82" s="298">
        <v>1885.9</v>
      </c>
      <c r="G82" s="298">
        <v>4.0999999999999996</v>
      </c>
      <c r="H82" s="298">
        <v>1869.5</v>
      </c>
      <c r="I82" s="298">
        <v>44</v>
      </c>
      <c r="J82" s="299">
        <v>0.92</v>
      </c>
      <c r="K82" s="300">
        <v>0.11551</v>
      </c>
      <c r="L82" s="300">
        <v>5.5000000000000003E-4</v>
      </c>
      <c r="M82" s="301">
        <v>5.3410000000000002</v>
      </c>
      <c r="N82" s="301">
        <v>0.16</v>
      </c>
      <c r="O82" s="300">
        <v>0.33639999999999998</v>
      </c>
      <c r="P82" s="300">
        <v>9.1000000000000004E-3</v>
      </c>
      <c r="Q82" s="301">
        <v>0.71457999999999999</v>
      </c>
      <c r="R82" s="302"/>
      <c r="S82" s="303">
        <v>498</v>
      </c>
      <c r="T82" s="302">
        <v>50</v>
      </c>
      <c r="U82" s="302">
        <v>63</v>
      </c>
      <c r="V82" s="302">
        <v>6.3</v>
      </c>
      <c r="W82" s="302">
        <v>67.599999999999994</v>
      </c>
      <c r="X82" s="302">
        <v>7.1</v>
      </c>
      <c r="Y82" s="304">
        <f t="shared" ref="Y82:Y114" si="20">BQ82/BS82</f>
        <v>1.0178117048346056</v>
      </c>
      <c r="Z82" s="305"/>
      <c r="AA82" s="302">
        <v>570</v>
      </c>
      <c r="AB82" s="302">
        <v>130</v>
      </c>
      <c r="AC82" s="304">
        <v>1</v>
      </c>
      <c r="AD82" s="304">
        <v>1.8</v>
      </c>
      <c r="AE82" s="304">
        <v>0.28000000000000003</v>
      </c>
      <c r="AF82" s="304">
        <v>0.24</v>
      </c>
      <c r="AG82" s="302">
        <v>1270</v>
      </c>
      <c r="AH82" s="302">
        <v>170</v>
      </c>
      <c r="AI82" s="306">
        <v>4.1000000000000002E-2</v>
      </c>
      <c r="AJ82" s="306">
        <v>2.4E-2</v>
      </c>
      <c r="AK82" s="305">
        <v>43.6</v>
      </c>
      <c r="AL82" s="305">
        <v>4.8</v>
      </c>
      <c r="AM82" s="306">
        <v>0.16300000000000001</v>
      </c>
      <c r="AN82" s="306">
        <v>6.7000000000000004E-2</v>
      </c>
      <c r="AO82" s="304">
        <v>2.4300000000000002</v>
      </c>
      <c r="AP82" s="304">
        <v>0.89</v>
      </c>
      <c r="AQ82" s="304">
        <v>5.5</v>
      </c>
      <c r="AR82" s="304">
        <v>1.1000000000000001</v>
      </c>
      <c r="AS82" s="304">
        <v>1.08</v>
      </c>
      <c r="AT82" s="304">
        <v>0.31</v>
      </c>
      <c r="AU82" s="305">
        <v>26.1</v>
      </c>
      <c r="AV82" s="304">
        <v>4.9000000000000004</v>
      </c>
      <c r="AW82" s="304">
        <v>9.1</v>
      </c>
      <c r="AX82" s="304">
        <v>1.3</v>
      </c>
      <c r="AY82" s="303">
        <v>108.9</v>
      </c>
      <c r="AZ82" s="302">
        <v>9.4</v>
      </c>
      <c r="BA82" s="303">
        <v>42</v>
      </c>
      <c r="BB82" s="302">
        <v>4.8</v>
      </c>
      <c r="BC82" s="303">
        <v>200</v>
      </c>
      <c r="BD82" s="302">
        <v>21</v>
      </c>
      <c r="BE82" s="303">
        <v>42.6</v>
      </c>
      <c r="BF82" s="302">
        <v>3.6</v>
      </c>
      <c r="BG82" s="302">
        <v>349</v>
      </c>
      <c r="BH82" s="303">
        <v>38</v>
      </c>
      <c r="BI82" s="303">
        <v>78</v>
      </c>
      <c r="BJ82" s="305">
        <v>10</v>
      </c>
      <c r="BK82" s="302">
        <v>9.5</v>
      </c>
      <c r="BL82" s="305">
        <v>2.5</v>
      </c>
      <c r="BM82" s="303">
        <v>538000</v>
      </c>
      <c r="BN82" s="303">
        <v>74000</v>
      </c>
      <c r="BO82" s="303">
        <v>10400</v>
      </c>
      <c r="BP82" s="303">
        <v>1300</v>
      </c>
      <c r="BQ82" s="303">
        <v>400</v>
      </c>
      <c r="BR82" s="302">
        <v>41</v>
      </c>
      <c r="BS82" s="303">
        <v>393</v>
      </c>
      <c r="BT82" s="302">
        <v>39</v>
      </c>
      <c r="BU82" s="304">
        <v>4.4000000000000004</v>
      </c>
      <c r="BV82" s="304">
        <v>1.6</v>
      </c>
      <c r="BW82" s="304">
        <v>2.64</v>
      </c>
      <c r="BX82" s="304">
        <v>0.61</v>
      </c>
      <c r="BY82" s="302"/>
      <c r="BZ82" s="307">
        <f t="shared" ref="BZ82:BZ114" si="21">(AY82/AO82)+(AY82/AQ82)</f>
        <v>64.614814814814821</v>
      </c>
      <c r="CA82" s="235">
        <f>BS82*(EXP(F82*0.0001551)+0.0072*EXP(F82*0.0009849))</f>
        <v>544.66213557910544</v>
      </c>
      <c r="CB82" s="308">
        <f>2.28+3.99*LOG(AK82/((CA82*BK82)^(1/2)))</f>
        <v>1.4124187664302601</v>
      </c>
      <c r="CC82" s="235">
        <f>4800/(5.711-LOG(BK82)-LOG(1)+LOG(1))-273.15</f>
        <v>740.94670590194198</v>
      </c>
    </row>
    <row r="83" spans="1:81" s="26" customFormat="1" ht="12" customHeight="1">
      <c r="A83" s="29" t="s">
        <v>185</v>
      </c>
      <c r="B83" s="29"/>
      <c r="C83" s="305">
        <v>11.045999999999999</v>
      </c>
      <c r="D83" s="25" t="s">
        <v>460</v>
      </c>
      <c r="E83" s="25"/>
      <c r="F83" s="298">
        <v>1898.5</v>
      </c>
      <c r="G83" s="298">
        <v>3.7</v>
      </c>
      <c r="H83" s="298">
        <v>1886</v>
      </c>
      <c r="I83" s="298">
        <v>45</v>
      </c>
      <c r="J83" s="299">
        <v>0.65</v>
      </c>
      <c r="K83" s="300">
        <v>0.11622</v>
      </c>
      <c r="L83" s="300">
        <v>5.1999999999999995E-4</v>
      </c>
      <c r="M83" s="301">
        <v>5.43</v>
      </c>
      <c r="N83" s="301">
        <v>0.16</v>
      </c>
      <c r="O83" s="300">
        <v>0.33989999999999998</v>
      </c>
      <c r="P83" s="300">
        <v>9.4000000000000004E-3</v>
      </c>
      <c r="Q83" s="301">
        <v>0.88063000000000002</v>
      </c>
      <c r="R83" s="302"/>
      <c r="S83" s="303">
        <v>643</v>
      </c>
      <c r="T83" s="302">
        <v>62</v>
      </c>
      <c r="U83" s="302">
        <v>81.900000000000006</v>
      </c>
      <c r="V83" s="302">
        <v>7.9</v>
      </c>
      <c r="W83" s="302">
        <v>113</v>
      </c>
      <c r="X83" s="302">
        <v>11</v>
      </c>
      <c r="Y83" s="304">
        <f t="shared" si="20"/>
        <v>1.3148514851485149</v>
      </c>
      <c r="Z83" s="305"/>
      <c r="AA83" s="302">
        <v>510</v>
      </c>
      <c r="AB83" s="302">
        <v>85</v>
      </c>
      <c r="AC83" s="304">
        <v>0.9</v>
      </c>
      <c r="AD83" s="304">
        <v>2.1</v>
      </c>
      <c r="AE83" s="304">
        <v>0.26</v>
      </c>
      <c r="AF83" s="304">
        <v>0.26</v>
      </c>
      <c r="AG83" s="302">
        <v>1850</v>
      </c>
      <c r="AH83" s="302">
        <v>270</v>
      </c>
      <c r="AI83" s="306">
        <v>0.28799999999999998</v>
      </c>
      <c r="AJ83" s="306">
        <v>8.6999999999999994E-2</v>
      </c>
      <c r="AK83" s="305">
        <v>42.5</v>
      </c>
      <c r="AL83" s="305">
        <v>5.7</v>
      </c>
      <c r="AM83" s="306">
        <v>0.60199999999999998</v>
      </c>
      <c r="AN83" s="306">
        <v>8.3000000000000004E-2</v>
      </c>
      <c r="AO83" s="304">
        <v>8.9</v>
      </c>
      <c r="AP83" s="304">
        <v>1.7</v>
      </c>
      <c r="AQ83" s="304">
        <v>9.4</v>
      </c>
      <c r="AR83" s="304">
        <v>2.9</v>
      </c>
      <c r="AS83" s="304">
        <v>1.73</v>
      </c>
      <c r="AT83" s="304">
        <v>0.39</v>
      </c>
      <c r="AU83" s="305">
        <v>44.1</v>
      </c>
      <c r="AV83" s="304">
        <v>6.7</v>
      </c>
      <c r="AW83" s="304">
        <v>13.2</v>
      </c>
      <c r="AX83" s="304">
        <v>1.7</v>
      </c>
      <c r="AY83" s="303">
        <v>140</v>
      </c>
      <c r="AZ83" s="302">
        <v>15</v>
      </c>
      <c r="BA83" s="303">
        <v>61.1</v>
      </c>
      <c r="BB83" s="302">
        <v>6.5</v>
      </c>
      <c r="BC83" s="303">
        <v>289</v>
      </c>
      <c r="BD83" s="302">
        <v>36</v>
      </c>
      <c r="BE83" s="303">
        <v>56.7</v>
      </c>
      <c r="BF83" s="302">
        <v>7.3</v>
      </c>
      <c r="BG83" s="302">
        <v>487</v>
      </c>
      <c r="BH83" s="303">
        <v>64</v>
      </c>
      <c r="BI83" s="303">
        <v>97</v>
      </c>
      <c r="BJ83" s="305">
        <v>12</v>
      </c>
      <c r="BK83" s="302">
        <v>19.399999999999999</v>
      </c>
      <c r="BL83" s="305">
        <v>3.7</v>
      </c>
      <c r="BM83" s="303">
        <v>513000</v>
      </c>
      <c r="BN83" s="303">
        <v>60000</v>
      </c>
      <c r="BO83" s="303">
        <v>8600</v>
      </c>
      <c r="BP83" s="303">
        <v>1100</v>
      </c>
      <c r="BQ83" s="303">
        <v>664</v>
      </c>
      <c r="BR83" s="302">
        <v>64</v>
      </c>
      <c r="BS83" s="303">
        <v>505</v>
      </c>
      <c r="BT83" s="302">
        <v>51</v>
      </c>
      <c r="BU83" s="304">
        <v>3.8</v>
      </c>
      <c r="BV83" s="304">
        <v>1.2</v>
      </c>
      <c r="BW83" s="304">
        <v>1.93</v>
      </c>
      <c r="BX83" s="304">
        <v>0.37</v>
      </c>
      <c r="BY83" s="302"/>
      <c r="BZ83" s="307">
        <f t="shared" si="21"/>
        <v>30.62395409992828</v>
      </c>
      <c r="CA83" s="235">
        <f>BS83*(EXP(F83*0.0001551)+0.0072*EXP(F83*0.0009849))</f>
        <v>701.49834099739417</v>
      </c>
      <c r="CB83" s="308">
        <f>2.28+3.99*LOG(AK83/((CA83*BK83)^(1/2)))</f>
        <v>0.53028421636234779</v>
      </c>
      <c r="CC83" s="235">
        <f>4800/(5.711-LOG(BK83)-LOG(1)+LOG(1))-273.15</f>
        <v>812.03761921207808</v>
      </c>
    </row>
    <row r="84" spans="1:81" s="26" customFormat="1" ht="12" customHeight="1">
      <c r="A84" s="29" t="s">
        <v>186</v>
      </c>
      <c r="B84" s="29"/>
      <c r="C84" s="305">
        <v>11.026</v>
      </c>
      <c r="D84" s="25" t="s">
        <v>460</v>
      </c>
      <c r="E84" s="25"/>
      <c r="F84" s="298">
        <v>1891.4</v>
      </c>
      <c r="G84" s="298">
        <v>4.5999999999999996</v>
      </c>
      <c r="H84" s="298">
        <v>1891</v>
      </c>
      <c r="I84" s="298">
        <v>45</v>
      </c>
      <c r="J84" s="299">
        <v>0.02</v>
      </c>
      <c r="K84" s="300">
        <v>0.11575000000000001</v>
      </c>
      <c r="L84" s="300">
        <v>5.2999999999999998E-4</v>
      </c>
      <c r="M84" s="301">
        <v>5.4240000000000004</v>
      </c>
      <c r="N84" s="301">
        <v>0.16</v>
      </c>
      <c r="O84" s="300">
        <v>0.34089999999999998</v>
      </c>
      <c r="P84" s="300">
        <v>9.4999999999999998E-3</v>
      </c>
      <c r="Q84" s="301">
        <v>0.88593999999999995</v>
      </c>
      <c r="R84" s="302"/>
      <c r="S84" s="303">
        <v>461</v>
      </c>
      <c r="T84" s="302">
        <v>53</v>
      </c>
      <c r="U84" s="302">
        <v>58.6</v>
      </c>
      <c r="V84" s="302">
        <v>6.7</v>
      </c>
      <c r="W84" s="302">
        <v>62.9</v>
      </c>
      <c r="X84" s="302">
        <v>7.9</v>
      </c>
      <c r="Y84" s="304">
        <f t="shared" si="20"/>
        <v>1.0083565459610029</v>
      </c>
      <c r="Z84" s="305"/>
      <c r="AA84" s="302">
        <v>350</v>
      </c>
      <c r="AB84" s="302">
        <v>100</v>
      </c>
      <c r="AC84" s="304">
        <v>0.8</v>
      </c>
      <c r="AD84" s="304">
        <v>1.7</v>
      </c>
      <c r="AE84" s="304">
        <v>0.28999999999999998</v>
      </c>
      <c r="AF84" s="304">
        <v>0.22</v>
      </c>
      <c r="AG84" s="302">
        <v>1310</v>
      </c>
      <c r="AH84" s="302">
        <v>170</v>
      </c>
      <c r="AI84" s="306">
        <v>0.5</v>
      </c>
      <c r="AJ84" s="306">
        <v>0.18</v>
      </c>
      <c r="AK84" s="305">
        <v>55.6</v>
      </c>
      <c r="AL84" s="305">
        <v>8.9</v>
      </c>
      <c r="AM84" s="306">
        <v>0.72</v>
      </c>
      <c r="AN84" s="306">
        <v>0.17</v>
      </c>
      <c r="AO84" s="304">
        <v>6.8</v>
      </c>
      <c r="AP84" s="304">
        <v>1.9</v>
      </c>
      <c r="AQ84" s="304">
        <v>6.8</v>
      </c>
      <c r="AR84" s="304">
        <v>1.9</v>
      </c>
      <c r="AS84" s="304">
        <v>1.48</v>
      </c>
      <c r="AT84" s="304">
        <v>0.39</v>
      </c>
      <c r="AU84" s="305">
        <v>28.4</v>
      </c>
      <c r="AV84" s="304">
        <v>6.7</v>
      </c>
      <c r="AW84" s="304">
        <v>9</v>
      </c>
      <c r="AX84" s="304">
        <v>1.5</v>
      </c>
      <c r="AY84" s="303">
        <v>110</v>
      </c>
      <c r="AZ84" s="302">
        <v>11</v>
      </c>
      <c r="BA84" s="303">
        <v>44.4</v>
      </c>
      <c r="BB84" s="302">
        <v>6</v>
      </c>
      <c r="BC84" s="303">
        <v>198</v>
      </c>
      <c r="BD84" s="302">
        <v>22</v>
      </c>
      <c r="BE84" s="303">
        <v>42.9</v>
      </c>
      <c r="BF84" s="302">
        <v>4.7</v>
      </c>
      <c r="BG84" s="302">
        <v>382</v>
      </c>
      <c r="BH84" s="303">
        <v>50</v>
      </c>
      <c r="BI84" s="303">
        <v>78</v>
      </c>
      <c r="BJ84" s="305">
        <v>10</v>
      </c>
      <c r="BK84" s="302">
        <v>12.9</v>
      </c>
      <c r="BL84" s="305">
        <v>3.8</v>
      </c>
      <c r="BM84" s="303">
        <v>573000</v>
      </c>
      <c r="BN84" s="303">
        <v>84000</v>
      </c>
      <c r="BO84" s="303">
        <v>11500</v>
      </c>
      <c r="BP84" s="303">
        <v>1600</v>
      </c>
      <c r="BQ84" s="303">
        <v>362</v>
      </c>
      <c r="BR84" s="302">
        <v>43</v>
      </c>
      <c r="BS84" s="303">
        <v>359</v>
      </c>
      <c r="BT84" s="302">
        <v>40</v>
      </c>
      <c r="BU84" s="304">
        <v>4</v>
      </c>
      <c r="BV84" s="304">
        <v>1.3</v>
      </c>
      <c r="BW84" s="304">
        <v>1.98</v>
      </c>
      <c r="BX84" s="304">
        <v>0.49</v>
      </c>
      <c r="BY84" s="302"/>
      <c r="BZ84" s="307">
        <f t="shared" si="21"/>
        <v>32.352941176470587</v>
      </c>
      <c r="CA84" s="235">
        <f>BS84*(EXP(F84*0.0001551)+0.0072*EXP(F84*0.0009849))</f>
        <v>498.04166867991904</v>
      </c>
      <c r="CB84" s="308">
        <f>2.28+3.99*LOG(AK84/((CA84*BK84)^(1/2)))</f>
        <v>1.6461769156665467</v>
      </c>
      <c r="CC84" s="235">
        <f>4800/(5.711-LOG(BK84)-LOG(1)+LOG(1))-273.15</f>
        <v>770.23519778248544</v>
      </c>
    </row>
    <row r="85" spans="1:81" s="26" customFormat="1" ht="12" customHeight="1">
      <c r="A85" s="29" t="s">
        <v>187</v>
      </c>
      <c r="B85" s="29"/>
      <c r="C85" s="305">
        <v>11.007</v>
      </c>
      <c r="D85" s="25" t="s">
        <v>460</v>
      </c>
      <c r="E85" s="25"/>
      <c r="F85" s="298">
        <v>1896.7</v>
      </c>
      <c r="G85" s="298">
        <v>4.8</v>
      </c>
      <c r="H85" s="298">
        <v>1849.2</v>
      </c>
      <c r="I85" s="298">
        <v>43</v>
      </c>
      <c r="J85" s="299">
        <v>2.5</v>
      </c>
      <c r="K85" s="300">
        <v>0.11613999999999999</v>
      </c>
      <c r="L85" s="300">
        <v>5.6999999999999998E-4</v>
      </c>
      <c r="M85" s="301">
        <v>5.3040000000000003</v>
      </c>
      <c r="N85" s="301">
        <v>0.16</v>
      </c>
      <c r="O85" s="300">
        <v>0.33223000000000003</v>
      </c>
      <c r="P85" s="300">
        <v>8.8999999999999999E-3</v>
      </c>
      <c r="Q85" s="301">
        <v>0.28691</v>
      </c>
      <c r="R85" s="302"/>
      <c r="S85" s="303">
        <v>246</v>
      </c>
      <c r="T85" s="302">
        <v>19</v>
      </c>
      <c r="U85" s="302">
        <v>31.4</v>
      </c>
      <c r="V85" s="302">
        <v>2.5</v>
      </c>
      <c r="W85" s="302">
        <v>31.4</v>
      </c>
      <c r="X85" s="302">
        <v>2.4</v>
      </c>
      <c r="Y85" s="304">
        <f t="shared" si="20"/>
        <v>1.015228426395939</v>
      </c>
      <c r="Z85" s="305"/>
      <c r="AA85" s="302">
        <v>740</v>
      </c>
      <c r="AB85" s="302">
        <v>200</v>
      </c>
      <c r="AC85" s="304">
        <v>2.1</v>
      </c>
      <c r="AD85" s="304">
        <v>2</v>
      </c>
      <c r="AE85" s="304" t="s">
        <v>107</v>
      </c>
      <c r="AF85" s="304" t="s">
        <v>107</v>
      </c>
      <c r="AG85" s="302">
        <v>970</v>
      </c>
      <c r="AH85" s="302">
        <v>120</v>
      </c>
      <c r="AI85" s="306">
        <v>0.113</v>
      </c>
      <c r="AJ85" s="306">
        <v>8.3000000000000004E-2</v>
      </c>
      <c r="AK85" s="305">
        <v>30.1</v>
      </c>
      <c r="AL85" s="305">
        <v>3.8</v>
      </c>
      <c r="AM85" s="306">
        <v>0.17199999999999999</v>
      </c>
      <c r="AN85" s="306">
        <v>6.6000000000000003E-2</v>
      </c>
      <c r="AO85" s="304">
        <v>2.19</v>
      </c>
      <c r="AP85" s="304">
        <v>0.96</v>
      </c>
      <c r="AQ85" s="304">
        <v>3.7</v>
      </c>
      <c r="AR85" s="304">
        <v>1.2</v>
      </c>
      <c r="AS85" s="304">
        <v>0.62</v>
      </c>
      <c r="AT85" s="304">
        <v>0.26</v>
      </c>
      <c r="AU85" s="305">
        <v>21.1</v>
      </c>
      <c r="AV85" s="304">
        <v>3.8</v>
      </c>
      <c r="AW85" s="304">
        <v>6.76</v>
      </c>
      <c r="AX85" s="304">
        <v>0.85</v>
      </c>
      <c r="AY85" s="303">
        <v>81</v>
      </c>
      <c r="AZ85" s="302">
        <v>11</v>
      </c>
      <c r="BA85" s="303">
        <v>29.3</v>
      </c>
      <c r="BB85" s="302">
        <v>2.6</v>
      </c>
      <c r="BC85" s="303">
        <v>151</v>
      </c>
      <c r="BD85" s="302">
        <v>19</v>
      </c>
      <c r="BE85" s="303">
        <v>30.8</v>
      </c>
      <c r="BF85" s="302">
        <v>3.5</v>
      </c>
      <c r="BG85" s="302">
        <v>258</v>
      </c>
      <c r="BH85" s="303">
        <v>25</v>
      </c>
      <c r="BI85" s="303">
        <v>55.4</v>
      </c>
      <c r="BJ85" s="305">
        <v>6.5</v>
      </c>
      <c r="BK85" s="302">
        <v>15.2</v>
      </c>
      <c r="BL85" s="305">
        <v>4.3</v>
      </c>
      <c r="BM85" s="303">
        <v>555000</v>
      </c>
      <c r="BN85" s="303">
        <v>67000</v>
      </c>
      <c r="BO85" s="303">
        <v>10160</v>
      </c>
      <c r="BP85" s="303">
        <v>990</v>
      </c>
      <c r="BQ85" s="303">
        <v>200</v>
      </c>
      <c r="BR85" s="302">
        <v>15</v>
      </c>
      <c r="BS85" s="303">
        <v>197</v>
      </c>
      <c r="BT85" s="302">
        <v>15</v>
      </c>
      <c r="BU85" s="304">
        <v>1.88</v>
      </c>
      <c r="BV85" s="304">
        <v>0.57999999999999996</v>
      </c>
      <c r="BW85" s="304">
        <v>1.19</v>
      </c>
      <c r="BX85" s="304">
        <v>0.54</v>
      </c>
      <c r="BY85" s="302"/>
      <c r="BZ85" s="307">
        <f t="shared" si="21"/>
        <v>58.878193261754902</v>
      </c>
      <c r="CA85" s="235">
        <f>BS85*(EXP(F85*0.0001551)+0.0072*EXP(F85*0.0009849))</f>
        <v>273.56369068792537</v>
      </c>
      <c r="CB85" s="308">
        <f>2.28+3.99*LOG(AK85/((CA85*BK85)^(1/2)))</f>
        <v>0.9597707432784699</v>
      </c>
      <c r="CC85" s="235">
        <f>4800/(5.711-LOG(BK85)-LOG(1)+LOG(1))-273.15</f>
        <v>786.65000761816702</v>
      </c>
    </row>
    <row r="86" spans="1:81" s="26" customFormat="1" ht="12" customHeight="1">
      <c r="A86" s="29" t="s">
        <v>188</v>
      </c>
      <c r="B86" s="29"/>
      <c r="C86" s="305">
        <v>11.042999999999999</v>
      </c>
      <c r="D86" s="25" t="s">
        <v>460</v>
      </c>
      <c r="E86" s="25"/>
      <c r="F86" s="298">
        <v>1911.9</v>
      </c>
      <c r="G86" s="298">
        <v>3.8</v>
      </c>
      <c r="H86" s="298">
        <v>2064</v>
      </c>
      <c r="I86" s="298">
        <v>53</v>
      </c>
      <c r="J86" s="299">
        <v>-7.9</v>
      </c>
      <c r="K86" s="300">
        <v>0.11706</v>
      </c>
      <c r="L86" s="300">
        <v>5.1000000000000004E-4</v>
      </c>
      <c r="M86" s="301">
        <v>6.0739999999999998</v>
      </c>
      <c r="N86" s="301">
        <v>0.19</v>
      </c>
      <c r="O86" s="300">
        <v>0.37740000000000001</v>
      </c>
      <c r="P86" s="300">
        <v>1.0999999999999999E-2</v>
      </c>
      <c r="Q86" s="301">
        <v>0.96164000000000005</v>
      </c>
      <c r="R86" s="302"/>
      <c r="S86" s="303">
        <v>600</v>
      </c>
      <c r="T86" s="302">
        <v>110</v>
      </c>
      <c r="U86" s="302">
        <v>77</v>
      </c>
      <c r="V86" s="302">
        <v>14</v>
      </c>
      <c r="W86" s="302">
        <v>84</v>
      </c>
      <c r="X86" s="302">
        <v>15</v>
      </c>
      <c r="Y86" s="304">
        <f t="shared" si="20"/>
        <v>1.0189125295508275</v>
      </c>
      <c r="Z86" s="305"/>
      <c r="AA86" s="315">
        <v>510</v>
      </c>
      <c r="AB86" s="315">
        <v>160</v>
      </c>
      <c r="AC86" s="316">
        <v>1.2</v>
      </c>
      <c r="AD86" s="316">
        <v>2.2999999999999998</v>
      </c>
      <c r="AE86" s="316">
        <v>0.72</v>
      </c>
      <c r="AF86" s="316">
        <v>0.47</v>
      </c>
      <c r="AG86" s="315">
        <v>1780</v>
      </c>
      <c r="AH86" s="315">
        <v>320</v>
      </c>
      <c r="AI86" s="317">
        <v>4.5999999999999999E-2</v>
      </c>
      <c r="AJ86" s="317">
        <v>2.7E-2</v>
      </c>
      <c r="AK86" s="318">
        <v>47.5</v>
      </c>
      <c r="AL86" s="318">
        <v>9.8000000000000007</v>
      </c>
      <c r="AM86" s="317">
        <v>0.26</v>
      </c>
      <c r="AN86" s="317">
        <v>7.3999999999999996E-2</v>
      </c>
      <c r="AO86" s="316">
        <v>4</v>
      </c>
      <c r="AP86" s="316">
        <v>1.6</v>
      </c>
      <c r="AQ86" s="316">
        <v>7.9</v>
      </c>
      <c r="AR86" s="316">
        <v>2.7</v>
      </c>
      <c r="AS86" s="316">
        <v>1.46</v>
      </c>
      <c r="AT86" s="316">
        <v>0.34</v>
      </c>
      <c r="AU86" s="318">
        <v>41.9</v>
      </c>
      <c r="AV86" s="316">
        <v>8.4</v>
      </c>
      <c r="AW86" s="316">
        <v>14.2</v>
      </c>
      <c r="AX86" s="316">
        <v>2.5</v>
      </c>
      <c r="AY86" s="319">
        <v>155</v>
      </c>
      <c r="AZ86" s="315">
        <v>23</v>
      </c>
      <c r="BA86" s="319">
        <v>60.1</v>
      </c>
      <c r="BB86" s="315">
        <v>8.9</v>
      </c>
      <c r="BC86" s="319">
        <v>265</v>
      </c>
      <c r="BD86" s="315">
        <v>45</v>
      </c>
      <c r="BE86" s="319">
        <v>55.5</v>
      </c>
      <c r="BF86" s="315">
        <v>9.3000000000000007</v>
      </c>
      <c r="BG86" s="315">
        <v>471</v>
      </c>
      <c r="BH86" s="319">
        <v>89</v>
      </c>
      <c r="BI86" s="319">
        <v>96</v>
      </c>
      <c r="BJ86" s="318">
        <v>17</v>
      </c>
      <c r="BK86" s="315">
        <v>18.600000000000001</v>
      </c>
      <c r="BL86" s="318">
        <v>7.7</v>
      </c>
      <c r="BM86" s="319">
        <v>590000</v>
      </c>
      <c r="BN86" s="319">
        <v>100000</v>
      </c>
      <c r="BO86" s="319">
        <v>11500</v>
      </c>
      <c r="BP86" s="319">
        <v>2000</v>
      </c>
      <c r="BQ86" s="319">
        <v>431</v>
      </c>
      <c r="BR86" s="315">
        <v>74</v>
      </c>
      <c r="BS86" s="319">
        <v>423</v>
      </c>
      <c r="BT86" s="315">
        <v>76</v>
      </c>
      <c r="BU86" s="316">
        <v>2.79</v>
      </c>
      <c r="BV86" s="316">
        <v>0.93</v>
      </c>
      <c r="BW86" s="316">
        <v>1.77</v>
      </c>
      <c r="BX86" s="316">
        <v>0.55000000000000004</v>
      </c>
      <c r="BY86" s="315"/>
      <c r="BZ86" s="307">
        <f t="shared" si="21"/>
        <v>58.370253164556956</v>
      </c>
      <c r="CA86" s="235"/>
      <c r="CB86" s="308"/>
      <c r="CC86" s="235"/>
    </row>
    <row r="87" spans="1:81" s="26" customFormat="1" ht="12" customHeight="1">
      <c r="A87" s="29" t="s">
        <v>189</v>
      </c>
      <c r="B87" s="29"/>
      <c r="C87" s="305">
        <v>11.009</v>
      </c>
      <c r="D87" s="25" t="s">
        <v>460</v>
      </c>
      <c r="E87" s="25"/>
      <c r="F87" s="298">
        <v>1886.8</v>
      </c>
      <c r="G87" s="298">
        <v>4.4000000000000004</v>
      </c>
      <c r="H87" s="298">
        <v>1845.4</v>
      </c>
      <c r="I87" s="298">
        <v>43</v>
      </c>
      <c r="J87" s="299">
        <v>2.19</v>
      </c>
      <c r="K87" s="300">
        <v>0.11556</v>
      </c>
      <c r="L87" s="300">
        <v>4.6999999999999999E-4</v>
      </c>
      <c r="M87" s="301">
        <v>5.26</v>
      </c>
      <c r="N87" s="301">
        <v>0.15</v>
      </c>
      <c r="O87" s="300">
        <v>0.33145999999999998</v>
      </c>
      <c r="P87" s="300">
        <v>8.8999999999999999E-3</v>
      </c>
      <c r="Q87" s="301">
        <v>0.48852000000000001</v>
      </c>
      <c r="R87" s="302"/>
      <c r="S87" s="303">
        <v>373</v>
      </c>
      <c r="T87" s="302">
        <v>35</v>
      </c>
      <c r="U87" s="302">
        <v>47.2</v>
      </c>
      <c r="V87" s="302">
        <v>4.4000000000000004</v>
      </c>
      <c r="W87" s="302">
        <v>40.700000000000003</v>
      </c>
      <c r="X87" s="302">
        <v>3.9</v>
      </c>
      <c r="Y87" s="304">
        <f t="shared" si="20"/>
        <v>0.82</v>
      </c>
      <c r="Z87" s="305"/>
      <c r="AA87" s="302">
        <v>480</v>
      </c>
      <c r="AB87" s="302">
        <v>110</v>
      </c>
      <c r="AC87" s="304">
        <v>0</v>
      </c>
      <c r="AD87" s="304">
        <v>1.4</v>
      </c>
      <c r="AE87" s="304">
        <v>0.15</v>
      </c>
      <c r="AF87" s="304">
        <v>0.17</v>
      </c>
      <c r="AG87" s="302">
        <v>1180</v>
      </c>
      <c r="AH87" s="302">
        <v>130</v>
      </c>
      <c r="AI87" s="306">
        <v>2.4E-2</v>
      </c>
      <c r="AJ87" s="306">
        <v>1.6E-2</v>
      </c>
      <c r="AK87" s="305">
        <v>27.5</v>
      </c>
      <c r="AL87" s="305">
        <v>3.9</v>
      </c>
      <c r="AM87" s="306">
        <v>0.11</v>
      </c>
      <c r="AN87" s="306">
        <v>4.3999999999999997E-2</v>
      </c>
      <c r="AO87" s="304">
        <v>3.5</v>
      </c>
      <c r="AP87" s="304">
        <v>1.5</v>
      </c>
      <c r="AQ87" s="304">
        <v>5.6</v>
      </c>
      <c r="AR87" s="304">
        <v>1.5</v>
      </c>
      <c r="AS87" s="304">
        <v>1.37</v>
      </c>
      <c r="AT87" s="304">
        <v>0.34</v>
      </c>
      <c r="AU87" s="305">
        <v>27.5</v>
      </c>
      <c r="AV87" s="304">
        <v>4.9000000000000004</v>
      </c>
      <c r="AW87" s="304">
        <v>7.5</v>
      </c>
      <c r="AX87" s="304">
        <v>1.2</v>
      </c>
      <c r="AY87" s="303">
        <v>103</v>
      </c>
      <c r="AZ87" s="302">
        <v>12</v>
      </c>
      <c r="BA87" s="303">
        <v>41.7</v>
      </c>
      <c r="BB87" s="302">
        <v>4.9000000000000004</v>
      </c>
      <c r="BC87" s="303">
        <v>198</v>
      </c>
      <c r="BD87" s="302">
        <v>23</v>
      </c>
      <c r="BE87" s="303">
        <v>40.700000000000003</v>
      </c>
      <c r="BF87" s="302">
        <v>4.3</v>
      </c>
      <c r="BG87" s="302">
        <v>374</v>
      </c>
      <c r="BH87" s="303">
        <v>37</v>
      </c>
      <c r="BI87" s="303">
        <v>81.599999999999994</v>
      </c>
      <c r="BJ87" s="305">
        <v>9.5</v>
      </c>
      <c r="BK87" s="302">
        <v>22.5</v>
      </c>
      <c r="BL87" s="305">
        <v>5</v>
      </c>
      <c r="BM87" s="303">
        <v>572000</v>
      </c>
      <c r="BN87" s="303">
        <v>63000</v>
      </c>
      <c r="BO87" s="303">
        <v>9600</v>
      </c>
      <c r="BP87" s="303">
        <v>1400</v>
      </c>
      <c r="BQ87" s="303">
        <v>246</v>
      </c>
      <c r="BR87" s="302">
        <v>24</v>
      </c>
      <c r="BS87" s="303">
        <v>300</v>
      </c>
      <c r="BT87" s="302">
        <v>29</v>
      </c>
      <c r="BU87" s="304">
        <v>3.32</v>
      </c>
      <c r="BV87" s="304">
        <v>0.89</v>
      </c>
      <c r="BW87" s="304">
        <v>1.78</v>
      </c>
      <c r="BX87" s="304">
        <v>0.43</v>
      </c>
      <c r="BY87" s="302"/>
      <c r="BZ87" s="307">
        <f t="shared" si="21"/>
        <v>47.821428571428569</v>
      </c>
      <c r="CA87" s="235">
        <f>BS87*(EXP(F87*0.0001551)+0.0072*EXP(F87*0.0009849))</f>
        <v>415.84100529450916</v>
      </c>
      <c r="CB87" s="308">
        <f>2.28+3.99*LOG(AK87/((CA87*BK87)^(1/2)))</f>
        <v>0.10057333718300798</v>
      </c>
      <c r="CC87" s="235">
        <f>4800/(5.711-LOG(BK87)-LOG(1)+LOG(1))-273.15</f>
        <v>828.06610274908837</v>
      </c>
    </row>
    <row r="88" spans="1:81" s="26" customFormat="1" ht="12" customHeight="1">
      <c r="A88" s="29" t="s">
        <v>190</v>
      </c>
      <c r="B88" s="29"/>
      <c r="C88" s="305">
        <v>11.041</v>
      </c>
      <c r="D88" s="25" t="s">
        <v>460</v>
      </c>
      <c r="E88" s="25"/>
      <c r="F88" s="298">
        <v>1890.7</v>
      </c>
      <c r="G88" s="298">
        <v>9.1</v>
      </c>
      <c r="H88" s="298">
        <v>1891.8</v>
      </c>
      <c r="I88" s="298">
        <v>45</v>
      </c>
      <c r="J88" s="299">
        <v>-0.08</v>
      </c>
      <c r="K88" s="300">
        <v>0.11572</v>
      </c>
      <c r="L88" s="300">
        <v>8.8000000000000003E-4</v>
      </c>
      <c r="M88" s="301">
        <v>5.4260000000000002</v>
      </c>
      <c r="N88" s="301">
        <v>0.16</v>
      </c>
      <c r="O88" s="300">
        <v>0.34110000000000001</v>
      </c>
      <c r="P88" s="300">
        <v>9.2999999999999992E-3</v>
      </c>
      <c r="Q88" s="301">
        <v>0.44445000000000001</v>
      </c>
      <c r="R88" s="302"/>
      <c r="S88" s="303">
        <v>236</v>
      </c>
      <c r="T88" s="302">
        <v>18</v>
      </c>
      <c r="U88" s="302">
        <v>30</v>
      </c>
      <c r="V88" s="302">
        <v>2.4</v>
      </c>
      <c r="W88" s="302">
        <v>32.299999999999997</v>
      </c>
      <c r="X88" s="302">
        <v>2.5</v>
      </c>
      <c r="Y88" s="304">
        <f t="shared" si="20"/>
        <v>1.0163043478260869</v>
      </c>
      <c r="Z88" s="305"/>
      <c r="AA88" s="302">
        <v>270</v>
      </c>
      <c r="AB88" s="302">
        <v>130</v>
      </c>
      <c r="AC88" s="304">
        <v>0.4</v>
      </c>
      <c r="AD88" s="304">
        <v>1.1000000000000001</v>
      </c>
      <c r="AE88" s="304">
        <v>0.3</v>
      </c>
      <c r="AF88" s="304">
        <v>0.22</v>
      </c>
      <c r="AG88" s="302">
        <v>894</v>
      </c>
      <c r="AH88" s="302">
        <v>82</v>
      </c>
      <c r="AI88" s="306">
        <v>2.4E-2</v>
      </c>
      <c r="AJ88" s="306">
        <v>1.7999999999999999E-2</v>
      </c>
      <c r="AK88" s="305">
        <v>24.8</v>
      </c>
      <c r="AL88" s="305">
        <v>2.2999999999999998</v>
      </c>
      <c r="AM88" s="306">
        <v>0.20599999999999999</v>
      </c>
      <c r="AN88" s="306">
        <v>5.8999999999999997E-2</v>
      </c>
      <c r="AO88" s="304">
        <v>2.2799999999999998</v>
      </c>
      <c r="AP88" s="304">
        <v>0.56999999999999995</v>
      </c>
      <c r="AQ88" s="304">
        <v>5.8</v>
      </c>
      <c r="AR88" s="304">
        <v>1.2</v>
      </c>
      <c r="AS88" s="304">
        <v>1.0900000000000001</v>
      </c>
      <c r="AT88" s="304">
        <v>0.42</v>
      </c>
      <c r="AU88" s="305">
        <v>19</v>
      </c>
      <c r="AV88" s="304">
        <v>4.7</v>
      </c>
      <c r="AW88" s="304">
        <v>7.1</v>
      </c>
      <c r="AX88" s="304">
        <v>1</v>
      </c>
      <c r="AY88" s="303">
        <v>87</v>
      </c>
      <c r="AZ88" s="302">
        <v>10</v>
      </c>
      <c r="BA88" s="303">
        <v>30.5</v>
      </c>
      <c r="BB88" s="302">
        <v>3.2</v>
      </c>
      <c r="BC88" s="303">
        <v>141</v>
      </c>
      <c r="BD88" s="302">
        <v>16</v>
      </c>
      <c r="BE88" s="303">
        <v>28.7</v>
      </c>
      <c r="BF88" s="302">
        <v>2.8</v>
      </c>
      <c r="BG88" s="302">
        <v>251</v>
      </c>
      <c r="BH88" s="303">
        <v>21</v>
      </c>
      <c r="BI88" s="303">
        <v>51.4</v>
      </c>
      <c r="BJ88" s="305">
        <v>4.4000000000000004</v>
      </c>
      <c r="BK88" s="302">
        <v>15.4</v>
      </c>
      <c r="BL88" s="305">
        <v>3.9</v>
      </c>
      <c r="BM88" s="303">
        <v>564000</v>
      </c>
      <c r="BN88" s="303">
        <v>56000</v>
      </c>
      <c r="BO88" s="303">
        <v>10500</v>
      </c>
      <c r="BP88" s="303">
        <v>1000</v>
      </c>
      <c r="BQ88" s="303">
        <v>187</v>
      </c>
      <c r="BR88" s="302">
        <v>15</v>
      </c>
      <c r="BS88" s="303">
        <v>184</v>
      </c>
      <c r="BT88" s="302">
        <v>14</v>
      </c>
      <c r="BU88" s="304">
        <v>3.08</v>
      </c>
      <c r="BV88" s="304">
        <v>0.86</v>
      </c>
      <c r="BW88" s="304">
        <v>1</v>
      </c>
      <c r="BX88" s="304">
        <v>0.39</v>
      </c>
      <c r="BY88" s="302"/>
      <c r="BZ88" s="307">
        <f t="shared" si="21"/>
        <v>53.15789473684211</v>
      </c>
      <c r="CA88" s="235">
        <f>BS88*(EXP(F88*0.0001551)+0.0072*EXP(F88*0.0009849))</f>
        <v>255.23102871125678</v>
      </c>
      <c r="CB88" s="308">
        <f>2.28+3.99*LOG(AK88/((CA88*BK88)^(1/2)))</f>
        <v>0.67292609396843339</v>
      </c>
      <c r="CC88" s="235">
        <f>4800/(5.711-LOG(BK88)-LOG(1)+LOG(1))-273.15</f>
        <v>787.9800956125074</v>
      </c>
    </row>
    <row r="89" spans="1:81" s="26" customFormat="1" ht="12" customHeight="1">
      <c r="A89" s="29" t="s">
        <v>191</v>
      </c>
      <c r="B89" s="29"/>
      <c r="C89" s="305">
        <v>11.004</v>
      </c>
      <c r="D89" s="25" t="s">
        <v>460</v>
      </c>
      <c r="E89" s="25"/>
      <c r="F89" s="298">
        <v>1882</v>
      </c>
      <c r="G89" s="298">
        <v>13</v>
      </c>
      <c r="H89" s="298">
        <v>2020</v>
      </c>
      <c r="I89" s="298">
        <v>55</v>
      </c>
      <c r="J89" s="299">
        <v>-7.4</v>
      </c>
      <c r="K89" s="300">
        <v>0.1152</v>
      </c>
      <c r="L89" s="300">
        <v>1.1000000000000001E-3</v>
      </c>
      <c r="M89" s="301">
        <v>5.83</v>
      </c>
      <c r="N89" s="301">
        <v>0.21</v>
      </c>
      <c r="O89" s="300">
        <v>0.36809999999999998</v>
      </c>
      <c r="P89" s="300">
        <v>1.2E-2</v>
      </c>
      <c r="Q89" s="301">
        <v>0.89131000000000005</v>
      </c>
      <c r="R89" s="302"/>
      <c r="S89" s="303">
        <v>208</v>
      </c>
      <c r="T89" s="302">
        <v>17</v>
      </c>
      <c r="U89" s="302">
        <v>26.3</v>
      </c>
      <c r="V89" s="302">
        <v>2.1</v>
      </c>
      <c r="W89" s="302">
        <v>24</v>
      </c>
      <c r="X89" s="302">
        <v>1.8</v>
      </c>
      <c r="Y89" s="304">
        <f t="shared" si="20"/>
        <v>0.87933333333333341</v>
      </c>
      <c r="Z89" s="305"/>
      <c r="AA89" s="315">
        <v>200</v>
      </c>
      <c r="AB89" s="315">
        <v>150</v>
      </c>
      <c r="AC89" s="316">
        <v>1</v>
      </c>
      <c r="AD89" s="316">
        <v>1.5</v>
      </c>
      <c r="AE89" s="316">
        <v>0.25</v>
      </c>
      <c r="AF89" s="316">
        <v>0.21</v>
      </c>
      <c r="AG89" s="315">
        <v>677</v>
      </c>
      <c r="AH89" s="315">
        <v>68</v>
      </c>
      <c r="AI89" s="317">
        <v>9.7000000000000003E-2</v>
      </c>
      <c r="AJ89" s="317">
        <v>3.5999999999999997E-2</v>
      </c>
      <c r="AK89" s="318">
        <v>21.8</v>
      </c>
      <c r="AL89" s="318">
        <v>2.4</v>
      </c>
      <c r="AM89" s="317">
        <v>8.3000000000000004E-2</v>
      </c>
      <c r="AN89" s="317">
        <v>4.4999999999999998E-2</v>
      </c>
      <c r="AO89" s="316">
        <v>1.61</v>
      </c>
      <c r="AP89" s="316">
        <v>0.9</v>
      </c>
      <c r="AQ89" s="316">
        <v>3.59</v>
      </c>
      <c r="AR89" s="316">
        <v>0.84</v>
      </c>
      <c r="AS89" s="316">
        <v>0.56000000000000005</v>
      </c>
      <c r="AT89" s="316">
        <v>0.25</v>
      </c>
      <c r="AU89" s="318">
        <v>14.8</v>
      </c>
      <c r="AV89" s="316">
        <v>3.2</v>
      </c>
      <c r="AW89" s="316">
        <v>4.7300000000000004</v>
      </c>
      <c r="AX89" s="316">
        <v>0.89</v>
      </c>
      <c r="AY89" s="319">
        <v>60.3</v>
      </c>
      <c r="AZ89" s="315">
        <v>7.8</v>
      </c>
      <c r="BA89" s="319">
        <v>23.1</v>
      </c>
      <c r="BB89" s="315">
        <v>2.2999999999999998</v>
      </c>
      <c r="BC89" s="319">
        <v>112.3</v>
      </c>
      <c r="BD89" s="315">
        <v>8.6</v>
      </c>
      <c r="BE89" s="319">
        <v>22.5</v>
      </c>
      <c r="BF89" s="315">
        <v>2.5</v>
      </c>
      <c r="BG89" s="315">
        <v>204</v>
      </c>
      <c r="BH89" s="319">
        <v>20</v>
      </c>
      <c r="BI89" s="319">
        <v>41.9</v>
      </c>
      <c r="BJ89" s="318">
        <v>4.4000000000000004</v>
      </c>
      <c r="BK89" s="315">
        <v>15.6</v>
      </c>
      <c r="BL89" s="318">
        <v>3.6</v>
      </c>
      <c r="BM89" s="319">
        <v>523000</v>
      </c>
      <c r="BN89" s="319">
        <v>58000</v>
      </c>
      <c r="BO89" s="319">
        <v>8340</v>
      </c>
      <c r="BP89" s="319">
        <v>700</v>
      </c>
      <c r="BQ89" s="319">
        <v>131.9</v>
      </c>
      <c r="BR89" s="315">
        <v>9.9</v>
      </c>
      <c r="BS89" s="319">
        <v>150</v>
      </c>
      <c r="BT89" s="315">
        <v>11</v>
      </c>
      <c r="BU89" s="316">
        <v>2.2400000000000002</v>
      </c>
      <c r="BV89" s="316">
        <v>0.73</v>
      </c>
      <c r="BW89" s="316">
        <v>0.96</v>
      </c>
      <c r="BX89" s="316">
        <v>0.42</v>
      </c>
      <c r="BY89" s="315"/>
      <c r="BZ89" s="307">
        <f t="shared" si="21"/>
        <v>54.25007353068392</v>
      </c>
      <c r="CA89" s="235"/>
      <c r="CB89" s="308"/>
      <c r="CC89" s="235"/>
    </row>
    <row r="90" spans="1:81" s="26" customFormat="1" ht="12" customHeight="1">
      <c r="A90" s="29" t="s">
        <v>192</v>
      </c>
      <c r="B90" s="29"/>
      <c r="C90" s="305">
        <v>11.003</v>
      </c>
      <c r="D90" s="25" t="s">
        <v>460</v>
      </c>
      <c r="E90" s="25"/>
      <c r="F90" s="298">
        <v>1884</v>
      </c>
      <c r="G90" s="298">
        <v>6.2</v>
      </c>
      <c r="H90" s="298">
        <v>1845.9</v>
      </c>
      <c r="I90" s="298">
        <v>43</v>
      </c>
      <c r="J90" s="299">
        <v>2.0099999999999998</v>
      </c>
      <c r="K90" s="300">
        <v>0.11524</v>
      </c>
      <c r="L90" s="300">
        <v>6.6E-4</v>
      </c>
      <c r="M90" s="301">
        <v>5.2530000000000001</v>
      </c>
      <c r="N90" s="301">
        <v>0.16</v>
      </c>
      <c r="O90" s="300">
        <v>0.33150000000000002</v>
      </c>
      <c r="P90" s="300">
        <v>8.9999999999999993E-3</v>
      </c>
      <c r="Q90" s="301">
        <v>0.52407999999999999</v>
      </c>
      <c r="R90" s="302"/>
      <c r="S90" s="303">
        <v>325</v>
      </c>
      <c r="T90" s="302">
        <v>25</v>
      </c>
      <c r="U90" s="302">
        <v>41.1</v>
      </c>
      <c r="V90" s="302">
        <v>3</v>
      </c>
      <c r="W90" s="302">
        <v>37.299999999999997</v>
      </c>
      <c r="X90" s="302">
        <v>2.7</v>
      </c>
      <c r="Y90" s="304">
        <f t="shared" si="20"/>
        <v>0.86259541984732824</v>
      </c>
      <c r="Z90" s="305"/>
      <c r="AA90" s="302">
        <v>160</v>
      </c>
      <c r="AB90" s="302">
        <v>130</v>
      </c>
      <c r="AC90" s="304">
        <v>1.3</v>
      </c>
      <c r="AD90" s="304">
        <v>1.8</v>
      </c>
      <c r="AE90" s="304">
        <v>0.14000000000000001</v>
      </c>
      <c r="AF90" s="304">
        <v>0.16</v>
      </c>
      <c r="AG90" s="302">
        <v>731</v>
      </c>
      <c r="AH90" s="302">
        <v>78</v>
      </c>
      <c r="AI90" s="306">
        <v>7.4000000000000003E-3</v>
      </c>
      <c r="AJ90" s="306">
        <v>9.5999999999999992E-3</v>
      </c>
      <c r="AK90" s="305">
        <v>35.799999999999997</v>
      </c>
      <c r="AL90" s="305">
        <v>4</v>
      </c>
      <c r="AM90" s="306">
        <v>5.7000000000000002E-2</v>
      </c>
      <c r="AN90" s="306">
        <v>2.7E-2</v>
      </c>
      <c r="AO90" s="304">
        <v>1.49</v>
      </c>
      <c r="AP90" s="304">
        <v>0.59</v>
      </c>
      <c r="AQ90" s="304">
        <v>2.6</v>
      </c>
      <c r="AR90" s="304">
        <v>0.79</v>
      </c>
      <c r="AS90" s="304">
        <v>0.45</v>
      </c>
      <c r="AT90" s="304">
        <v>0.16</v>
      </c>
      <c r="AU90" s="305">
        <v>14.3</v>
      </c>
      <c r="AV90" s="304">
        <v>3.4</v>
      </c>
      <c r="AW90" s="304">
        <v>4.71</v>
      </c>
      <c r="AX90" s="304">
        <v>0.77</v>
      </c>
      <c r="AY90" s="303">
        <v>67.099999999999994</v>
      </c>
      <c r="AZ90" s="302">
        <v>8.1999999999999993</v>
      </c>
      <c r="BA90" s="303">
        <v>24.3</v>
      </c>
      <c r="BB90" s="302">
        <v>2.1</v>
      </c>
      <c r="BC90" s="303">
        <v>114.2</v>
      </c>
      <c r="BD90" s="302">
        <v>9</v>
      </c>
      <c r="BE90" s="303">
        <v>23.5</v>
      </c>
      <c r="BF90" s="302">
        <v>1.9</v>
      </c>
      <c r="BG90" s="302">
        <v>224</v>
      </c>
      <c r="BH90" s="303">
        <v>21</v>
      </c>
      <c r="BI90" s="303">
        <v>47.4</v>
      </c>
      <c r="BJ90" s="305">
        <v>3.7</v>
      </c>
      <c r="BK90" s="302">
        <v>9.5</v>
      </c>
      <c r="BL90" s="305">
        <v>3.8</v>
      </c>
      <c r="BM90" s="303">
        <v>594000</v>
      </c>
      <c r="BN90" s="303">
        <v>71000</v>
      </c>
      <c r="BO90" s="303">
        <v>12000</v>
      </c>
      <c r="BP90" s="303">
        <v>1500</v>
      </c>
      <c r="BQ90" s="303">
        <v>226</v>
      </c>
      <c r="BR90" s="302">
        <v>16</v>
      </c>
      <c r="BS90" s="303">
        <v>262</v>
      </c>
      <c r="BT90" s="302">
        <v>20</v>
      </c>
      <c r="BU90" s="304">
        <v>3.1</v>
      </c>
      <c r="BV90" s="304">
        <v>0.94</v>
      </c>
      <c r="BW90" s="304">
        <v>0.94</v>
      </c>
      <c r="BX90" s="304">
        <v>0.36</v>
      </c>
      <c r="BY90" s="302"/>
      <c r="BZ90" s="307">
        <f t="shared" si="21"/>
        <v>70.841249354672172</v>
      </c>
      <c r="CA90" s="235">
        <f>BS90*(EXP(F90*0.0001551)+0.0072*EXP(F90*0.0009849))</f>
        <v>362.98206655781627</v>
      </c>
      <c r="CB90" s="308">
        <f>2.28+3.99*LOG(AK90/((CA90*BK90)^(1/2)))</f>
        <v>1.4224637718570792</v>
      </c>
      <c r="CC90" s="235">
        <f>4800/(5.711-LOG(BK90)-LOG(1)+LOG(1))-273.15</f>
        <v>740.94670590194198</v>
      </c>
    </row>
    <row r="91" spans="1:81" s="26" customFormat="1" ht="12" customHeight="1">
      <c r="A91" s="29" t="s">
        <v>193</v>
      </c>
      <c r="B91" s="29"/>
      <c r="C91" s="305">
        <v>11.026999999999999</v>
      </c>
      <c r="D91" s="25" t="s">
        <v>460</v>
      </c>
      <c r="E91" s="25"/>
      <c r="F91" s="298">
        <v>1890</v>
      </c>
      <c r="G91" s="298">
        <v>6.2</v>
      </c>
      <c r="H91" s="298">
        <v>1857.8</v>
      </c>
      <c r="I91" s="298">
        <v>43</v>
      </c>
      <c r="J91" s="299">
        <v>1.69</v>
      </c>
      <c r="K91" s="300">
        <v>0.11568000000000001</v>
      </c>
      <c r="L91" s="300">
        <v>6.4999999999999997E-4</v>
      </c>
      <c r="M91" s="301">
        <v>5.3129999999999997</v>
      </c>
      <c r="N91" s="301">
        <v>0.16</v>
      </c>
      <c r="O91" s="300">
        <v>0.33400999999999997</v>
      </c>
      <c r="P91" s="300">
        <v>8.9999999999999993E-3</v>
      </c>
      <c r="Q91" s="301">
        <v>0.42642000000000002</v>
      </c>
      <c r="R91" s="302"/>
      <c r="S91" s="303">
        <v>315</v>
      </c>
      <c r="T91" s="302">
        <v>27</v>
      </c>
      <c r="U91" s="302">
        <v>40.1</v>
      </c>
      <c r="V91" s="302">
        <v>3.4</v>
      </c>
      <c r="W91" s="302">
        <v>51.4</v>
      </c>
      <c r="X91" s="302">
        <v>4.4000000000000004</v>
      </c>
      <c r="Y91" s="304">
        <f t="shared" si="20"/>
        <v>1.2182539682539681</v>
      </c>
      <c r="Z91" s="305"/>
      <c r="AA91" s="302">
        <v>270</v>
      </c>
      <c r="AB91" s="302">
        <v>120</v>
      </c>
      <c r="AC91" s="304">
        <v>1</v>
      </c>
      <c r="AD91" s="304">
        <v>1.5</v>
      </c>
      <c r="AE91" s="304">
        <v>0.21</v>
      </c>
      <c r="AF91" s="304">
        <v>0.2</v>
      </c>
      <c r="AG91" s="302">
        <v>1320</v>
      </c>
      <c r="AH91" s="302">
        <v>120</v>
      </c>
      <c r="AI91" s="306">
        <v>2.5000000000000001E-2</v>
      </c>
      <c r="AJ91" s="306">
        <v>0.02</v>
      </c>
      <c r="AK91" s="305">
        <v>30.3</v>
      </c>
      <c r="AL91" s="305">
        <v>3.7</v>
      </c>
      <c r="AM91" s="306">
        <v>0.20100000000000001</v>
      </c>
      <c r="AN91" s="306">
        <v>4.2999999999999997E-2</v>
      </c>
      <c r="AO91" s="304">
        <v>3.23</v>
      </c>
      <c r="AP91" s="304">
        <v>0.66</v>
      </c>
      <c r="AQ91" s="304">
        <v>8.1</v>
      </c>
      <c r="AR91" s="304">
        <v>1.8</v>
      </c>
      <c r="AS91" s="304">
        <v>1.33</v>
      </c>
      <c r="AT91" s="304">
        <v>0.41</v>
      </c>
      <c r="AU91" s="305">
        <v>28.4</v>
      </c>
      <c r="AV91" s="304">
        <v>4.5</v>
      </c>
      <c r="AW91" s="304">
        <v>10.1</v>
      </c>
      <c r="AX91" s="304">
        <v>1.2</v>
      </c>
      <c r="AY91" s="303">
        <v>122</v>
      </c>
      <c r="AZ91" s="302">
        <v>11</v>
      </c>
      <c r="BA91" s="303">
        <v>44.4</v>
      </c>
      <c r="BB91" s="302">
        <v>3.6</v>
      </c>
      <c r="BC91" s="303">
        <v>201</v>
      </c>
      <c r="BD91" s="302">
        <v>19</v>
      </c>
      <c r="BE91" s="303">
        <v>38.299999999999997</v>
      </c>
      <c r="BF91" s="302">
        <v>3</v>
      </c>
      <c r="BG91" s="302">
        <v>333</v>
      </c>
      <c r="BH91" s="303">
        <v>27</v>
      </c>
      <c r="BI91" s="303">
        <v>71.599999999999994</v>
      </c>
      <c r="BJ91" s="305">
        <v>6.5</v>
      </c>
      <c r="BK91" s="302">
        <v>10.1</v>
      </c>
      <c r="BL91" s="305">
        <v>3.1</v>
      </c>
      <c r="BM91" s="303">
        <v>574000</v>
      </c>
      <c r="BN91" s="303">
        <v>67000</v>
      </c>
      <c r="BO91" s="303">
        <v>10400</v>
      </c>
      <c r="BP91" s="303">
        <v>1200</v>
      </c>
      <c r="BQ91" s="303">
        <v>307</v>
      </c>
      <c r="BR91" s="302">
        <v>26</v>
      </c>
      <c r="BS91" s="303">
        <v>252</v>
      </c>
      <c r="BT91" s="302">
        <v>22</v>
      </c>
      <c r="BU91" s="304">
        <v>1.78</v>
      </c>
      <c r="BV91" s="304">
        <v>0.68</v>
      </c>
      <c r="BW91" s="304">
        <v>0.94</v>
      </c>
      <c r="BX91" s="304">
        <v>0.51</v>
      </c>
      <c r="BY91" s="302"/>
      <c r="BZ91" s="307">
        <f t="shared" si="21"/>
        <v>52.832626227879068</v>
      </c>
      <c r="CA91" s="235">
        <f>BS91*(EXP(F91*0.0001551)+0.0072*EXP(F91*0.0009849))</f>
        <v>349.51080821364451</v>
      </c>
      <c r="CB91" s="308">
        <f>2.28+3.99*LOG(AK91/((CA91*BK91)^(1/2)))</f>
        <v>1.1131310294012879</v>
      </c>
      <c r="CC91" s="235">
        <f>4800/(5.711-LOG(BK91)-LOG(1)+LOG(1))-273.15</f>
        <v>746.67743696644595</v>
      </c>
    </row>
    <row r="92" spans="1:81" s="26" customFormat="1" ht="12" customHeight="1">
      <c r="A92" s="29" t="s">
        <v>194</v>
      </c>
      <c r="B92" s="29"/>
      <c r="C92" s="305">
        <v>6.4192</v>
      </c>
      <c r="D92" s="25" t="s">
        <v>460</v>
      </c>
      <c r="E92" s="25"/>
      <c r="F92" s="298">
        <v>1924.3</v>
      </c>
      <c r="G92" s="298">
        <v>9.1</v>
      </c>
      <c r="H92" s="298">
        <v>2023.8</v>
      </c>
      <c r="I92" s="298">
        <v>47</v>
      </c>
      <c r="J92" s="299">
        <v>-5.19</v>
      </c>
      <c r="K92" s="300">
        <v>0.11788999999999999</v>
      </c>
      <c r="L92" s="300">
        <v>9.8999999999999999E-4</v>
      </c>
      <c r="M92" s="301">
        <v>5.9790000000000001</v>
      </c>
      <c r="N92" s="301">
        <v>0.18</v>
      </c>
      <c r="O92" s="300">
        <v>0.36881999999999998</v>
      </c>
      <c r="P92" s="300">
        <v>9.9000000000000008E-3</v>
      </c>
      <c r="Q92" s="301">
        <v>0.14149</v>
      </c>
      <c r="R92" s="302"/>
      <c r="S92" s="303">
        <v>358</v>
      </c>
      <c r="T92" s="302">
        <v>60</v>
      </c>
      <c r="U92" s="302">
        <v>46.4</v>
      </c>
      <c r="V92" s="302">
        <v>7.9</v>
      </c>
      <c r="W92" s="302">
        <v>50.2</v>
      </c>
      <c r="X92" s="302">
        <v>8.9</v>
      </c>
      <c r="Y92" s="304">
        <f t="shared" si="20"/>
        <v>1.0116279069767442</v>
      </c>
      <c r="Z92" s="305"/>
      <c r="AA92" s="315">
        <v>520</v>
      </c>
      <c r="AB92" s="315">
        <v>180</v>
      </c>
      <c r="AC92" s="316">
        <v>0.1</v>
      </c>
      <c r="AD92" s="316">
        <v>2</v>
      </c>
      <c r="AE92" s="316">
        <v>0.96</v>
      </c>
      <c r="AF92" s="316">
        <v>0.87</v>
      </c>
      <c r="AG92" s="315">
        <v>750</v>
      </c>
      <c r="AH92" s="315">
        <v>130</v>
      </c>
      <c r="AI92" s="317">
        <v>0.56999999999999995</v>
      </c>
      <c r="AJ92" s="317">
        <v>0.25</v>
      </c>
      <c r="AK92" s="318">
        <v>36.799999999999997</v>
      </c>
      <c r="AL92" s="318">
        <v>7.7</v>
      </c>
      <c r="AM92" s="317">
        <v>0.69</v>
      </c>
      <c r="AN92" s="317">
        <v>0.23</v>
      </c>
      <c r="AO92" s="316">
        <v>5.5</v>
      </c>
      <c r="AP92" s="316">
        <v>2.1</v>
      </c>
      <c r="AQ92" s="316">
        <v>6</v>
      </c>
      <c r="AR92" s="316">
        <v>1.9</v>
      </c>
      <c r="AS92" s="316">
        <v>1.49</v>
      </c>
      <c r="AT92" s="316">
        <v>0.57999999999999996</v>
      </c>
      <c r="AU92" s="318">
        <v>26.7</v>
      </c>
      <c r="AV92" s="316">
        <v>8.8000000000000007</v>
      </c>
      <c r="AW92" s="316">
        <v>6.5</v>
      </c>
      <c r="AX92" s="316">
        <v>1.3</v>
      </c>
      <c r="AY92" s="319">
        <v>70</v>
      </c>
      <c r="AZ92" s="315">
        <v>16</v>
      </c>
      <c r="BA92" s="319">
        <v>25.2</v>
      </c>
      <c r="BB92" s="315">
        <v>4.4000000000000004</v>
      </c>
      <c r="BC92" s="319">
        <v>120</v>
      </c>
      <c r="BD92" s="315">
        <v>29</v>
      </c>
      <c r="BE92" s="319">
        <v>25.2</v>
      </c>
      <c r="BF92" s="315">
        <v>4.9000000000000004</v>
      </c>
      <c r="BG92" s="315">
        <v>221</v>
      </c>
      <c r="BH92" s="319">
        <v>33</v>
      </c>
      <c r="BI92" s="319">
        <v>45</v>
      </c>
      <c r="BJ92" s="318">
        <v>8.5</v>
      </c>
      <c r="BK92" s="315">
        <v>14.4</v>
      </c>
      <c r="BL92" s="318">
        <v>6.5</v>
      </c>
      <c r="BM92" s="319">
        <v>540000</v>
      </c>
      <c r="BN92" s="319">
        <v>100000</v>
      </c>
      <c r="BO92" s="319">
        <v>9800</v>
      </c>
      <c r="BP92" s="319">
        <v>1800</v>
      </c>
      <c r="BQ92" s="319">
        <v>261</v>
      </c>
      <c r="BR92" s="315">
        <v>45</v>
      </c>
      <c r="BS92" s="319">
        <v>258</v>
      </c>
      <c r="BT92" s="315">
        <v>44</v>
      </c>
      <c r="BU92" s="316">
        <v>2.84</v>
      </c>
      <c r="BV92" s="316">
        <v>0.82</v>
      </c>
      <c r="BW92" s="316">
        <v>1.4</v>
      </c>
      <c r="BX92" s="316">
        <v>0.54</v>
      </c>
      <c r="BY92" s="315"/>
      <c r="BZ92" s="307">
        <f t="shared" si="21"/>
        <v>24.393939393939391</v>
      </c>
      <c r="CA92" s="235"/>
      <c r="CB92" s="308"/>
      <c r="CC92" s="235"/>
    </row>
    <row r="93" spans="1:81" s="25" customFormat="1" ht="12" customHeight="1">
      <c r="A93" s="33" t="s">
        <v>182</v>
      </c>
      <c r="B93" s="33"/>
      <c r="C93" s="299">
        <v>11.036</v>
      </c>
      <c r="D93" s="25" t="s">
        <v>460</v>
      </c>
      <c r="F93" s="298">
        <v>1900.8</v>
      </c>
      <c r="G93" s="298">
        <v>7.9</v>
      </c>
      <c r="H93" s="298">
        <v>1907</v>
      </c>
      <c r="I93" s="298">
        <v>47</v>
      </c>
      <c r="J93" s="299">
        <v>-0.4</v>
      </c>
      <c r="K93" s="300">
        <v>0.11636000000000001</v>
      </c>
      <c r="L93" s="300">
        <v>8.3000000000000001E-4</v>
      </c>
      <c r="M93" s="301">
        <v>5.508</v>
      </c>
      <c r="N93" s="301">
        <v>0.17</v>
      </c>
      <c r="O93" s="300">
        <v>0.34429999999999999</v>
      </c>
      <c r="P93" s="300">
        <v>9.7999999999999997E-3</v>
      </c>
      <c r="Q93" s="301">
        <v>0.75822000000000001</v>
      </c>
      <c r="R93" s="309"/>
      <c r="S93" s="298">
        <v>359</v>
      </c>
      <c r="T93" s="309">
        <v>42</v>
      </c>
      <c r="U93" s="309">
        <v>45.9</v>
      </c>
      <c r="V93" s="309">
        <v>5.3</v>
      </c>
      <c r="W93" s="309">
        <v>56.7</v>
      </c>
      <c r="X93" s="309">
        <v>7.1</v>
      </c>
      <c r="Y93" s="301">
        <f>BQ93/BS93</f>
        <v>1.1886120996441281</v>
      </c>
      <c r="Z93" s="299"/>
      <c r="AA93" s="336">
        <v>9200</v>
      </c>
      <c r="AB93" s="336">
        <v>2400</v>
      </c>
      <c r="AC93" s="311">
        <v>5.7</v>
      </c>
      <c r="AD93" s="311">
        <v>2.5</v>
      </c>
      <c r="AE93" s="311">
        <v>31.5</v>
      </c>
      <c r="AF93" s="311">
        <v>8.4</v>
      </c>
      <c r="AG93" s="310">
        <v>1540</v>
      </c>
      <c r="AH93" s="310">
        <v>200</v>
      </c>
      <c r="AI93" s="312">
        <v>69</v>
      </c>
      <c r="AJ93" s="312">
        <v>26</v>
      </c>
      <c r="AK93" s="313">
        <v>223</v>
      </c>
      <c r="AL93" s="313">
        <v>49</v>
      </c>
      <c r="AM93" s="312">
        <v>31.4</v>
      </c>
      <c r="AN93" s="312">
        <v>7.7</v>
      </c>
      <c r="AO93" s="311">
        <v>132</v>
      </c>
      <c r="AP93" s="311">
        <v>27</v>
      </c>
      <c r="AQ93" s="311">
        <v>34</v>
      </c>
      <c r="AR93" s="311">
        <v>8.4</v>
      </c>
      <c r="AS93" s="311">
        <v>4</v>
      </c>
      <c r="AT93" s="311">
        <v>1.1000000000000001</v>
      </c>
      <c r="AU93" s="313">
        <v>51.1</v>
      </c>
      <c r="AV93" s="311">
        <v>7.6</v>
      </c>
      <c r="AW93" s="311">
        <v>13.7</v>
      </c>
      <c r="AX93" s="311">
        <v>2.4</v>
      </c>
      <c r="AY93" s="314">
        <v>142</v>
      </c>
      <c r="AZ93" s="310">
        <v>17</v>
      </c>
      <c r="BA93" s="314">
        <v>53.6</v>
      </c>
      <c r="BB93" s="310">
        <v>6.2</v>
      </c>
      <c r="BC93" s="314">
        <v>232</v>
      </c>
      <c r="BD93" s="310">
        <v>28</v>
      </c>
      <c r="BE93" s="314">
        <v>44.9</v>
      </c>
      <c r="BF93" s="310">
        <v>5.8</v>
      </c>
      <c r="BG93" s="310">
        <v>398</v>
      </c>
      <c r="BH93" s="314">
        <v>47</v>
      </c>
      <c r="BI93" s="314">
        <v>78</v>
      </c>
      <c r="BJ93" s="313">
        <v>12</v>
      </c>
      <c r="BK93" s="310">
        <v>12.6</v>
      </c>
      <c r="BL93" s="313">
        <v>3.2</v>
      </c>
      <c r="BM93" s="314">
        <v>515000</v>
      </c>
      <c r="BN93" s="314">
        <v>47000</v>
      </c>
      <c r="BO93" s="314">
        <v>9800</v>
      </c>
      <c r="BP93" s="314">
        <v>1000</v>
      </c>
      <c r="BQ93" s="314">
        <v>334</v>
      </c>
      <c r="BR93" s="310">
        <v>42</v>
      </c>
      <c r="BS93" s="314">
        <v>281</v>
      </c>
      <c r="BT93" s="310">
        <v>34</v>
      </c>
      <c r="BU93" s="311">
        <v>2.79</v>
      </c>
      <c r="BV93" s="311">
        <v>0.77</v>
      </c>
      <c r="BW93" s="311">
        <v>1.1399999999999999</v>
      </c>
      <c r="BX93" s="311">
        <v>0.5</v>
      </c>
      <c r="BY93" s="310"/>
      <c r="BZ93" s="307">
        <f t="shared" si="21"/>
        <v>5.2522281639928696</v>
      </c>
      <c r="CA93" s="235"/>
      <c r="CB93" s="308"/>
      <c r="CC93" s="235"/>
    </row>
    <row r="94" spans="1:81" s="26" customFormat="1" ht="12" customHeight="1">
      <c r="A94" s="29" t="s">
        <v>195</v>
      </c>
      <c r="B94" s="29"/>
      <c r="C94" s="305">
        <v>11.007</v>
      </c>
      <c r="D94" s="25" t="s">
        <v>460</v>
      </c>
      <c r="E94" s="25"/>
      <c r="F94" s="298">
        <v>1903</v>
      </c>
      <c r="G94" s="298">
        <v>10</v>
      </c>
      <c r="H94" s="298">
        <v>1851.1</v>
      </c>
      <c r="I94" s="298">
        <v>43</v>
      </c>
      <c r="J94" s="299">
        <v>2.69</v>
      </c>
      <c r="K94" s="300">
        <v>0.11641</v>
      </c>
      <c r="L94" s="300">
        <v>9.6000000000000002E-4</v>
      </c>
      <c r="M94" s="301">
        <v>5.3250000000000002</v>
      </c>
      <c r="N94" s="301">
        <v>0.16</v>
      </c>
      <c r="O94" s="300">
        <v>0.33262000000000003</v>
      </c>
      <c r="P94" s="300">
        <v>8.9999999999999993E-3</v>
      </c>
      <c r="Q94" s="301">
        <v>0.26504</v>
      </c>
      <c r="R94" s="302"/>
      <c r="S94" s="303">
        <v>214</v>
      </c>
      <c r="T94" s="302">
        <v>16</v>
      </c>
      <c r="U94" s="302">
        <v>27.4</v>
      </c>
      <c r="V94" s="302">
        <v>2.2000000000000002</v>
      </c>
      <c r="W94" s="302">
        <v>26.9</v>
      </c>
      <c r="X94" s="302">
        <v>2.2000000000000002</v>
      </c>
      <c r="Y94" s="304">
        <f t="shared" si="20"/>
        <v>0.93604651162790697</v>
      </c>
      <c r="Z94" s="305"/>
      <c r="AA94" s="302">
        <v>250</v>
      </c>
      <c r="AB94" s="302">
        <v>160</v>
      </c>
      <c r="AC94" s="304" t="s">
        <v>107</v>
      </c>
      <c r="AD94" s="304" t="s">
        <v>107</v>
      </c>
      <c r="AE94" s="304" t="s">
        <v>107</v>
      </c>
      <c r="AF94" s="304" t="s">
        <v>107</v>
      </c>
      <c r="AG94" s="302">
        <v>863</v>
      </c>
      <c r="AH94" s="302">
        <v>80</v>
      </c>
      <c r="AI94" s="306">
        <v>6.0000000000000001E-3</v>
      </c>
      <c r="AJ94" s="306">
        <v>1.0999999999999999E-2</v>
      </c>
      <c r="AK94" s="305">
        <v>23.6</v>
      </c>
      <c r="AL94" s="305">
        <v>3.4</v>
      </c>
      <c r="AM94" s="306">
        <v>9.7000000000000003E-2</v>
      </c>
      <c r="AN94" s="306">
        <v>5.5E-2</v>
      </c>
      <c r="AO94" s="304">
        <v>1.84</v>
      </c>
      <c r="AP94" s="304">
        <v>0.67</v>
      </c>
      <c r="AQ94" s="304">
        <v>3.5</v>
      </c>
      <c r="AR94" s="304">
        <v>1.4</v>
      </c>
      <c r="AS94" s="304">
        <v>0.89</v>
      </c>
      <c r="AT94" s="304">
        <v>0.26</v>
      </c>
      <c r="AU94" s="305">
        <v>19.899999999999999</v>
      </c>
      <c r="AV94" s="304">
        <v>2.7</v>
      </c>
      <c r="AW94" s="304">
        <v>7</v>
      </c>
      <c r="AX94" s="304">
        <v>0.94</v>
      </c>
      <c r="AY94" s="303">
        <v>77.3</v>
      </c>
      <c r="AZ94" s="302">
        <v>9</v>
      </c>
      <c r="BA94" s="303">
        <v>26</v>
      </c>
      <c r="BB94" s="302">
        <v>2.6</v>
      </c>
      <c r="BC94" s="303">
        <v>133</v>
      </c>
      <c r="BD94" s="302">
        <v>12</v>
      </c>
      <c r="BE94" s="303">
        <v>28</v>
      </c>
      <c r="BF94" s="302">
        <v>2.4</v>
      </c>
      <c r="BG94" s="302">
        <v>264</v>
      </c>
      <c r="BH94" s="303">
        <v>24</v>
      </c>
      <c r="BI94" s="303">
        <v>51.9</v>
      </c>
      <c r="BJ94" s="305">
        <v>4.3</v>
      </c>
      <c r="BK94" s="302">
        <v>18.100000000000001</v>
      </c>
      <c r="BL94" s="305">
        <v>5.7</v>
      </c>
      <c r="BM94" s="303">
        <v>597000</v>
      </c>
      <c r="BN94" s="303">
        <v>58000</v>
      </c>
      <c r="BO94" s="303">
        <v>10390</v>
      </c>
      <c r="BP94" s="303">
        <v>850</v>
      </c>
      <c r="BQ94" s="303">
        <v>161</v>
      </c>
      <c r="BR94" s="302">
        <v>14</v>
      </c>
      <c r="BS94" s="303">
        <v>172</v>
      </c>
      <c r="BT94" s="302">
        <v>13</v>
      </c>
      <c r="BU94" s="304">
        <v>1.47</v>
      </c>
      <c r="BV94" s="304">
        <v>0.56999999999999995</v>
      </c>
      <c r="BW94" s="304">
        <v>0.89</v>
      </c>
      <c r="BX94" s="304">
        <v>0.4</v>
      </c>
      <c r="BY94" s="302"/>
      <c r="BZ94" s="307">
        <f t="shared" si="21"/>
        <v>64.09658385093168</v>
      </c>
      <c r="CA94" s="235">
        <f>BS94*(EXP(F94*0.0001551)+0.0072*EXP(F94*0.0009849))</f>
        <v>239.1230602865266</v>
      </c>
      <c r="CB94" s="308">
        <f>2.28+3.99*LOG(AK94/((CA94*BK94)^(1/2)))</f>
        <v>0.50350032199007821</v>
      </c>
      <c r="CC94" s="235">
        <f>4800/(5.711-LOG(BK94)-LOG(1)+LOG(1))-273.15</f>
        <v>804.69719353802327</v>
      </c>
    </row>
    <row r="95" spans="1:81" s="26" customFormat="1" ht="12" customHeight="1">
      <c r="A95" s="29" t="s">
        <v>196</v>
      </c>
      <c r="B95" s="29"/>
      <c r="C95" s="305">
        <v>11.007999999999999</v>
      </c>
      <c r="D95" s="25" t="s">
        <v>460</v>
      </c>
      <c r="E95" s="25"/>
      <c r="F95" s="298">
        <v>1895.6</v>
      </c>
      <c r="G95" s="298">
        <v>5.6</v>
      </c>
      <c r="H95" s="298">
        <v>1854.5</v>
      </c>
      <c r="I95" s="298">
        <v>44</v>
      </c>
      <c r="J95" s="299">
        <v>2.16</v>
      </c>
      <c r="K95" s="300">
        <v>0.11601</v>
      </c>
      <c r="L95" s="300">
        <v>6.6E-4</v>
      </c>
      <c r="M95" s="301">
        <v>5.3179999999999996</v>
      </c>
      <c r="N95" s="301">
        <v>0.16</v>
      </c>
      <c r="O95" s="300">
        <v>0.33329999999999999</v>
      </c>
      <c r="P95" s="300">
        <v>9.1000000000000004E-3</v>
      </c>
      <c r="Q95" s="301">
        <v>0.63232999999999995</v>
      </c>
      <c r="R95" s="302"/>
      <c r="S95" s="303">
        <v>365</v>
      </c>
      <c r="T95" s="302">
        <v>38</v>
      </c>
      <c r="U95" s="302">
        <v>46.6</v>
      </c>
      <c r="V95" s="302">
        <v>4.9000000000000004</v>
      </c>
      <c r="W95" s="302">
        <v>35.5</v>
      </c>
      <c r="X95" s="302">
        <v>3.8</v>
      </c>
      <c r="Y95" s="304">
        <f t="shared" si="20"/>
        <v>0.72108843537414968</v>
      </c>
      <c r="Z95" s="305"/>
      <c r="AA95" s="302">
        <v>383</v>
      </c>
      <c r="AB95" s="302">
        <v>80</v>
      </c>
      <c r="AC95" s="304">
        <v>1.3</v>
      </c>
      <c r="AD95" s="304">
        <v>1.5</v>
      </c>
      <c r="AE95" s="304">
        <v>0.6</v>
      </c>
      <c r="AF95" s="304">
        <v>0.43</v>
      </c>
      <c r="AG95" s="302">
        <v>990</v>
      </c>
      <c r="AH95" s="302">
        <v>120</v>
      </c>
      <c r="AI95" s="306">
        <v>6.5000000000000002E-2</v>
      </c>
      <c r="AJ95" s="306">
        <v>2.9000000000000001E-2</v>
      </c>
      <c r="AK95" s="305">
        <v>26.3</v>
      </c>
      <c r="AL95" s="305">
        <v>5.4</v>
      </c>
      <c r="AM95" s="306">
        <v>9.1999999999999998E-2</v>
      </c>
      <c r="AN95" s="306">
        <v>3.5999999999999997E-2</v>
      </c>
      <c r="AO95" s="304">
        <v>2.3199999999999998</v>
      </c>
      <c r="AP95" s="304">
        <v>0.81</v>
      </c>
      <c r="AQ95" s="304">
        <v>3.8</v>
      </c>
      <c r="AR95" s="304">
        <v>1.3</v>
      </c>
      <c r="AS95" s="304">
        <v>0.7</v>
      </c>
      <c r="AT95" s="304">
        <v>0.26</v>
      </c>
      <c r="AU95" s="305">
        <v>21.1</v>
      </c>
      <c r="AV95" s="304">
        <v>3.1</v>
      </c>
      <c r="AW95" s="304">
        <v>6.8</v>
      </c>
      <c r="AX95" s="304">
        <v>1.2</v>
      </c>
      <c r="AY95" s="303">
        <v>80.099999999999994</v>
      </c>
      <c r="AZ95" s="302">
        <v>9.3000000000000007</v>
      </c>
      <c r="BA95" s="303">
        <v>33.6</v>
      </c>
      <c r="BB95" s="302">
        <v>4.4000000000000004</v>
      </c>
      <c r="BC95" s="303">
        <v>159</v>
      </c>
      <c r="BD95" s="302">
        <v>17</v>
      </c>
      <c r="BE95" s="303">
        <v>35.799999999999997</v>
      </c>
      <c r="BF95" s="302">
        <v>4.9000000000000004</v>
      </c>
      <c r="BG95" s="302">
        <v>324</v>
      </c>
      <c r="BH95" s="303">
        <v>42</v>
      </c>
      <c r="BI95" s="303">
        <v>62.2</v>
      </c>
      <c r="BJ95" s="305">
        <v>6.8</v>
      </c>
      <c r="BK95" s="302">
        <v>14.9</v>
      </c>
      <c r="BL95" s="305">
        <v>4.8</v>
      </c>
      <c r="BM95" s="303">
        <v>491000</v>
      </c>
      <c r="BN95" s="303">
        <v>64000</v>
      </c>
      <c r="BO95" s="303">
        <v>9260</v>
      </c>
      <c r="BP95" s="303">
        <v>980</v>
      </c>
      <c r="BQ95" s="303">
        <v>212</v>
      </c>
      <c r="BR95" s="302">
        <v>23</v>
      </c>
      <c r="BS95" s="303">
        <v>294</v>
      </c>
      <c r="BT95" s="302">
        <v>32</v>
      </c>
      <c r="BU95" s="304">
        <v>1.98</v>
      </c>
      <c r="BV95" s="304">
        <v>0.5</v>
      </c>
      <c r="BW95" s="304">
        <v>1.86</v>
      </c>
      <c r="BX95" s="304">
        <v>0.5</v>
      </c>
      <c r="BY95" s="302"/>
      <c r="BZ95" s="307">
        <f t="shared" si="21"/>
        <v>55.604809437386564</v>
      </c>
      <c r="CA95" s="235">
        <f>BS95*(EXP(F95*0.0001551)+0.0072*EXP(F95*0.0009849))</f>
        <v>408.18041166567463</v>
      </c>
      <c r="CB95" s="308">
        <f>2.28+3.99*LOG(AK95/((CA95*BK95)^(1/2)))</f>
        <v>0.39646677309407719</v>
      </c>
      <c r="CC95" s="235">
        <f>4800/(5.711-LOG(BK95)-LOG(1)+LOG(1))-273.15</f>
        <v>784.62810283114857</v>
      </c>
    </row>
    <row r="96" spans="1:81" s="26" customFormat="1" ht="12" customHeight="1">
      <c r="A96" s="29" t="s">
        <v>197</v>
      </c>
      <c r="B96" s="29"/>
      <c r="C96" s="305">
        <v>11.007999999999999</v>
      </c>
      <c r="D96" s="25" t="s">
        <v>460</v>
      </c>
      <c r="E96" s="25"/>
      <c r="F96" s="298">
        <v>1894.1</v>
      </c>
      <c r="G96" s="298">
        <v>5.5</v>
      </c>
      <c r="H96" s="298">
        <v>1863.1</v>
      </c>
      <c r="I96" s="298">
        <v>44</v>
      </c>
      <c r="J96" s="299">
        <v>1.63</v>
      </c>
      <c r="K96" s="300">
        <v>0.11595999999999999</v>
      </c>
      <c r="L96" s="300">
        <v>6.4000000000000005E-4</v>
      </c>
      <c r="M96" s="301">
        <v>5.3440000000000003</v>
      </c>
      <c r="N96" s="301">
        <v>0.16</v>
      </c>
      <c r="O96" s="300">
        <v>0.33511000000000002</v>
      </c>
      <c r="P96" s="300">
        <v>8.9999999999999993E-3</v>
      </c>
      <c r="Q96" s="301">
        <v>0.33689999999999998</v>
      </c>
      <c r="R96" s="302"/>
      <c r="S96" s="303">
        <v>413</v>
      </c>
      <c r="T96" s="302">
        <v>32</v>
      </c>
      <c r="U96" s="302">
        <v>52.6</v>
      </c>
      <c r="V96" s="302">
        <v>4</v>
      </c>
      <c r="W96" s="302">
        <v>54.2</v>
      </c>
      <c r="X96" s="302">
        <v>4.3</v>
      </c>
      <c r="Y96" s="304">
        <f t="shared" si="20"/>
        <v>0.97575757575757571</v>
      </c>
      <c r="Z96" s="305"/>
      <c r="AA96" s="302">
        <v>420</v>
      </c>
      <c r="AB96" s="302">
        <v>130</v>
      </c>
      <c r="AC96" s="304">
        <v>1.4</v>
      </c>
      <c r="AD96" s="304">
        <v>1.2</v>
      </c>
      <c r="AE96" s="304">
        <v>0.39</v>
      </c>
      <c r="AF96" s="304">
        <v>0.35</v>
      </c>
      <c r="AG96" s="302">
        <v>1150</v>
      </c>
      <c r="AH96" s="302">
        <v>140</v>
      </c>
      <c r="AI96" s="306" t="s">
        <v>107</v>
      </c>
      <c r="AJ96" s="306" t="s">
        <v>107</v>
      </c>
      <c r="AK96" s="305">
        <v>38.6</v>
      </c>
      <c r="AL96" s="305">
        <v>3.8</v>
      </c>
      <c r="AM96" s="306">
        <v>9.6000000000000002E-2</v>
      </c>
      <c r="AN96" s="306">
        <v>4.2000000000000003E-2</v>
      </c>
      <c r="AO96" s="304">
        <v>2.75</v>
      </c>
      <c r="AP96" s="304">
        <v>0.56000000000000005</v>
      </c>
      <c r="AQ96" s="304">
        <v>6.5</v>
      </c>
      <c r="AR96" s="304">
        <v>1.5</v>
      </c>
      <c r="AS96" s="304">
        <v>0.94</v>
      </c>
      <c r="AT96" s="304">
        <v>0.26</v>
      </c>
      <c r="AU96" s="305">
        <v>27.8</v>
      </c>
      <c r="AV96" s="304">
        <v>4.0999999999999996</v>
      </c>
      <c r="AW96" s="304">
        <v>8.1999999999999993</v>
      </c>
      <c r="AX96" s="304">
        <v>1.3</v>
      </c>
      <c r="AY96" s="303">
        <v>100</v>
      </c>
      <c r="AZ96" s="302">
        <v>14</v>
      </c>
      <c r="BA96" s="303">
        <v>38.299999999999997</v>
      </c>
      <c r="BB96" s="302">
        <v>4.3</v>
      </c>
      <c r="BC96" s="303">
        <v>187</v>
      </c>
      <c r="BD96" s="302">
        <v>18</v>
      </c>
      <c r="BE96" s="303">
        <v>36.5</v>
      </c>
      <c r="BF96" s="302">
        <v>3.5</v>
      </c>
      <c r="BG96" s="302">
        <v>327</v>
      </c>
      <c r="BH96" s="303">
        <v>35</v>
      </c>
      <c r="BI96" s="303">
        <v>66</v>
      </c>
      <c r="BJ96" s="305">
        <v>6</v>
      </c>
      <c r="BK96" s="302">
        <v>11.1</v>
      </c>
      <c r="BL96" s="305">
        <v>2.7</v>
      </c>
      <c r="BM96" s="303">
        <v>537000</v>
      </c>
      <c r="BN96" s="303">
        <v>55000</v>
      </c>
      <c r="BO96" s="303">
        <v>11200</v>
      </c>
      <c r="BP96" s="303">
        <v>1300</v>
      </c>
      <c r="BQ96" s="303">
        <v>322</v>
      </c>
      <c r="BR96" s="302">
        <v>25</v>
      </c>
      <c r="BS96" s="303">
        <v>330</v>
      </c>
      <c r="BT96" s="302">
        <v>26</v>
      </c>
      <c r="BU96" s="304">
        <v>3.9</v>
      </c>
      <c r="BV96" s="304">
        <v>1</v>
      </c>
      <c r="BW96" s="304">
        <v>1.84</v>
      </c>
      <c r="BX96" s="304">
        <v>0.62</v>
      </c>
      <c r="BY96" s="302"/>
      <c r="BZ96" s="307">
        <f t="shared" si="21"/>
        <v>51.748251748251754</v>
      </c>
      <c r="CA96" s="235">
        <f>BS96*(EXP(F96*0.0001551)+0.0072*EXP(F96*0.0009849))</f>
        <v>458.03599338942593</v>
      </c>
      <c r="CB96" s="308">
        <f>2.28+3.99*LOG(AK96/((CA96*BK96)^(1/2)))</f>
        <v>1.2165692868391857</v>
      </c>
      <c r="CC96" s="235">
        <f>4800/(5.711-LOG(BK96)-LOG(1)+LOG(1))-273.15</f>
        <v>755.63960077517879</v>
      </c>
    </row>
    <row r="97" spans="1:81" s="26" customFormat="1" ht="12" customHeight="1">
      <c r="A97" s="29" t="s">
        <v>198</v>
      </c>
      <c r="B97" s="29"/>
      <c r="C97" s="305">
        <v>11.019</v>
      </c>
      <c r="D97" s="25" t="s">
        <v>460</v>
      </c>
      <c r="E97" s="25"/>
      <c r="F97" s="298">
        <v>1893.7</v>
      </c>
      <c r="G97" s="298">
        <v>6.9</v>
      </c>
      <c r="H97" s="298">
        <v>1861.8</v>
      </c>
      <c r="I97" s="298">
        <v>44</v>
      </c>
      <c r="J97" s="299">
        <v>1.67</v>
      </c>
      <c r="K97" s="300">
        <v>0.11588</v>
      </c>
      <c r="L97" s="300">
        <v>9.8999999999999999E-4</v>
      </c>
      <c r="M97" s="301">
        <v>5.3360000000000003</v>
      </c>
      <c r="N97" s="301">
        <v>0.16</v>
      </c>
      <c r="O97" s="300">
        <v>0.33484000000000003</v>
      </c>
      <c r="P97" s="300">
        <v>8.9999999999999993E-3</v>
      </c>
      <c r="Q97" s="301">
        <v>8.4315999999999992E-3</v>
      </c>
      <c r="R97" s="302"/>
      <c r="S97" s="303">
        <v>171</v>
      </c>
      <c r="T97" s="302">
        <v>14</v>
      </c>
      <c r="U97" s="302">
        <v>21.9</v>
      </c>
      <c r="V97" s="302">
        <v>1.8</v>
      </c>
      <c r="W97" s="302">
        <v>21.1</v>
      </c>
      <c r="X97" s="302">
        <v>1.7</v>
      </c>
      <c r="Y97" s="304">
        <f t="shared" si="20"/>
        <v>0.91240875912408759</v>
      </c>
      <c r="Z97" s="305"/>
      <c r="AA97" s="302">
        <v>320</v>
      </c>
      <c r="AB97" s="302">
        <v>140</v>
      </c>
      <c r="AC97" s="304">
        <v>1.7</v>
      </c>
      <c r="AD97" s="304">
        <v>1.7</v>
      </c>
      <c r="AE97" s="304">
        <v>0.5</v>
      </c>
      <c r="AF97" s="304">
        <v>0.37</v>
      </c>
      <c r="AG97" s="302">
        <v>610</v>
      </c>
      <c r="AH97" s="302">
        <v>67</v>
      </c>
      <c r="AI97" s="306">
        <v>6.4000000000000001E-2</v>
      </c>
      <c r="AJ97" s="306">
        <v>5.0999999999999997E-2</v>
      </c>
      <c r="AK97" s="305">
        <v>22.9</v>
      </c>
      <c r="AL97" s="305">
        <v>2.6</v>
      </c>
      <c r="AM97" s="306">
        <v>9.5000000000000001E-2</v>
      </c>
      <c r="AN97" s="306">
        <v>3.2000000000000001E-2</v>
      </c>
      <c r="AO97" s="304">
        <v>1.02</v>
      </c>
      <c r="AP97" s="304">
        <v>0.59</v>
      </c>
      <c r="AQ97" s="304">
        <v>2.29</v>
      </c>
      <c r="AR97" s="304">
        <v>0.86</v>
      </c>
      <c r="AS97" s="304">
        <v>0.47</v>
      </c>
      <c r="AT97" s="304">
        <v>0.26</v>
      </c>
      <c r="AU97" s="305">
        <v>14.1</v>
      </c>
      <c r="AV97" s="304">
        <v>3.3</v>
      </c>
      <c r="AW97" s="304">
        <v>5.12</v>
      </c>
      <c r="AX97" s="304">
        <v>0.97</v>
      </c>
      <c r="AY97" s="303">
        <v>55.7</v>
      </c>
      <c r="AZ97" s="302">
        <v>6.7</v>
      </c>
      <c r="BA97" s="303">
        <v>20.7</v>
      </c>
      <c r="BB97" s="302">
        <v>2.2000000000000002</v>
      </c>
      <c r="BC97" s="303">
        <v>99</v>
      </c>
      <c r="BD97" s="302">
        <v>10</v>
      </c>
      <c r="BE97" s="303">
        <v>19.5</v>
      </c>
      <c r="BF97" s="302">
        <v>2.5</v>
      </c>
      <c r="BG97" s="302">
        <v>176</v>
      </c>
      <c r="BH97" s="303">
        <v>20</v>
      </c>
      <c r="BI97" s="303">
        <v>38.299999999999997</v>
      </c>
      <c r="BJ97" s="305">
        <v>4.7</v>
      </c>
      <c r="BK97" s="302">
        <v>15.1</v>
      </c>
      <c r="BL97" s="305">
        <v>3.9</v>
      </c>
      <c r="BM97" s="303">
        <v>571000</v>
      </c>
      <c r="BN97" s="303">
        <v>72000</v>
      </c>
      <c r="BO97" s="303">
        <v>10380</v>
      </c>
      <c r="BP97" s="303">
        <v>970</v>
      </c>
      <c r="BQ97" s="303">
        <v>125</v>
      </c>
      <c r="BR97" s="302">
        <v>10</v>
      </c>
      <c r="BS97" s="303">
        <v>137</v>
      </c>
      <c r="BT97" s="302">
        <v>11</v>
      </c>
      <c r="BU97" s="304">
        <v>2.06</v>
      </c>
      <c r="BV97" s="304">
        <v>0.59</v>
      </c>
      <c r="BW97" s="304">
        <v>0.91</v>
      </c>
      <c r="BX97" s="304">
        <v>0.39</v>
      </c>
      <c r="BY97" s="302"/>
      <c r="BZ97" s="307">
        <f t="shared" si="21"/>
        <v>78.930987242058393</v>
      </c>
      <c r="CA97" s="235">
        <f>BS97*(EXP(F97*0.0001551)+0.0072*EXP(F97*0.0009849))</f>
        <v>190.1404255559296</v>
      </c>
      <c r="CB97" s="308">
        <f>2.28+3.99*LOG(AK97/((CA97*BK97)^(1/2)))</f>
        <v>0.80693101384305965</v>
      </c>
      <c r="CC97" s="235">
        <f>4800/(5.711-LOG(BK97)-LOG(1)+LOG(1))-273.15</f>
        <v>785.97965229360773</v>
      </c>
    </row>
    <row r="98" spans="1:81" s="26" customFormat="1" ht="12" customHeight="1">
      <c r="A98" s="29" t="s">
        <v>199</v>
      </c>
      <c r="B98" s="29"/>
      <c r="C98" s="305">
        <v>11.048999999999999</v>
      </c>
      <c r="D98" s="25" t="s">
        <v>460</v>
      </c>
      <c r="E98" s="25"/>
      <c r="F98" s="298">
        <v>1895.6</v>
      </c>
      <c r="G98" s="298">
        <v>3.5</v>
      </c>
      <c r="H98" s="298">
        <v>2039</v>
      </c>
      <c r="I98" s="298">
        <v>50</v>
      </c>
      <c r="J98" s="299">
        <v>-7.58</v>
      </c>
      <c r="K98" s="300">
        <v>0.11601</v>
      </c>
      <c r="L98" s="300">
        <v>5.5000000000000003E-4</v>
      </c>
      <c r="M98" s="301">
        <v>5.9390000000000001</v>
      </c>
      <c r="N98" s="301">
        <v>0.18</v>
      </c>
      <c r="O98" s="300">
        <v>0.37219999999999998</v>
      </c>
      <c r="P98" s="300">
        <v>1.0999999999999999E-2</v>
      </c>
      <c r="Q98" s="301">
        <v>0.91688999999999998</v>
      </c>
      <c r="R98" s="302"/>
      <c r="S98" s="303">
        <v>575</v>
      </c>
      <c r="T98" s="302">
        <v>42</v>
      </c>
      <c r="U98" s="302">
        <v>73.400000000000006</v>
      </c>
      <c r="V98" s="302">
        <v>5.3</v>
      </c>
      <c r="W98" s="302">
        <v>82.6</v>
      </c>
      <c r="X98" s="302">
        <v>4.4000000000000004</v>
      </c>
      <c r="Y98" s="304">
        <f t="shared" si="20"/>
        <v>1.0335731414868106</v>
      </c>
      <c r="Z98" s="305"/>
      <c r="AA98" s="315">
        <v>620</v>
      </c>
      <c r="AB98" s="315">
        <v>120</v>
      </c>
      <c r="AC98" s="316">
        <v>1.8</v>
      </c>
      <c r="AD98" s="316">
        <v>1.7</v>
      </c>
      <c r="AE98" s="316">
        <v>0.15</v>
      </c>
      <c r="AF98" s="316">
        <v>0.22</v>
      </c>
      <c r="AG98" s="315">
        <v>1240</v>
      </c>
      <c r="AH98" s="315">
        <v>150</v>
      </c>
      <c r="AI98" s="317">
        <v>8.4000000000000005E-2</v>
      </c>
      <c r="AJ98" s="317">
        <v>4.4999999999999998E-2</v>
      </c>
      <c r="AK98" s="318">
        <v>42.7</v>
      </c>
      <c r="AL98" s="318">
        <v>3.4</v>
      </c>
      <c r="AM98" s="317">
        <v>0.22500000000000001</v>
      </c>
      <c r="AN98" s="317">
        <v>8.1000000000000003E-2</v>
      </c>
      <c r="AO98" s="316">
        <v>3.8</v>
      </c>
      <c r="AP98" s="316">
        <v>1.2</v>
      </c>
      <c r="AQ98" s="316">
        <v>5.0999999999999996</v>
      </c>
      <c r="AR98" s="316">
        <v>1.6</v>
      </c>
      <c r="AS98" s="316">
        <v>0.82</v>
      </c>
      <c r="AT98" s="316">
        <v>0.24</v>
      </c>
      <c r="AU98" s="318">
        <v>25.2</v>
      </c>
      <c r="AV98" s="316">
        <v>3.6</v>
      </c>
      <c r="AW98" s="316">
        <v>9.6</v>
      </c>
      <c r="AX98" s="316">
        <v>1.4</v>
      </c>
      <c r="AY98" s="319">
        <v>111.2</v>
      </c>
      <c r="AZ98" s="315">
        <v>8.6</v>
      </c>
      <c r="BA98" s="319">
        <v>44.1</v>
      </c>
      <c r="BB98" s="315">
        <v>4.0999999999999996</v>
      </c>
      <c r="BC98" s="319">
        <v>213</v>
      </c>
      <c r="BD98" s="315">
        <v>17</v>
      </c>
      <c r="BE98" s="319">
        <v>44.1</v>
      </c>
      <c r="BF98" s="315">
        <v>4.0999999999999996</v>
      </c>
      <c r="BG98" s="315">
        <v>370</v>
      </c>
      <c r="BH98" s="319">
        <v>35</v>
      </c>
      <c r="BI98" s="319">
        <v>79.400000000000006</v>
      </c>
      <c r="BJ98" s="318">
        <v>7.2</v>
      </c>
      <c r="BK98" s="315">
        <v>13.7</v>
      </c>
      <c r="BL98" s="318">
        <v>4.8</v>
      </c>
      <c r="BM98" s="319">
        <v>497000</v>
      </c>
      <c r="BN98" s="319">
        <v>50000</v>
      </c>
      <c r="BO98" s="319">
        <v>8800</v>
      </c>
      <c r="BP98" s="319">
        <v>920</v>
      </c>
      <c r="BQ98" s="319">
        <v>431</v>
      </c>
      <c r="BR98" s="315">
        <v>26</v>
      </c>
      <c r="BS98" s="319">
        <v>417</v>
      </c>
      <c r="BT98" s="315">
        <v>34</v>
      </c>
      <c r="BU98" s="316">
        <v>4.9000000000000004</v>
      </c>
      <c r="BV98" s="316">
        <v>0.85</v>
      </c>
      <c r="BW98" s="316">
        <v>2.4700000000000002</v>
      </c>
      <c r="BX98" s="316">
        <v>0.78</v>
      </c>
      <c r="BY98" s="315"/>
      <c r="BZ98" s="307">
        <f t="shared" si="21"/>
        <v>51.067079463364294</v>
      </c>
      <c r="CA98" s="235"/>
      <c r="CB98" s="308"/>
      <c r="CC98" s="235"/>
    </row>
    <row r="99" spans="1:81" s="26" customFormat="1" ht="12" customHeight="1">
      <c r="A99" s="29" t="s">
        <v>200</v>
      </c>
      <c r="B99" s="29"/>
      <c r="C99" s="305">
        <v>11.016999999999999</v>
      </c>
      <c r="D99" s="25" t="s">
        <v>460</v>
      </c>
      <c r="E99" s="25"/>
      <c r="F99" s="298">
        <v>1884.2</v>
      </c>
      <c r="G99" s="298">
        <v>5.9</v>
      </c>
      <c r="H99" s="298">
        <v>1931</v>
      </c>
      <c r="I99" s="298">
        <v>46</v>
      </c>
      <c r="J99" s="299">
        <v>-2.39</v>
      </c>
      <c r="K99" s="300">
        <v>0.11513</v>
      </c>
      <c r="L99" s="300">
        <v>7.3999999999999999E-4</v>
      </c>
      <c r="M99" s="301">
        <v>5.5270000000000001</v>
      </c>
      <c r="N99" s="301">
        <v>0.17</v>
      </c>
      <c r="O99" s="300">
        <v>0.34920000000000001</v>
      </c>
      <c r="P99" s="300">
        <v>9.7000000000000003E-3</v>
      </c>
      <c r="Q99" s="301">
        <v>0.69701000000000002</v>
      </c>
      <c r="R99" s="302"/>
      <c r="S99" s="303">
        <v>313</v>
      </c>
      <c r="T99" s="302">
        <v>27</v>
      </c>
      <c r="U99" s="302">
        <v>39.799999999999997</v>
      </c>
      <c r="V99" s="302">
        <v>3.5</v>
      </c>
      <c r="W99" s="302">
        <v>31.1</v>
      </c>
      <c r="X99" s="302">
        <v>2.7</v>
      </c>
      <c r="Y99" s="304">
        <f t="shared" si="20"/>
        <v>0.72499999999999998</v>
      </c>
      <c r="Z99" s="305"/>
      <c r="AA99" s="302">
        <v>860</v>
      </c>
      <c r="AB99" s="302">
        <v>190</v>
      </c>
      <c r="AC99" s="304" t="s">
        <v>107</v>
      </c>
      <c r="AD99" s="304" t="s">
        <v>107</v>
      </c>
      <c r="AE99" s="304">
        <v>0.2</v>
      </c>
      <c r="AF99" s="304">
        <v>0.2</v>
      </c>
      <c r="AG99" s="302">
        <v>1600</v>
      </c>
      <c r="AH99" s="302">
        <v>140</v>
      </c>
      <c r="AI99" s="306">
        <v>0.19</v>
      </c>
      <c r="AJ99" s="306">
        <v>0.19</v>
      </c>
      <c r="AK99" s="305">
        <v>25.1</v>
      </c>
      <c r="AL99" s="305">
        <v>3.1</v>
      </c>
      <c r="AM99" s="306">
        <v>0.115</v>
      </c>
      <c r="AN99" s="306">
        <v>5.2999999999999999E-2</v>
      </c>
      <c r="AO99" s="304">
        <v>0.93</v>
      </c>
      <c r="AP99" s="304">
        <v>0.61</v>
      </c>
      <c r="AQ99" s="304">
        <v>3.6</v>
      </c>
      <c r="AR99" s="304">
        <v>1.4</v>
      </c>
      <c r="AS99" s="304">
        <v>0.73</v>
      </c>
      <c r="AT99" s="304">
        <v>0.28999999999999998</v>
      </c>
      <c r="AU99" s="305">
        <v>30.6</v>
      </c>
      <c r="AV99" s="304">
        <v>4.9000000000000004</v>
      </c>
      <c r="AW99" s="304">
        <v>12.2</v>
      </c>
      <c r="AX99" s="304">
        <v>1.4</v>
      </c>
      <c r="AY99" s="303">
        <v>148</v>
      </c>
      <c r="AZ99" s="302">
        <v>17</v>
      </c>
      <c r="BA99" s="303">
        <v>58</v>
      </c>
      <c r="BB99" s="302">
        <v>6.6</v>
      </c>
      <c r="BC99" s="303">
        <v>266</v>
      </c>
      <c r="BD99" s="302">
        <v>24</v>
      </c>
      <c r="BE99" s="303">
        <v>56</v>
      </c>
      <c r="BF99" s="302">
        <v>5.7</v>
      </c>
      <c r="BG99" s="302">
        <v>498</v>
      </c>
      <c r="BH99" s="303">
        <v>53</v>
      </c>
      <c r="BI99" s="303">
        <v>104</v>
      </c>
      <c r="BJ99" s="305">
        <v>11</v>
      </c>
      <c r="BK99" s="302">
        <v>8.3000000000000007</v>
      </c>
      <c r="BL99" s="305">
        <v>3.9</v>
      </c>
      <c r="BM99" s="303">
        <v>515000</v>
      </c>
      <c r="BN99" s="303">
        <v>61000</v>
      </c>
      <c r="BO99" s="303">
        <v>11800</v>
      </c>
      <c r="BP99" s="303">
        <v>1300</v>
      </c>
      <c r="BQ99" s="303">
        <v>174</v>
      </c>
      <c r="BR99" s="302">
        <v>15</v>
      </c>
      <c r="BS99" s="303">
        <v>240</v>
      </c>
      <c r="BT99" s="302">
        <v>20</v>
      </c>
      <c r="BU99" s="304">
        <v>3.31</v>
      </c>
      <c r="BV99" s="304">
        <v>0.82</v>
      </c>
      <c r="BW99" s="304">
        <v>2.1800000000000002</v>
      </c>
      <c r="BX99" s="304">
        <v>0.74</v>
      </c>
      <c r="BY99" s="302"/>
      <c r="BZ99" s="307">
        <f t="shared" si="21"/>
        <v>200.25089605734766</v>
      </c>
      <c r="CA99" s="235">
        <f t="shared" ref="CA99:CA109" si="22">BS99*(EXP(F99*0.0001551)+0.0072*EXP(F99*0.0009849))</f>
        <v>332.51480500573729</v>
      </c>
      <c r="CB99" s="308">
        <f t="shared" ref="CB99:CB109" si="23">2.28+3.99*LOG(AK99/((CA99*BK99)^(1/2)))</f>
        <v>1.0001244358540977</v>
      </c>
      <c r="CC99" s="235">
        <f t="shared" ref="CC99:CC109" si="24">4800/(5.711-LOG(BK99)-LOG(1)+LOG(1))-273.15</f>
        <v>728.53577295953448</v>
      </c>
    </row>
    <row r="100" spans="1:81" s="26" customFormat="1" ht="12" customHeight="1">
      <c r="A100" s="29" t="s">
        <v>201</v>
      </c>
      <c r="B100" s="29"/>
      <c r="C100" s="305">
        <v>11.085000000000001</v>
      </c>
      <c r="D100" s="25" t="s">
        <v>460</v>
      </c>
      <c r="E100" s="25"/>
      <c r="F100" s="298">
        <v>1891.6</v>
      </c>
      <c r="G100" s="298">
        <v>7.5</v>
      </c>
      <c r="H100" s="298">
        <v>1836.8</v>
      </c>
      <c r="I100" s="298">
        <v>43</v>
      </c>
      <c r="J100" s="299">
        <v>2.88</v>
      </c>
      <c r="K100" s="300">
        <v>0.11574</v>
      </c>
      <c r="L100" s="300">
        <v>9.3000000000000005E-4</v>
      </c>
      <c r="M100" s="301">
        <v>5.2480000000000002</v>
      </c>
      <c r="N100" s="301">
        <v>0.16</v>
      </c>
      <c r="O100" s="300">
        <v>0.32967999999999997</v>
      </c>
      <c r="P100" s="300">
        <v>8.8999999999999999E-3</v>
      </c>
      <c r="Q100" s="301">
        <v>0.15681</v>
      </c>
      <c r="R100" s="302"/>
      <c r="S100" s="303">
        <v>213</v>
      </c>
      <c r="T100" s="302">
        <v>16</v>
      </c>
      <c r="U100" s="302">
        <v>27.1</v>
      </c>
      <c r="V100" s="302">
        <v>2.1</v>
      </c>
      <c r="W100" s="302">
        <v>27.8</v>
      </c>
      <c r="X100" s="302">
        <v>2.1</v>
      </c>
      <c r="Y100" s="304">
        <f t="shared" si="20"/>
        <v>1</v>
      </c>
      <c r="Z100" s="305"/>
      <c r="AA100" s="302">
        <v>280</v>
      </c>
      <c r="AB100" s="302">
        <v>160</v>
      </c>
      <c r="AC100" s="304">
        <v>4.0999999999999996</v>
      </c>
      <c r="AD100" s="304">
        <v>1.7</v>
      </c>
      <c r="AE100" s="304">
        <v>0.11</v>
      </c>
      <c r="AF100" s="304">
        <v>0.16</v>
      </c>
      <c r="AG100" s="302">
        <v>1192</v>
      </c>
      <c r="AH100" s="302">
        <v>87</v>
      </c>
      <c r="AI100" s="306">
        <v>8.9999999999999993E-3</v>
      </c>
      <c r="AJ100" s="306">
        <v>1.2999999999999999E-2</v>
      </c>
      <c r="AK100" s="305">
        <v>26.1</v>
      </c>
      <c r="AL100" s="305">
        <v>4.2</v>
      </c>
      <c r="AM100" s="306">
        <v>0.13200000000000001</v>
      </c>
      <c r="AN100" s="306">
        <v>6.3E-2</v>
      </c>
      <c r="AO100" s="304">
        <v>3</v>
      </c>
      <c r="AP100" s="304">
        <v>1.3</v>
      </c>
      <c r="AQ100" s="304">
        <v>7</v>
      </c>
      <c r="AR100" s="304">
        <v>2.1</v>
      </c>
      <c r="AS100" s="304">
        <v>1.67</v>
      </c>
      <c r="AT100" s="304">
        <v>0.41</v>
      </c>
      <c r="AU100" s="305">
        <v>34.799999999999997</v>
      </c>
      <c r="AV100" s="304">
        <v>6.5</v>
      </c>
      <c r="AW100" s="304">
        <v>9.9</v>
      </c>
      <c r="AX100" s="304">
        <v>1.4</v>
      </c>
      <c r="AY100" s="303">
        <v>114</v>
      </c>
      <c r="AZ100" s="302">
        <v>11</v>
      </c>
      <c r="BA100" s="303">
        <v>42.9</v>
      </c>
      <c r="BB100" s="302">
        <v>3.4</v>
      </c>
      <c r="BC100" s="303">
        <v>207</v>
      </c>
      <c r="BD100" s="302">
        <v>19</v>
      </c>
      <c r="BE100" s="303">
        <v>40.9</v>
      </c>
      <c r="BF100" s="302">
        <v>4.0999999999999996</v>
      </c>
      <c r="BG100" s="302">
        <v>392</v>
      </c>
      <c r="BH100" s="303">
        <v>38</v>
      </c>
      <c r="BI100" s="303">
        <v>79.099999999999994</v>
      </c>
      <c r="BJ100" s="305">
        <v>7.7</v>
      </c>
      <c r="BK100" s="302">
        <v>6.6</v>
      </c>
      <c r="BL100" s="305">
        <v>3.1</v>
      </c>
      <c r="BM100" s="303">
        <v>531000</v>
      </c>
      <c r="BN100" s="303">
        <v>51000</v>
      </c>
      <c r="BO100" s="303">
        <v>10050</v>
      </c>
      <c r="BP100" s="303">
        <v>800</v>
      </c>
      <c r="BQ100" s="303">
        <v>173</v>
      </c>
      <c r="BR100" s="302">
        <v>13</v>
      </c>
      <c r="BS100" s="303">
        <v>173</v>
      </c>
      <c r="BT100" s="302">
        <v>13</v>
      </c>
      <c r="BU100" s="304">
        <v>1.96</v>
      </c>
      <c r="BV100" s="304">
        <v>0.63</v>
      </c>
      <c r="BW100" s="304">
        <v>0.46</v>
      </c>
      <c r="BX100" s="304">
        <v>0.25</v>
      </c>
      <c r="BY100" s="302"/>
      <c r="BZ100" s="307">
        <f t="shared" si="21"/>
        <v>54.285714285714285</v>
      </c>
      <c r="CA100" s="235">
        <f t="shared" si="22"/>
        <v>240.01214366279376</v>
      </c>
      <c r="CB100" s="308">
        <f t="shared" si="23"/>
        <v>1.5488402072604046</v>
      </c>
      <c r="CC100" s="235">
        <f t="shared" si="24"/>
        <v>708.1528956505075</v>
      </c>
    </row>
    <row r="101" spans="1:81" s="26" customFormat="1" ht="12" customHeight="1">
      <c r="A101" s="29" t="s">
        <v>202</v>
      </c>
      <c r="B101" s="29"/>
      <c r="C101" s="305">
        <v>11.042999999999999</v>
      </c>
      <c r="D101" s="25" t="s">
        <v>460</v>
      </c>
      <c r="E101" s="25"/>
      <c r="F101" s="298">
        <v>1889.7</v>
      </c>
      <c r="G101" s="298">
        <v>9.8000000000000007</v>
      </c>
      <c r="H101" s="298">
        <v>1861.3</v>
      </c>
      <c r="I101" s="298">
        <v>44</v>
      </c>
      <c r="J101" s="299">
        <v>1.46</v>
      </c>
      <c r="K101" s="300">
        <v>0.11562</v>
      </c>
      <c r="L101" s="300">
        <v>9.8999999999999999E-4</v>
      </c>
      <c r="M101" s="301">
        <v>5.3230000000000004</v>
      </c>
      <c r="N101" s="301">
        <v>0.16</v>
      </c>
      <c r="O101" s="300">
        <v>0.3347</v>
      </c>
      <c r="P101" s="300">
        <v>9.1000000000000004E-3</v>
      </c>
      <c r="Q101" s="301">
        <v>5.2877E-2</v>
      </c>
      <c r="R101" s="302"/>
      <c r="S101" s="303">
        <v>212</v>
      </c>
      <c r="T101" s="302">
        <v>22</v>
      </c>
      <c r="U101" s="302">
        <v>27.1</v>
      </c>
      <c r="V101" s="302">
        <v>2.8</v>
      </c>
      <c r="W101" s="302">
        <v>26.3</v>
      </c>
      <c r="X101" s="302">
        <v>3.1</v>
      </c>
      <c r="Y101" s="304">
        <f t="shared" si="20"/>
        <v>0.93529411764705883</v>
      </c>
      <c r="Z101" s="305"/>
      <c r="AA101" s="302">
        <v>310</v>
      </c>
      <c r="AB101" s="302">
        <v>130</v>
      </c>
      <c r="AC101" s="304">
        <v>0.9</v>
      </c>
      <c r="AD101" s="304">
        <v>1.8</v>
      </c>
      <c r="AE101" s="304">
        <v>0.37</v>
      </c>
      <c r="AF101" s="304">
        <v>0.25</v>
      </c>
      <c r="AG101" s="302">
        <v>850</v>
      </c>
      <c r="AH101" s="302">
        <v>110</v>
      </c>
      <c r="AI101" s="306">
        <v>1.4999999999999999E-2</v>
      </c>
      <c r="AJ101" s="306">
        <v>1.4E-2</v>
      </c>
      <c r="AK101" s="305">
        <v>21.1</v>
      </c>
      <c r="AL101" s="305">
        <v>2.5</v>
      </c>
      <c r="AM101" s="306">
        <v>5.2999999999999999E-2</v>
      </c>
      <c r="AN101" s="306">
        <v>0.04</v>
      </c>
      <c r="AO101" s="304">
        <v>1.0900000000000001</v>
      </c>
      <c r="AP101" s="304">
        <v>0.52</v>
      </c>
      <c r="AQ101" s="304">
        <v>3.5</v>
      </c>
      <c r="AR101" s="304">
        <v>1.1000000000000001</v>
      </c>
      <c r="AS101" s="304">
        <v>0.87</v>
      </c>
      <c r="AT101" s="304">
        <v>0.31</v>
      </c>
      <c r="AU101" s="305">
        <v>16.600000000000001</v>
      </c>
      <c r="AV101" s="304">
        <v>2.5</v>
      </c>
      <c r="AW101" s="304">
        <v>5.09</v>
      </c>
      <c r="AX101" s="304">
        <v>0.88</v>
      </c>
      <c r="AY101" s="303">
        <v>72.400000000000006</v>
      </c>
      <c r="AZ101" s="302">
        <v>8</v>
      </c>
      <c r="BA101" s="303">
        <v>27.3</v>
      </c>
      <c r="BB101" s="302">
        <v>2.1</v>
      </c>
      <c r="BC101" s="303">
        <v>131</v>
      </c>
      <c r="BD101" s="302">
        <v>12</v>
      </c>
      <c r="BE101" s="303">
        <v>27.2</v>
      </c>
      <c r="BF101" s="302">
        <v>3.7</v>
      </c>
      <c r="BG101" s="302">
        <v>234</v>
      </c>
      <c r="BH101" s="303">
        <v>26</v>
      </c>
      <c r="BI101" s="303">
        <v>50.1</v>
      </c>
      <c r="BJ101" s="305">
        <v>5.9</v>
      </c>
      <c r="BK101" s="302">
        <v>10.6</v>
      </c>
      <c r="BL101" s="305">
        <v>1.7</v>
      </c>
      <c r="BM101" s="303">
        <v>537000</v>
      </c>
      <c r="BN101" s="303">
        <v>58000</v>
      </c>
      <c r="BO101" s="303">
        <v>10100</v>
      </c>
      <c r="BP101" s="303">
        <v>1000</v>
      </c>
      <c r="BQ101" s="303">
        <v>159</v>
      </c>
      <c r="BR101" s="302">
        <v>18</v>
      </c>
      <c r="BS101" s="303">
        <v>170</v>
      </c>
      <c r="BT101" s="302">
        <v>18</v>
      </c>
      <c r="BU101" s="304">
        <v>2.54</v>
      </c>
      <c r="BV101" s="304">
        <v>0.86</v>
      </c>
      <c r="BW101" s="304">
        <v>1.1000000000000001</v>
      </c>
      <c r="BX101" s="304">
        <v>0.45</v>
      </c>
      <c r="BY101" s="302"/>
      <c r="BZ101" s="307">
        <f t="shared" si="21"/>
        <v>87.107732634338134</v>
      </c>
      <c r="CA101" s="235">
        <f t="shared" si="22"/>
        <v>235.76817028403272</v>
      </c>
      <c r="CB101" s="308">
        <f t="shared" si="23"/>
        <v>0.78529387510911519</v>
      </c>
      <c r="CC101" s="235">
        <f t="shared" si="24"/>
        <v>751.2446493257886</v>
      </c>
    </row>
    <row r="102" spans="1:81" s="26" customFormat="1" ht="12" customHeight="1">
      <c r="A102" s="29" t="s">
        <v>203</v>
      </c>
      <c r="B102" s="29"/>
      <c r="C102" s="305">
        <v>11.039</v>
      </c>
      <c r="D102" s="25" t="s">
        <v>460</v>
      </c>
      <c r="E102" s="25"/>
      <c r="F102" s="298">
        <v>1889.5</v>
      </c>
      <c r="G102" s="298">
        <v>4.4000000000000004</v>
      </c>
      <c r="H102" s="298">
        <v>1851.4</v>
      </c>
      <c r="I102" s="298">
        <v>43</v>
      </c>
      <c r="J102" s="299">
        <v>2.0099999999999998</v>
      </c>
      <c r="K102" s="300">
        <v>0.11568000000000001</v>
      </c>
      <c r="L102" s="300">
        <v>6.8999999999999997E-4</v>
      </c>
      <c r="M102" s="301">
        <v>5.2939999999999996</v>
      </c>
      <c r="N102" s="301">
        <v>0.16</v>
      </c>
      <c r="O102" s="300">
        <v>0.33268999999999999</v>
      </c>
      <c r="P102" s="300">
        <v>8.9999999999999993E-3</v>
      </c>
      <c r="Q102" s="301">
        <v>0.18711</v>
      </c>
      <c r="R102" s="302"/>
      <c r="S102" s="303">
        <v>423</v>
      </c>
      <c r="T102" s="302">
        <v>41</v>
      </c>
      <c r="U102" s="302">
        <v>54</v>
      </c>
      <c r="V102" s="302">
        <v>5.2</v>
      </c>
      <c r="W102" s="302">
        <v>70.5</v>
      </c>
      <c r="X102" s="302">
        <v>6.8</v>
      </c>
      <c r="Y102" s="304">
        <f t="shared" si="20"/>
        <v>1.2623906705539358</v>
      </c>
      <c r="Z102" s="305"/>
      <c r="AA102" s="302">
        <v>195</v>
      </c>
      <c r="AB102" s="302">
        <v>93</v>
      </c>
      <c r="AC102" s="304">
        <v>1.3</v>
      </c>
      <c r="AD102" s="304">
        <v>1.3</v>
      </c>
      <c r="AE102" s="304">
        <v>0.18</v>
      </c>
      <c r="AF102" s="304">
        <v>0.17</v>
      </c>
      <c r="AG102" s="302">
        <v>1740</v>
      </c>
      <c r="AH102" s="302">
        <v>180</v>
      </c>
      <c r="AI102" s="306">
        <v>1.4E-2</v>
      </c>
      <c r="AJ102" s="306">
        <v>1.2999999999999999E-2</v>
      </c>
      <c r="AK102" s="305">
        <v>40.299999999999997</v>
      </c>
      <c r="AL102" s="305">
        <v>6.5</v>
      </c>
      <c r="AM102" s="306">
        <v>0.26700000000000002</v>
      </c>
      <c r="AN102" s="306">
        <v>9.8000000000000004E-2</v>
      </c>
      <c r="AO102" s="304">
        <v>6.7</v>
      </c>
      <c r="AP102" s="304">
        <v>1.8</v>
      </c>
      <c r="AQ102" s="304">
        <v>10.5</v>
      </c>
      <c r="AR102" s="304">
        <v>2.5</v>
      </c>
      <c r="AS102" s="304">
        <v>1.52</v>
      </c>
      <c r="AT102" s="304">
        <v>0.41</v>
      </c>
      <c r="AU102" s="305">
        <v>49.8</v>
      </c>
      <c r="AV102" s="304">
        <v>9.1999999999999993</v>
      </c>
      <c r="AW102" s="304">
        <v>14.3</v>
      </c>
      <c r="AX102" s="304">
        <v>2</v>
      </c>
      <c r="AY102" s="303">
        <v>170</v>
      </c>
      <c r="AZ102" s="302">
        <v>24</v>
      </c>
      <c r="BA102" s="303">
        <v>57.3</v>
      </c>
      <c r="BB102" s="302">
        <v>6.1</v>
      </c>
      <c r="BC102" s="303">
        <v>252</v>
      </c>
      <c r="BD102" s="302">
        <v>22</v>
      </c>
      <c r="BE102" s="303">
        <v>48.3</v>
      </c>
      <c r="BF102" s="302">
        <v>4.3</v>
      </c>
      <c r="BG102" s="302">
        <v>470</v>
      </c>
      <c r="BH102" s="303">
        <v>75</v>
      </c>
      <c r="BI102" s="303">
        <v>89</v>
      </c>
      <c r="BJ102" s="305">
        <v>11</v>
      </c>
      <c r="BK102" s="302">
        <v>10.9</v>
      </c>
      <c r="BL102" s="305">
        <v>2.9</v>
      </c>
      <c r="BM102" s="303">
        <v>569000</v>
      </c>
      <c r="BN102" s="303">
        <v>85000</v>
      </c>
      <c r="BO102" s="303">
        <v>11000</v>
      </c>
      <c r="BP102" s="303">
        <v>1700</v>
      </c>
      <c r="BQ102" s="303">
        <v>433</v>
      </c>
      <c r="BR102" s="302">
        <v>42</v>
      </c>
      <c r="BS102" s="303">
        <v>343</v>
      </c>
      <c r="BT102" s="302">
        <v>33</v>
      </c>
      <c r="BU102" s="304">
        <v>1.7</v>
      </c>
      <c r="BV102" s="304">
        <v>0.88</v>
      </c>
      <c r="BW102" s="304">
        <v>1.34</v>
      </c>
      <c r="BX102" s="304">
        <v>0.46</v>
      </c>
      <c r="BY102" s="302"/>
      <c r="BZ102" s="307">
        <f t="shared" si="21"/>
        <v>41.563610518834395</v>
      </c>
      <c r="CA102" s="235">
        <f t="shared" si="22"/>
        <v>475.67956387771494</v>
      </c>
      <c r="CB102" s="308">
        <f t="shared" si="23"/>
        <v>1.2742588558153358</v>
      </c>
      <c r="CC102" s="235">
        <f t="shared" si="24"/>
        <v>753.90135543175154</v>
      </c>
    </row>
    <row r="103" spans="1:81" s="26" customFormat="1" ht="12" customHeight="1">
      <c r="A103" s="29" t="s">
        <v>204</v>
      </c>
      <c r="B103" s="29"/>
      <c r="C103" s="305">
        <v>6.4598000000000004</v>
      </c>
      <c r="D103" s="25" t="s">
        <v>461</v>
      </c>
      <c r="E103" s="25"/>
      <c r="F103" s="298">
        <v>1898.7</v>
      </c>
      <c r="G103" s="298">
        <v>4.2</v>
      </c>
      <c r="H103" s="298">
        <v>1882.4</v>
      </c>
      <c r="I103" s="298">
        <v>35</v>
      </c>
      <c r="J103" s="299">
        <v>0.86</v>
      </c>
      <c r="K103" s="300">
        <v>0.11622</v>
      </c>
      <c r="L103" s="300">
        <v>5.2999999999999998E-4</v>
      </c>
      <c r="M103" s="301">
        <v>5.4240000000000004</v>
      </c>
      <c r="N103" s="301">
        <v>0.13</v>
      </c>
      <c r="O103" s="300">
        <v>0.33910000000000001</v>
      </c>
      <c r="P103" s="300">
        <v>7.3000000000000001E-3</v>
      </c>
      <c r="Q103" s="301">
        <v>0.72075999999999996</v>
      </c>
      <c r="R103" s="302"/>
      <c r="S103" s="302">
        <v>322</v>
      </c>
      <c r="T103" s="302">
        <v>18</v>
      </c>
      <c r="U103" s="305">
        <v>41.1</v>
      </c>
      <c r="V103" s="302">
        <v>2.2999999999999998</v>
      </c>
      <c r="W103" s="302">
        <v>33.700000000000003</v>
      </c>
      <c r="X103" s="302">
        <v>2</v>
      </c>
      <c r="Y103" s="304">
        <f t="shared" si="20"/>
        <v>0.80478087649402386</v>
      </c>
      <c r="Z103" s="304"/>
      <c r="AA103" s="302">
        <v>460</v>
      </c>
      <c r="AB103" s="302">
        <v>120</v>
      </c>
      <c r="AC103" s="304">
        <v>0.7</v>
      </c>
      <c r="AD103" s="304">
        <v>1.4</v>
      </c>
      <c r="AE103" s="304">
        <v>0.26</v>
      </c>
      <c r="AF103" s="304">
        <v>0.24</v>
      </c>
      <c r="AG103" s="302">
        <v>1200</v>
      </c>
      <c r="AH103" s="302">
        <v>100</v>
      </c>
      <c r="AI103" s="306" t="s">
        <v>107</v>
      </c>
      <c r="AJ103" s="306" t="s">
        <v>107</v>
      </c>
      <c r="AK103" s="305">
        <v>28.7</v>
      </c>
      <c r="AL103" s="305">
        <v>2.6</v>
      </c>
      <c r="AM103" s="306">
        <v>8.8999999999999996E-2</v>
      </c>
      <c r="AN103" s="306">
        <v>3.1E-2</v>
      </c>
      <c r="AO103" s="304">
        <v>2.1</v>
      </c>
      <c r="AP103" s="304">
        <v>0.93</v>
      </c>
      <c r="AQ103" s="304">
        <v>4.7</v>
      </c>
      <c r="AR103" s="304">
        <v>1.5</v>
      </c>
      <c r="AS103" s="304">
        <v>0.72</v>
      </c>
      <c r="AT103" s="304">
        <v>0.3</v>
      </c>
      <c r="AU103" s="305">
        <v>25</v>
      </c>
      <c r="AV103" s="304">
        <v>4.2</v>
      </c>
      <c r="AW103" s="304">
        <v>8.5</v>
      </c>
      <c r="AX103" s="304">
        <v>1</v>
      </c>
      <c r="AY103" s="303">
        <v>102.4</v>
      </c>
      <c r="AZ103" s="302">
        <v>9.3000000000000007</v>
      </c>
      <c r="BA103" s="303">
        <v>39.5</v>
      </c>
      <c r="BB103" s="302">
        <v>4.2</v>
      </c>
      <c r="BC103" s="303">
        <v>185</v>
      </c>
      <c r="BD103" s="302">
        <v>15</v>
      </c>
      <c r="BE103" s="303">
        <v>38.1</v>
      </c>
      <c r="BF103" s="302">
        <v>3.7</v>
      </c>
      <c r="BG103" s="302">
        <v>382</v>
      </c>
      <c r="BH103" s="303">
        <v>36</v>
      </c>
      <c r="BI103" s="303">
        <v>79.7</v>
      </c>
      <c r="BJ103" s="305">
        <v>7.5</v>
      </c>
      <c r="BK103" s="302">
        <v>10.6</v>
      </c>
      <c r="BL103" s="305">
        <v>2.2999999999999998</v>
      </c>
      <c r="BM103" s="303">
        <v>534000</v>
      </c>
      <c r="BN103" s="303">
        <v>41000</v>
      </c>
      <c r="BO103" s="303">
        <v>10130</v>
      </c>
      <c r="BP103" s="303">
        <v>830</v>
      </c>
      <c r="BQ103" s="303">
        <v>202</v>
      </c>
      <c r="BR103" s="302">
        <v>12</v>
      </c>
      <c r="BS103" s="303">
        <v>251</v>
      </c>
      <c r="BT103" s="302">
        <v>15</v>
      </c>
      <c r="BU103" s="304">
        <v>3.24</v>
      </c>
      <c r="BV103" s="304">
        <v>0.61</v>
      </c>
      <c r="BW103" s="304">
        <v>2.06</v>
      </c>
      <c r="BX103" s="304">
        <v>0.66</v>
      </c>
      <c r="BY103" s="302"/>
      <c r="BZ103" s="307">
        <f t="shared" si="21"/>
        <v>70.549138804457954</v>
      </c>
      <c r="CA103" s="235">
        <f t="shared" si="22"/>
        <v>348.67827371696336</v>
      </c>
      <c r="CB103" s="308">
        <f t="shared" si="23"/>
        <v>0.97932591688971504</v>
      </c>
      <c r="CC103" s="235">
        <f t="shared" si="24"/>
        <v>751.2446493257886</v>
      </c>
    </row>
    <row r="104" spans="1:81" s="26" customFormat="1" ht="12" customHeight="1">
      <c r="A104" s="29" t="s">
        <v>205</v>
      </c>
      <c r="B104" s="29"/>
      <c r="C104" s="305">
        <v>5.6516000000000002</v>
      </c>
      <c r="D104" s="25" t="s">
        <v>461</v>
      </c>
      <c r="E104" s="25"/>
      <c r="F104" s="298">
        <v>1886.9</v>
      </c>
      <c r="G104" s="298">
        <v>7.6</v>
      </c>
      <c r="H104" s="298">
        <v>1864</v>
      </c>
      <c r="I104" s="298">
        <v>35</v>
      </c>
      <c r="J104" s="299">
        <v>1.2</v>
      </c>
      <c r="K104" s="300">
        <v>0.11541999999999999</v>
      </c>
      <c r="L104" s="300">
        <v>8.4000000000000003E-4</v>
      </c>
      <c r="M104" s="301">
        <v>5.3250000000000002</v>
      </c>
      <c r="N104" s="301">
        <v>0.13</v>
      </c>
      <c r="O104" s="300">
        <v>0.33529999999999999</v>
      </c>
      <c r="P104" s="300">
        <v>7.1999999999999998E-3</v>
      </c>
      <c r="Q104" s="301">
        <v>0.45527000000000001</v>
      </c>
      <c r="R104" s="302"/>
      <c r="S104" s="302">
        <v>235</v>
      </c>
      <c r="T104" s="302">
        <v>22</v>
      </c>
      <c r="U104" s="305">
        <v>29.8</v>
      </c>
      <c r="V104" s="302">
        <v>2.6</v>
      </c>
      <c r="W104" s="302">
        <v>29.8</v>
      </c>
      <c r="X104" s="302">
        <v>2.8</v>
      </c>
      <c r="Y104" s="304">
        <f t="shared" si="20"/>
        <v>0.98369565217391308</v>
      </c>
      <c r="Z104" s="304"/>
      <c r="AA104" s="302">
        <v>260</v>
      </c>
      <c r="AB104" s="302">
        <v>100</v>
      </c>
      <c r="AC104" s="304">
        <v>0.01</v>
      </c>
      <c r="AD104" s="304">
        <v>0.7</v>
      </c>
      <c r="AE104" s="304">
        <v>0.1</v>
      </c>
      <c r="AF104" s="304">
        <v>0.14000000000000001</v>
      </c>
      <c r="AG104" s="302">
        <v>853</v>
      </c>
      <c r="AH104" s="302">
        <v>91</v>
      </c>
      <c r="AI104" s="306">
        <v>1.2E-2</v>
      </c>
      <c r="AJ104" s="306">
        <v>1.0999999999999999E-2</v>
      </c>
      <c r="AK104" s="305">
        <v>25</v>
      </c>
      <c r="AL104" s="305">
        <v>3</v>
      </c>
      <c r="AM104" s="306">
        <v>0.13100000000000001</v>
      </c>
      <c r="AN104" s="306">
        <v>6.4000000000000001E-2</v>
      </c>
      <c r="AO104" s="304">
        <v>2.0499999999999998</v>
      </c>
      <c r="AP104" s="304">
        <v>0.48</v>
      </c>
      <c r="AQ104" s="304">
        <v>4.5</v>
      </c>
      <c r="AR104" s="304">
        <v>1.4</v>
      </c>
      <c r="AS104" s="304">
        <v>0.85</v>
      </c>
      <c r="AT104" s="304">
        <v>0.28000000000000003</v>
      </c>
      <c r="AU104" s="305">
        <v>20.100000000000001</v>
      </c>
      <c r="AV104" s="304">
        <v>1.8</v>
      </c>
      <c r="AW104" s="304">
        <v>7.2</v>
      </c>
      <c r="AX104" s="304">
        <v>1.3</v>
      </c>
      <c r="AY104" s="303">
        <v>83</v>
      </c>
      <c r="AZ104" s="302">
        <v>12</v>
      </c>
      <c r="BA104" s="303">
        <v>32.6</v>
      </c>
      <c r="BB104" s="302">
        <v>4.3</v>
      </c>
      <c r="BC104" s="303">
        <v>155</v>
      </c>
      <c r="BD104" s="302">
        <v>20</v>
      </c>
      <c r="BE104" s="303">
        <v>30.6</v>
      </c>
      <c r="BF104" s="302">
        <v>3.7</v>
      </c>
      <c r="BG104" s="302">
        <v>268</v>
      </c>
      <c r="BH104" s="303">
        <v>26</v>
      </c>
      <c r="BI104" s="303">
        <v>56.4</v>
      </c>
      <c r="BJ104" s="305">
        <v>7.4</v>
      </c>
      <c r="BK104" s="302">
        <v>16.899999999999999</v>
      </c>
      <c r="BL104" s="305">
        <v>4.2</v>
      </c>
      <c r="BM104" s="303">
        <v>579000</v>
      </c>
      <c r="BN104" s="303">
        <v>41000</v>
      </c>
      <c r="BO104" s="303">
        <v>10400</v>
      </c>
      <c r="BP104" s="303">
        <v>1200</v>
      </c>
      <c r="BQ104" s="303">
        <v>181</v>
      </c>
      <c r="BR104" s="302">
        <v>17</v>
      </c>
      <c r="BS104" s="303">
        <v>184</v>
      </c>
      <c r="BT104" s="302">
        <v>17</v>
      </c>
      <c r="BU104" s="304">
        <v>2.78</v>
      </c>
      <c r="BV104" s="304">
        <v>0.84</v>
      </c>
      <c r="BW104" s="304">
        <v>1.56</v>
      </c>
      <c r="BX104" s="304">
        <v>0.63</v>
      </c>
      <c r="BY104" s="302"/>
      <c r="BZ104" s="307">
        <f t="shared" si="21"/>
        <v>58.932249322493227</v>
      </c>
      <c r="CA104" s="235">
        <f t="shared" si="22"/>
        <v>255.0538107778527</v>
      </c>
      <c r="CB104" s="308">
        <f t="shared" si="23"/>
        <v>0.60691618449754103</v>
      </c>
      <c r="CC104" s="235">
        <f t="shared" si="24"/>
        <v>797.53451848847737</v>
      </c>
    </row>
    <row r="105" spans="1:81" s="26" customFormat="1" ht="12" customHeight="1">
      <c r="A105" s="29" t="s">
        <v>206</v>
      </c>
      <c r="B105" s="29"/>
      <c r="C105" s="305">
        <v>5.4768999999999997</v>
      </c>
      <c r="D105" s="25" t="s">
        <v>461</v>
      </c>
      <c r="E105" s="25"/>
      <c r="F105" s="298">
        <v>1928.6</v>
      </c>
      <c r="G105" s="298">
        <v>7.9</v>
      </c>
      <c r="H105" s="298">
        <v>2017</v>
      </c>
      <c r="I105" s="298">
        <v>41</v>
      </c>
      <c r="J105" s="299">
        <v>-4.59</v>
      </c>
      <c r="K105" s="300">
        <v>0.11804000000000001</v>
      </c>
      <c r="L105" s="300">
        <v>7.3999999999999999E-4</v>
      </c>
      <c r="M105" s="301">
        <v>5.9690000000000003</v>
      </c>
      <c r="N105" s="301">
        <v>0.17</v>
      </c>
      <c r="O105" s="300">
        <v>0.3674</v>
      </c>
      <c r="P105" s="300">
        <v>8.6E-3</v>
      </c>
      <c r="Q105" s="301">
        <v>0.91490000000000005</v>
      </c>
      <c r="R105" s="302"/>
      <c r="S105" s="302">
        <v>722</v>
      </c>
      <c r="T105" s="302">
        <v>58</v>
      </c>
      <c r="U105" s="305">
        <v>93.5</v>
      </c>
      <c r="V105" s="302">
        <v>7.1</v>
      </c>
      <c r="W105" s="302">
        <v>152</v>
      </c>
      <c r="X105" s="302">
        <v>12</v>
      </c>
      <c r="Y105" s="304">
        <f t="shared" si="20"/>
        <v>1.6647398843930636</v>
      </c>
      <c r="Z105" s="304"/>
      <c r="AA105" s="302">
        <v>1920</v>
      </c>
      <c r="AB105" s="302">
        <v>270</v>
      </c>
      <c r="AC105" s="304">
        <v>2.9</v>
      </c>
      <c r="AD105" s="304">
        <v>1.7</v>
      </c>
      <c r="AE105" s="304">
        <v>0.24</v>
      </c>
      <c r="AF105" s="304">
        <v>0.24</v>
      </c>
      <c r="AG105" s="302">
        <v>1880</v>
      </c>
      <c r="AH105" s="302">
        <v>150</v>
      </c>
      <c r="AI105" s="306">
        <v>0.45</v>
      </c>
      <c r="AJ105" s="306">
        <v>0.13</v>
      </c>
      <c r="AK105" s="305">
        <v>64.900000000000006</v>
      </c>
      <c r="AL105" s="305">
        <v>8.8000000000000007</v>
      </c>
      <c r="AM105" s="306">
        <v>0.46</v>
      </c>
      <c r="AN105" s="306">
        <v>0.11</v>
      </c>
      <c r="AO105" s="304">
        <v>5.6</v>
      </c>
      <c r="AP105" s="304">
        <v>1.1000000000000001</v>
      </c>
      <c r="AQ105" s="304">
        <v>11.1</v>
      </c>
      <c r="AR105" s="304">
        <v>3.6</v>
      </c>
      <c r="AS105" s="304">
        <v>1.58</v>
      </c>
      <c r="AT105" s="304">
        <v>0.49</v>
      </c>
      <c r="AU105" s="305">
        <v>51</v>
      </c>
      <c r="AV105" s="304">
        <v>13</v>
      </c>
      <c r="AW105" s="304">
        <v>15.6</v>
      </c>
      <c r="AX105" s="304">
        <v>3.1</v>
      </c>
      <c r="AY105" s="303">
        <v>177</v>
      </c>
      <c r="AZ105" s="302">
        <v>20</v>
      </c>
      <c r="BA105" s="303">
        <v>62</v>
      </c>
      <c r="BB105" s="302">
        <v>5.6</v>
      </c>
      <c r="BC105" s="303">
        <v>300</v>
      </c>
      <c r="BD105" s="302">
        <v>37</v>
      </c>
      <c r="BE105" s="303">
        <v>59.4</v>
      </c>
      <c r="BF105" s="302">
        <v>6.1</v>
      </c>
      <c r="BG105" s="302">
        <v>504</v>
      </c>
      <c r="BH105" s="303">
        <v>59</v>
      </c>
      <c r="BI105" s="303">
        <v>104</v>
      </c>
      <c r="BJ105" s="305">
        <v>13</v>
      </c>
      <c r="BK105" s="302">
        <v>15.9</v>
      </c>
      <c r="BL105" s="305">
        <v>5.6</v>
      </c>
      <c r="BM105" s="303">
        <v>441000</v>
      </c>
      <c r="BN105" s="303">
        <v>40000</v>
      </c>
      <c r="BO105" s="303">
        <v>7900</v>
      </c>
      <c r="BP105" s="303">
        <v>1000</v>
      </c>
      <c r="BQ105" s="303">
        <v>864</v>
      </c>
      <c r="BR105" s="302">
        <v>77</v>
      </c>
      <c r="BS105" s="303">
        <v>519</v>
      </c>
      <c r="BT105" s="302">
        <v>45</v>
      </c>
      <c r="BU105" s="304">
        <v>4.7</v>
      </c>
      <c r="BV105" s="304">
        <v>1.1000000000000001</v>
      </c>
      <c r="BW105" s="304">
        <v>1.1499999999999999</v>
      </c>
      <c r="BX105" s="304">
        <v>0.54</v>
      </c>
      <c r="BY105" s="302"/>
      <c r="BZ105" s="307">
        <f t="shared" si="21"/>
        <v>47.553088803088805</v>
      </c>
      <c r="CA105" s="235">
        <f t="shared" si="22"/>
        <v>724.935402262759</v>
      </c>
      <c r="CB105" s="308">
        <f t="shared" si="23"/>
        <v>1.4077719556264319</v>
      </c>
      <c r="CC105" s="235">
        <f t="shared" si="24"/>
        <v>791.24527655230429</v>
      </c>
    </row>
    <row r="106" spans="1:81" s="26" customFormat="1" ht="12" customHeight="1">
      <c r="A106" s="29" t="s">
        <v>207</v>
      </c>
      <c r="B106" s="29"/>
      <c r="C106" s="305">
        <v>5.8461999999999996</v>
      </c>
      <c r="D106" s="25" t="s">
        <v>461</v>
      </c>
      <c r="E106" s="25"/>
      <c r="F106" s="298">
        <v>1890</v>
      </c>
      <c r="G106" s="298">
        <v>13</v>
      </c>
      <c r="H106" s="298">
        <v>1872.2</v>
      </c>
      <c r="I106" s="298">
        <v>35</v>
      </c>
      <c r="J106" s="299">
        <v>0.93</v>
      </c>
      <c r="K106" s="300">
        <v>0.11559999999999999</v>
      </c>
      <c r="L106" s="300">
        <v>1.1000000000000001E-3</v>
      </c>
      <c r="M106" s="301">
        <v>5.3630000000000004</v>
      </c>
      <c r="N106" s="301">
        <v>0.14000000000000001</v>
      </c>
      <c r="O106" s="300">
        <v>0.33700000000000002</v>
      </c>
      <c r="P106" s="300">
        <v>7.3000000000000001E-3</v>
      </c>
      <c r="Q106" s="301">
        <v>0.62970000000000004</v>
      </c>
      <c r="R106" s="302"/>
      <c r="S106" s="302">
        <v>180</v>
      </c>
      <c r="T106" s="302">
        <v>13</v>
      </c>
      <c r="U106" s="305">
        <v>22.8</v>
      </c>
      <c r="V106" s="302">
        <v>1.5</v>
      </c>
      <c r="W106" s="302">
        <v>23.2</v>
      </c>
      <c r="X106" s="302">
        <v>1.6</v>
      </c>
      <c r="Y106" s="304">
        <f t="shared" si="20"/>
        <v>0.98581560283687941</v>
      </c>
      <c r="Z106" s="304"/>
      <c r="AA106" s="302">
        <v>81</v>
      </c>
      <c r="AB106" s="302">
        <v>94</v>
      </c>
      <c r="AC106" s="304">
        <v>0.3</v>
      </c>
      <c r="AD106" s="304">
        <v>1.1000000000000001</v>
      </c>
      <c r="AE106" s="304">
        <v>0.09</v>
      </c>
      <c r="AF106" s="304">
        <v>0.13</v>
      </c>
      <c r="AG106" s="302">
        <v>690</v>
      </c>
      <c r="AH106" s="302">
        <v>74</v>
      </c>
      <c r="AI106" s="306" t="s">
        <v>107</v>
      </c>
      <c r="AJ106" s="306" t="s">
        <v>107</v>
      </c>
      <c r="AK106" s="305">
        <v>21.2</v>
      </c>
      <c r="AL106" s="305">
        <v>1.9</v>
      </c>
      <c r="AM106" s="306">
        <v>6.4000000000000001E-2</v>
      </c>
      <c r="AN106" s="306">
        <v>4.2000000000000003E-2</v>
      </c>
      <c r="AO106" s="304">
        <v>1.57</v>
      </c>
      <c r="AP106" s="304">
        <v>0.49</v>
      </c>
      <c r="AQ106" s="304">
        <v>3.1</v>
      </c>
      <c r="AR106" s="304">
        <v>1.4</v>
      </c>
      <c r="AS106" s="304">
        <v>0.73</v>
      </c>
      <c r="AT106" s="304">
        <v>0.25</v>
      </c>
      <c r="AU106" s="305">
        <v>17</v>
      </c>
      <c r="AV106" s="304">
        <v>3.1</v>
      </c>
      <c r="AW106" s="304">
        <v>5.74</v>
      </c>
      <c r="AX106" s="304">
        <v>0.89</v>
      </c>
      <c r="AY106" s="303">
        <v>63.9</v>
      </c>
      <c r="AZ106" s="302">
        <v>7.7</v>
      </c>
      <c r="BA106" s="303">
        <v>23.8</v>
      </c>
      <c r="BB106" s="302">
        <v>2.9</v>
      </c>
      <c r="BC106" s="303">
        <v>112.6</v>
      </c>
      <c r="BD106" s="302">
        <v>9.1999999999999993</v>
      </c>
      <c r="BE106" s="303">
        <v>23.8</v>
      </c>
      <c r="BF106" s="302">
        <v>2.2000000000000002</v>
      </c>
      <c r="BG106" s="302">
        <v>196</v>
      </c>
      <c r="BH106" s="303">
        <v>25</v>
      </c>
      <c r="BI106" s="303">
        <v>42.6</v>
      </c>
      <c r="BJ106" s="305">
        <v>5.3</v>
      </c>
      <c r="BK106" s="302">
        <v>12.1</v>
      </c>
      <c r="BL106" s="305">
        <v>3.4</v>
      </c>
      <c r="BM106" s="303">
        <v>521000</v>
      </c>
      <c r="BN106" s="303">
        <v>61000</v>
      </c>
      <c r="BO106" s="303">
        <v>10100</v>
      </c>
      <c r="BP106" s="303">
        <v>760</v>
      </c>
      <c r="BQ106" s="303">
        <v>139</v>
      </c>
      <c r="BR106" s="302">
        <v>10</v>
      </c>
      <c r="BS106" s="303">
        <v>141</v>
      </c>
      <c r="BT106" s="302">
        <v>10</v>
      </c>
      <c r="BU106" s="304">
        <v>2.15</v>
      </c>
      <c r="BV106" s="304">
        <v>0.98</v>
      </c>
      <c r="BW106" s="304">
        <v>1.19</v>
      </c>
      <c r="BX106" s="304">
        <v>0.43</v>
      </c>
      <c r="BY106" s="302"/>
      <c r="BZ106" s="307">
        <f t="shared" si="21"/>
        <v>61.313540168481609</v>
      </c>
      <c r="CA106" s="235">
        <f t="shared" si="22"/>
        <v>195.55961888144395</v>
      </c>
      <c r="CB106" s="308">
        <f t="shared" si="23"/>
        <v>0.8408213028095608</v>
      </c>
      <c r="CC106" s="235">
        <f t="shared" si="24"/>
        <v>763.96698442303989</v>
      </c>
    </row>
    <row r="107" spans="1:81" s="26" customFormat="1" ht="12" customHeight="1">
      <c r="A107" s="29" t="s">
        <v>208</v>
      </c>
      <c r="B107" s="29"/>
      <c r="C107" s="305">
        <v>5.7729999999999997</v>
      </c>
      <c r="D107" s="25" t="s">
        <v>461</v>
      </c>
      <c r="E107" s="25"/>
      <c r="F107" s="298">
        <v>1892.6</v>
      </c>
      <c r="G107" s="298">
        <v>9</v>
      </c>
      <c r="H107" s="298">
        <v>1867</v>
      </c>
      <c r="I107" s="298">
        <v>35</v>
      </c>
      <c r="J107" s="299">
        <v>1.34</v>
      </c>
      <c r="K107" s="300">
        <v>0.1158</v>
      </c>
      <c r="L107" s="300">
        <v>1.1000000000000001E-3</v>
      </c>
      <c r="M107" s="301">
        <v>5.3520000000000003</v>
      </c>
      <c r="N107" s="301">
        <v>0.14000000000000001</v>
      </c>
      <c r="O107" s="300">
        <v>0.33589999999999998</v>
      </c>
      <c r="P107" s="300">
        <v>7.3000000000000001E-3</v>
      </c>
      <c r="Q107" s="301">
        <v>0.32832</v>
      </c>
      <c r="R107" s="302"/>
      <c r="S107" s="302">
        <v>175</v>
      </c>
      <c r="T107" s="302">
        <v>17</v>
      </c>
      <c r="U107" s="305">
        <v>22.2</v>
      </c>
      <c r="V107" s="302">
        <v>2.1</v>
      </c>
      <c r="W107" s="302">
        <v>25.1</v>
      </c>
      <c r="X107" s="302">
        <v>2.7</v>
      </c>
      <c r="Y107" s="304">
        <f t="shared" si="20"/>
        <v>1.0942028985507246</v>
      </c>
      <c r="Z107" s="304"/>
      <c r="AA107" s="302">
        <v>186</v>
      </c>
      <c r="AB107" s="302">
        <v>79</v>
      </c>
      <c r="AC107" s="304" t="s">
        <v>107</v>
      </c>
      <c r="AD107" s="304" t="s">
        <v>107</v>
      </c>
      <c r="AE107" s="304">
        <v>0.09</v>
      </c>
      <c r="AF107" s="304">
        <v>0.13</v>
      </c>
      <c r="AG107" s="302">
        <v>880</v>
      </c>
      <c r="AH107" s="302">
        <v>120</v>
      </c>
      <c r="AI107" s="306">
        <v>4.5999999999999999E-3</v>
      </c>
      <c r="AJ107" s="306">
        <v>7.0000000000000001E-3</v>
      </c>
      <c r="AK107" s="305">
        <v>20.2</v>
      </c>
      <c r="AL107" s="305">
        <v>2.2999999999999998</v>
      </c>
      <c r="AM107" s="306">
        <v>0.16</v>
      </c>
      <c r="AN107" s="306">
        <v>6.6000000000000003E-2</v>
      </c>
      <c r="AO107" s="304">
        <v>2.17</v>
      </c>
      <c r="AP107" s="304">
        <v>0.94</v>
      </c>
      <c r="AQ107" s="304">
        <v>3.4</v>
      </c>
      <c r="AR107" s="304">
        <v>1.1000000000000001</v>
      </c>
      <c r="AS107" s="304">
        <v>1.18</v>
      </c>
      <c r="AT107" s="304">
        <v>0.35</v>
      </c>
      <c r="AU107" s="305">
        <v>24.1</v>
      </c>
      <c r="AV107" s="304">
        <v>2.5</v>
      </c>
      <c r="AW107" s="304">
        <v>7.6</v>
      </c>
      <c r="AX107" s="304">
        <v>0.98</v>
      </c>
      <c r="AY107" s="303">
        <v>87</v>
      </c>
      <c r="AZ107" s="302">
        <v>10</v>
      </c>
      <c r="BA107" s="303">
        <v>31.9</v>
      </c>
      <c r="BB107" s="302">
        <v>3.3</v>
      </c>
      <c r="BC107" s="303">
        <v>142</v>
      </c>
      <c r="BD107" s="302">
        <v>12</v>
      </c>
      <c r="BE107" s="303">
        <v>29</v>
      </c>
      <c r="BF107" s="302">
        <v>2.2000000000000002</v>
      </c>
      <c r="BG107" s="302">
        <v>262</v>
      </c>
      <c r="BH107" s="303">
        <v>23</v>
      </c>
      <c r="BI107" s="303">
        <v>51.9</v>
      </c>
      <c r="BJ107" s="305">
        <v>4.2</v>
      </c>
      <c r="BK107" s="302">
        <v>13.6</v>
      </c>
      <c r="BL107" s="305">
        <v>3.4</v>
      </c>
      <c r="BM107" s="303">
        <v>525000</v>
      </c>
      <c r="BN107" s="303">
        <v>65000</v>
      </c>
      <c r="BO107" s="303">
        <v>9990</v>
      </c>
      <c r="BP107" s="303">
        <v>750</v>
      </c>
      <c r="BQ107" s="303">
        <v>151</v>
      </c>
      <c r="BR107" s="302">
        <v>16</v>
      </c>
      <c r="BS107" s="303">
        <v>138</v>
      </c>
      <c r="BT107" s="302">
        <v>13</v>
      </c>
      <c r="BU107" s="304">
        <v>2.2599999999999998</v>
      </c>
      <c r="BV107" s="304">
        <v>0.59</v>
      </c>
      <c r="BW107" s="304">
        <v>0.59</v>
      </c>
      <c r="BX107" s="304">
        <v>0.26</v>
      </c>
      <c r="BY107" s="302"/>
      <c r="BZ107" s="307">
        <f t="shared" si="21"/>
        <v>65.680401192735161</v>
      </c>
      <c r="CA107" s="235">
        <f t="shared" si="22"/>
        <v>191.4897859355855</v>
      </c>
      <c r="CB107" s="308">
        <f t="shared" si="23"/>
        <v>0.67406134264870188</v>
      </c>
      <c r="CC107" s="235">
        <f t="shared" si="24"/>
        <v>775.46623155621057</v>
      </c>
    </row>
    <row r="108" spans="1:81" s="26" customFormat="1" ht="12" customHeight="1">
      <c r="A108" s="29" t="s">
        <v>209</v>
      </c>
      <c r="B108" s="29"/>
      <c r="C108" s="305">
        <v>5.2194000000000003</v>
      </c>
      <c r="D108" s="25" t="s">
        <v>461</v>
      </c>
      <c r="E108" s="25"/>
      <c r="F108" s="298">
        <v>1894.1</v>
      </c>
      <c r="G108" s="298">
        <v>5.9</v>
      </c>
      <c r="H108" s="298">
        <v>1896.1</v>
      </c>
      <c r="I108" s="298">
        <v>36</v>
      </c>
      <c r="J108" s="299">
        <v>-0.11</v>
      </c>
      <c r="K108" s="300">
        <v>0.11584999999999999</v>
      </c>
      <c r="L108" s="300">
        <v>6.0999999999999997E-4</v>
      </c>
      <c r="M108" s="301">
        <v>5.4509999999999996</v>
      </c>
      <c r="N108" s="301">
        <v>0.13</v>
      </c>
      <c r="O108" s="300">
        <v>0.34200000000000003</v>
      </c>
      <c r="P108" s="300">
        <v>7.4999999999999997E-3</v>
      </c>
      <c r="Q108" s="301">
        <v>0.38762999999999997</v>
      </c>
      <c r="R108" s="302"/>
      <c r="S108" s="302">
        <v>197</v>
      </c>
      <c r="T108" s="302">
        <v>15</v>
      </c>
      <c r="U108" s="305">
        <v>25.1</v>
      </c>
      <c r="V108" s="302">
        <v>1.9</v>
      </c>
      <c r="W108" s="302">
        <v>24.2</v>
      </c>
      <c r="X108" s="302">
        <v>1.9</v>
      </c>
      <c r="Y108" s="304">
        <f t="shared" si="20"/>
        <v>0.94039735099337751</v>
      </c>
      <c r="Z108" s="304"/>
      <c r="AA108" s="302">
        <v>172</v>
      </c>
      <c r="AB108" s="302">
        <v>72</v>
      </c>
      <c r="AC108" s="304" t="s">
        <v>107</v>
      </c>
      <c r="AD108" s="304" t="s">
        <v>107</v>
      </c>
      <c r="AE108" s="304">
        <v>0.33</v>
      </c>
      <c r="AF108" s="304">
        <v>0.25</v>
      </c>
      <c r="AG108" s="302">
        <v>740</v>
      </c>
      <c r="AH108" s="302">
        <v>78</v>
      </c>
      <c r="AI108" s="306">
        <v>4.4999999999999998E-2</v>
      </c>
      <c r="AJ108" s="306">
        <v>3.2000000000000001E-2</v>
      </c>
      <c r="AK108" s="305">
        <v>23</v>
      </c>
      <c r="AL108" s="305">
        <v>3</v>
      </c>
      <c r="AM108" s="306">
        <v>8.5999999999999993E-2</v>
      </c>
      <c r="AN108" s="306">
        <v>5.1999999999999998E-2</v>
      </c>
      <c r="AO108" s="304">
        <v>1.25</v>
      </c>
      <c r="AP108" s="304">
        <v>0.59</v>
      </c>
      <c r="AQ108" s="304">
        <v>3.05</v>
      </c>
      <c r="AR108" s="304">
        <v>0.84</v>
      </c>
      <c r="AS108" s="304">
        <v>0.57999999999999996</v>
      </c>
      <c r="AT108" s="304">
        <v>0.21</v>
      </c>
      <c r="AU108" s="305">
        <v>16.8</v>
      </c>
      <c r="AV108" s="304">
        <v>2.6</v>
      </c>
      <c r="AW108" s="304">
        <v>4.6900000000000004</v>
      </c>
      <c r="AX108" s="304">
        <v>0.68</v>
      </c>
      <c r="AY108" s="303">
        <v>74</v>
      </c>
      <c r="AZ108" s="302">
        <v>12</v>
      </c>
      <c r="BA108" s="303">
        <v>26.2</v>
      </c>
      <c r="BB108" s="302">
        <v>3</v>
      </c>
      <c r="BC108" s="303">
        <v>125</v>
      </c>
      <c r="BD108" s="302">
        <v>16</v>
      </c>
      <c r="BE108" s="303">
        <v>26.1</v>
      </c>
      <c r="BF108" s="302">
        <v>1.7</v>
      </c>
      <c r="BG108" s="302">
        <v>237</v>
      </c>
      <c r="BH108" s="303">
        <v>27</v>
      </c>
      <c r="BI108" s="303">
        <v>45.3</v>
      </c>
      <c r="BJ108" s="305">
        <v>6.6</v>
      </c>
      <c r="BK108" s="302">
        <v>11.7</v>
      </c>
      <c r="BL108" s="305">
        <v>4.4000000000000004</v>
      </c>
      <c r="BM108" s="303">
        <v>488000</v>
      </c>
      <c r="BN108" s="303">
        <v>52000</v>
      </c>
      <c r="BO108" s="303">
        <v>9590</v>
      </c>
      <c r="BP108" s="303">
        <v>900</v>
      </c>
      <c r="BQ108" s="303">
        <v>142</v>
      </c>
      <c r="BR108" s="302">
        <v>10</v>
      </c>
      <c r="BS108" s="303">
        <v>151</v>
      </c>
      <c r="BT108" s="302">
        <v>11</v>
      </c>
      <c r="BU108" s="304">
        <v>2.8</v>
      </c>
      <c r="BV108" s="304">
        <v>1.1000000000000001</v>
      </c>
      <c r="BW108" s="304">
        <v>1.1599999999999999</v>
      </c>
      <c r="BX108" s="304">
        <v>0.38</v>
      </c>
      <c r="BY108" s="302"/>
      <c r="BZ108" s="307">
        <f t="shared" si="21"/>
        <v>83.462295081967213</v>
      </c>
      <c r="CA108" s="235">
        <f t="shared" si="22"/>
        <v>209.58616667213124</v>
      </c>
      <c r="CB108" s="308">
        <f t="shared" si="23"/>
        <v>0.9511448556113804</v>
      </c>
      <c r="CC108" s="235">
        <f t="shared" si="24"/>
        <v>760.70572996580893</v>
      </c>
    </row>
    <row r="109" spans="1:81" s="26" customFormat="1" ht="12" customHeight="1">
      <c r="A109" s="29" t="s">
        <v>210</v>
      </c>
      <c r="B109" s="29"/>
      <c r="C109" s="305">
        <v>5.8784000000000001</v>
      </c>
      <c r="D109" s="25" t="s">
        <v>461</v>
      </c>
      <c r="E109" s="25"/>
      <c r="F109" s="298">
        <v>1898.1</v>
      </c>
      <c r="G109" s="298">
        <v>9.1999999999999993</v>
      </c>
      <c r="H109" s="298">
        <v>1887.2</v>
      </c>
      <c r="I109" s="298">
        <v>36</v>
      </c>
      <c r="J109" s="299">
        <v>0.56000000000000005</v>
      </c>
      <c r="K109" s="300">
        <v>0.1162</v>
      </c>
      <c r="L109" s="300">
        <v>1E-3</v>
      </c>
      <c r="M109" s="301">
        <v>5.44</v>
      </c>
      <c r="N109" s="301">
        <v>0.14000000000000001</v>
      </c>
      <c r="O109" s="300">
        <v>0.34010000000000001</v>
      </c>
      <c r="P109" s="300">
        <v>7.4000000000000003E-3</v>
      </c>
      <c r="Q109" s="301">
        <v>0.23182</v>
      </c>
      <c r="R109" s="302"/>
      <c r="S109" s="302">
        <v>217</v>
      </c>
      <c r="T109" s="302">
        <v>20</v>
      </c>
      <c r="U109" s="305">
        <v>27.6</v>
      </c>
      <c r="V109" s="302">
        <v>2.2999999999999998</v>
      </c>
      <c r="W109" s="302">
        <v>22.4</v>
      </c>
      <c r="X109" s="302">
        <v>2</v>
      </c>
      <c r="Y109" s="304">
        <f t="shared" si="20"/>
        <v>0.78443113772455086</v>
      </c>
      <c r="Z109" s="304"/>
      <c r="AA109" s="302">
        <v>321</v>
      </c>
      <c r="AB109" s="302">
        <v>76</v>
      </c>
      <c r="AC109" s="304">
        <v>0.8</v>
      </c>
      <c r="AD109" s="304">
        <v>1.2</v>
      </c>
      <c r="AE109" s="304">
        <v>0.25</v>
      </c>
      <c r="AF109" s="304">
        <v>0.23</v>
      </c>
      <c r="AG109" s="302">
        <v>980</v>
      </c>
      <c r="AH109" s="302">
        <v>140</v>
      </c>
      <c r="AI109" s="306">
        <v>0.16500000000000001</v>
      </c>
      <c r="AJ109" s="306">
        <v>0.05</v>
      </c>
      <c r="AK109" s="305">
        <v>30.7</v>
      </c>
      <c r="AL109" s="305">
        <v>3.2</v>
      </c>
      <c r="AM109" s="306">
        <v>0.28999999999999998</v>
      </c>
      <c r="AN109" s="306">
        <v>8.1000000000000003E-2</v>
      </c>
      <c r="AO109" s="304">
        <v>3.66</v>
      </c>
      <c r="AP109" s="304">
        <v>0.68</v>
      </c>
      <c r="AQ109" s="304">
        <v>4.54</v>
      </c>
      <c r="AR109" s="304">
        <v>0.87</v>
      </c>
      <c r="AS109" s="304">
        <v>1.18</v>
      </c>
      <c r="AT109" s="304">
        <v>0.4</v>
      </c>
      <c r="AU109" s="305">
        <v>23.5</v>
      </c>
      <c r="AV109" s="304">
        <v>4.5</v>
      </c>
      <c r="AW109" s="304">
        <v>8.1999999999999993</v>
      </c>
      <c r="AX109" s="304">
        <v>1.2</v>
      </c>
      <c r="AY109" s="303">
        <v>89.6</v>
      </c>
      <c r="AZ109" s="302">
        <v>7.7</v>
      </c>
      <c r="BA109" s="303">
        <v>33.6</v>
      </c>
      <c r="BB109" s="302">
        <v>3.3</v>
      </c>
      <c r="BC109" s="303">
        <v>168</v>
      </c>
      <c r="BD109" s="302">
        <v>19</v>
      </c>
      <c r="BE109" s="303">
        <v>38.9</v>
      </c>
      <c r="BF109" s="302">
        <v>4.9000000000000004</v>
      </c>
      <c r="BG109" s="302">
        <v>329</v>
      </c>
      <c r="BH109" s="303">
        <v>31</v>
      </c>
      <c r="BI109" s="303">
        <v>74.2</v>
      </c>
      <c r="BJ109" s="305">
        <v>6.2</v>
      </c>
      <c r="BK109" s="302">
        <v>8.1999999999999993</v>
      </c>
      <c r="BL109" s="305">
        <v>3</v>
      </c>
      <c r="BM109" s="303">
        <v>486000</v>
      </c>
      <c r="BN109" s="303">
        <v>45000</v>
      </c>
      <c r="BO109" s="303">
        <v>9300</v>
      </c>
      <c r="BP109" s="303">
        <v>750</v>
      </c>
      <c r="BQ109" s="303">
        <v>131</v>
      </c>
      <c r="BR109" s="302">
        <v>12</v>
      </c>
      <c r="BS109" s="303">
        <v>167</v>
      </c>
      <c r="BT109" s="302">
        <v>15</v>
      </c>
      <c r="BU109" s="304">
        <v>4.0999999999999996</v>
      </c>
      <c r="BV109" s="304">
        <v>1.4</v>
      </c>
      <c r="BW109" s="304">
        <v>1.9</v>
      </c>
      <c r="BX109" s="304">
        <v>0.69</v>
      </c>
      <c r="BY109" s="302"/>
      <c r="BZ109" s="307">
        <f t="shared" si="21"/>
        <v>44.216557136323146</v>
      </c>
      <c r="CA109" s="235">
        <f t="shared" si="22"/>
        <v>231.96365940620683</v>
      </c>
      <c r="CB109" s="308">
        <f t="shared" si="23"/>
        <v>1.6716106794823591</v>
      </c>
      <c r="CC109" s="235">
        <f t="shared" si="24"/>
        <v>727.43656310118683</v>
      </c>
    </row>
    <row r="110" spans="1:81" s="25" customFormat="1" ht="12" customHeight="1">
      <c r="A110" s="33" t="s">
        <v>183</v>
      </c>
      <c r="B110" s="33"/>
      <c r="C110" s="299">
        <v>3.8435000000000001</v>
      </c>
      <c r="D110" s="25" t="s">
        <v>461</v>
      </c>
      <c r="F110" s="298">
        <v>1935</v>
      </c>
      <c r="G110" s="298">
        <v>10</v>
      </c>
      <c r="H110" s="298">
        <v>1865.1</v>
      </c>
      <c r="I110" s="298">
        <v>36</v>
      </c>
      <c r="J110" s="299">
        <v>3.62</v>
      </c>
      <c r="K110" s="300">
        <v>0.11849999999999999</v>
      </c>
      <c r="L110" s="300">
        <v>1.1999999999999999E-3</v>
      </c>
      <c r="M110" s="301">
        <v>5.4710000000000001</v>
      </c>
      <c r="N110" s="301">
        <v>0.15</v>
      </c>
      <c r="O110" s="300">
        <v>0.33550000000000002</v>
      </c>
      <c r="P110" s="300">
        <v>7.4000000000000003E-3</v>
      </c>
      <c r="Q110" s="301">
        <v>0.62931999999999999</v>
      </c>
      <c r="R110" s="309"/>
      <c r="S110" s="309">
        <v>229</v>
      </c>
      <c r="T110" s="309">
        <v>41</v>
      </c>
      <c r="U110" s="299">
        <v>29.9</v>
      </c>
      <c r="V110" s="309">
        <v>5.4</v>
      </c>
      <c r="W110" s="309">
        <v>28.2</v>
      </c>
      <c r="X110" s="309">
        <v>5.0999999999999996</v>
      </c>
      <c r="Y110" s="301">
        <f>BQ110/BS110</f>
        <v>0.85474860335195535</v>
      </c>
      <c r="Z110" s="301"/>
      <c r="AA110" s="310">
        <v>450</v>
      </c>
      <c r="AB110" s="310">
        <v>230</v>
      </c>
      <c r="AC110" s="311">
        <v>4.2</v>
      </c>
      <c r="AD110" s="311">
        <v>2.2999999999999998</v>
      </c>
      <c r="AE110" s="311">
        <v>0.12</v>
      </c>
      <c r="AF110" s="311">
        <v>0.24</v>
      </c>
      <c r="AG110" s="310">
        <v>830</v>
      </c>
      <c r="AH110" s="310">
        <v>140</v>
      </c>
      <c r="AI110" s="312">
        <v>1.1299999999999999</v>
      </c>
      <c r="AJ110" s="312">
        <v>0.2</v>
      </c>
      <c r="AK110" s="313">
        <v>34.4</v>
      </c>
      <c r="AL110" s="313">
        <v>7.7</v>
      </c>
      <c r="AM110" s="312">
        <v>1.75</v>
      </c>
      <c r="AN110" s="312">
        <v>0.43</v>
      </c>
      <c r="AO110" s="311">
        <v>11.3</v>
      </c>
      <c r="AP110" s="311">
        <v>2.2999999999999998</v>
      </c>
      <c r="AQ110" s="311">
        <v>8</v>
      </c>
      <c r="AR110" s="311">
        <v>2.7</v>
      </c>
      <c r="AS110" s="311">
        <v>1.68</v>
      </c>
      <c r="AT110" s="311">
        <v>0.59</v>
      </c>
      <c r="AU110" s="313">
        <v>27.2</v>
      </c>
      <c r="AV110" s="311">
        <v>6.6</v>
      </c>
      <c r="AW110" s="311">
        <v>5.74</v>
      </c>
      <c r="AX110" s="311">
        <v>0.84</v>
      </c>
      <c r="AY110" s="314">
        <v>77</v>
      </c>
      <c r="AZ110" s="310">
        <v>16</v>
      </c>
      <c r="BA110" s="314">
        <v>27.2</v>
      </c>
      <c r="BB110" s="310">
        <v>5.4</v>
      </c>
      <c r="BC110" s="314">
        <v>133</v>
      </c>
      <c r="BD110" s="310">
        <v>18</v>
      </c>
      <c r="BE110" s="314">
        <v>27.3</v>
      </c>
      <c r="BF110" s="310">
        <v>6.6</v>
      </c>
      <c r="BG110" s="310">
        <v>258</v>
      </c>
      <c r="BH110" s="314">
        <v>50</v>
      </c>
      <c r="BI110" s="314">
        <v>51.9</v>
      </c>
      <c r="BJ110" s="313">
        <v>7.5</v>
      </c>
      <c r="BK110" s="310">
        <v>12.2</v>
      </c>
      <c r="BL110" s="313">
        <v>2.8</v>
      </c>
      <c r="BM110" s="314">
        <v>496000</v>
      </c>
      <c r="BN110" s="314">
        <v>61000</v>
      </c>
      <c r="BO110" s="314">
        <v>10000</v>
      </c>
      <c r="BP110" s="314">
        <v>1300</v>
      </c>
      <c r="BQ110" s="314">
        <v>153</v>
      </c>
      <c r="BR110" s="310">
        <v>26</v>
      </c>
      <c r="BS110" s="314">
        <v>179</v>
      </c>
      <c r="BT110" s="310">
        <v>31</v>
      </c>
      <c r="BU110" s="311">
        <v>2.02</v>
      </c>
      <c r="BV110" s="311">
        <v>0.86</v>
      </c>
      <c r="BW110" s="311">
        <v>1.31</v>
      </c>
      <c r="BX110" s="311">
        <v>0.39</v>
      </c>
      <c r="BY110" s="310"/>
      <c r="BZ110" s="307">
        <f t="shared" si="21"/>
        <v>16.439159292035399</v>
      </c>
      <c r="CA110" s="235"/>
      <c r="CB110" s="308"/>
      <c r="CC110" s="235"/>
    </row>
    <row r="111" spans="1:81" s="26" customFormat="1" ht="12" customHeight="1">
      <c r="A111" s="29" t="s">
        <v>211</v>
      </c>
      <c r="B111" s="29"/>
      <c r="C111" s="305">
        <v>5.9768999999999997</v>
      </c>
      <c r="D111" s="25" t="s">
        <v>461</v>
      </c>
      <c r="E111" s="25"/>
      <c r="F111" s="298">
        <v>1885</v>
      </c>
      <c r="G111" s="298">
        <v>15</v>
      </c>
      <c r="H111" s="298">
        <v>1876.5</v>
      </c>
      <c r="I111" s="298">
        <v>35</v>
      </c>
      <c r="J111" s="299">
        <v>0.43</v>
      </c>
      <c r="K111" s="300">
        <v>0.11550000000000001</v>
      </c>
      <c r="L111" s="300">
        <v>1.4E-3</v>
      </c>
      <c r="M111" s="301">
        <v>5.3689999999999998</v>
      </c>
      <c r="N111" s="301">
        <v>0.15</v>
      </c>
      <c r="O111" s="300">
        <v>0.33789000000000002</v>
      </c>
      <c r="P111" s="300">
        <v>7.3000000000000001E-3</v>
      </c>
      <c r="Q111" s="301">
        <v>0.30035000000000001</v>
      </c>
      <c r="R111" s="302"/>
      <c r="S111" s="302">
        <v>178</v>
      </c>
      <c r="T111" s="302">
        <v>21</v>
      </c>
      <c r="U111" s="305">
        <v>22.7</v>
      </c>
      <c r="V111" s="302">
        <v>2.6</v>
      </c>
      <c r="W111" s="302">
        <v>21.5</v>
      </c>
      <c r="X111" s="302">
        <v>3</v>
      </c>
      <c r="Y111" s="304">
        <f t="shared" si="20"/>
        <v>0.91366906474820142</v>
      </c>
      <c r="Z111" s="304"/>
      <c r="AA111" s="302">
        <v>200</v>
      </c>
      <c r="AB111" s="302">
        <v>130</v>
      </c>
      <c r="AC111" s="304" t="s">
        <v>107</v>
      </c>
      <c r="AD111" s="304" t="s">
        <v>107</v>
      </c>
      <c r="AE111" s="304" t="s">
        <v>107</v>
      </c>
      <c r="AF111" s="304" t="s">
        <v>107</v>
      </c>
      <c r="AG111" s="302">
        <v>810</v>
      </c>
      <c r="AH111" s="302">
        <v>130</v>
      </c>
      <c r="AI111" s="306" t="s">
        <v>107</v>
      </c>
      <c r="AJ111" s="306" t="s">
        <v>107</v>
      </c>
      <c r="AK111" s="305">
        <v>21.1</v>
      </c>
      <c r="AL111" s="305">
        <v>3.7</v>
      </c>
      <c r="AM111" s="306">
        <v>9.9000000000000005E-2</v>
      </c>
      <c r="AN111" s="306">
        <v>6.2E-2</v>
      </c>
      <c r="AO111" s="304">
        <v>1.08</v>
      </c>
      <c r="AP111" s="304">
        <v>0.66</v>
      </c>
      <c r="AQ111" s="304">
        <v>3.15</v>
      </c>
      <c r="AR111" s="304">
        <v>0.84</v>
      </c>
      <c r="AS111" s="304">
        <v>0.5</v>
      </c>
      <c r="AT111" s="304">
        <v>0.33</v>
      </c>
      <c r="AU111" s="305">
        <v>19.600000000000001</v>
      </c>
      <c r="AV111" s="304">
        <v>3.9</v>
      </c>
      <c r="AW111" s="304">
        <v>6.2</v>
      </c>
      <c r="AX111" s="304">
        <v>1.4</v>
      </c>
      <c r="AY111" s="303">
        <v>70.3</v>
      </c>
      <c r="AZ111" s="302">
        <v>9.8000000000000007</v>
      </c>
      <c r="BA111" s="303">
        <v>25</v>
      </c>
      <c r="BB111" s="302">
        <v>3.3</v>
      </c>
      <c r="BC111" s="303">
        <v>124</v>
      </c>
      <c r="BD111" s="302">
        <v>19</v>
      </c>
      <c r="BE111" s="303">
        <v>25.2</v>
      </c>
      <c r="BF111" s="302">
        <v>3.2</v>
      </c>
      <c r="BG111" s="302">
        <v>216</v>
      </c>
      <c r="BH111" s="303">
        <v>33</v>
      </c>
      <c r="BI111" s="303">
        <v>45</v>
      </c>
      <c r="BJ111" s="305">
        <v>6.3</v>
      </c>
      <c r="BK111" s="302">
        <v>10.5</v>
      </c>
      <c r="BL111" s="305">
        <v>3.8</v>
      </c>
      <c r="BM111" s="303">
        <v>506000</v>
      </c>
      <c r="BN111" s="303">
        <v>49000</v>
      </c>
      <c r="BO111" s="303">
        <v>10100</v>
      </c>
      <c r="BP111" s="303">
        <v>1300</v>
      </c>
      <c r="BQ111" s="303">
        <v>127</v>
      </c>
      <c r="BR111" s="302">
        <v>18</v>
      </c>
      <c r="BS111" s="303">
        <v>139</v>
      </c>
      <c r="BT111" s="302">
        <v>16</v>
      </c>
      <c r="BU111" s="304">
        <v>1.9</v>
      </c>
      <c r="BV111" s="304">
        <v>0.49</v>
      </c>
      <c r="BW111" s="304">
        <v>0.94</v>
      </c>
      <c r="BX111" s="304">
        <v>0.35</v>
      </c>
      <c r="BY111" s="302"/>
      <c r="BZ111" s="307">
        <f t="shared" si="21"/>
        <v>87.410052910052897</v>
      </c>
      <c r="CA111" s="235">
        <f>BS111*(EXP(F111*0.0001551)+0.0072*EXP(F111*0.0009849))</f>
        <v>192.60963980423932</v>
      </c>
      <c r="CB111" s="308">
        <f>2.28+3.99*LOG(AK111/((CA111*BK111)^(1/2)))</f>
        <v>0.96868169693610451</v>
      </c>
      <c r="CC111" s="235">
        <f>4800/(5.711-LOG(BK111)-LOG(1)+LOG(1))-273.15</f>
        <v>750.34546838811332</v>
      </c>
    </row>
    <row r="112" spans="1:81" s="26" customFormat="1" ht="12" customHeight="1">
      <c r="A112" s="29" t="s">
        <v>212</v>
      </c>
      <c r="B112" s="29"/>
      <c r="C112" s="305">
        <v>6.1557000000000004</v>
      </c>
      <c r="D112" s="25" t="s">
        <v>461</v>
      </c>
      <c r="E112" s="25"/>
      <c r="F112" s="298">
        <v>1888</v>
      </c>
      <c r="G112" s="298">
        <v>6.1</v>
      </c>
      <c r="H112" s="298">
        <v>1882.1</v>
      </c>
      <c r="I112" s="298">
        <v>35</v>
      </c>
      <c r="J112" s="299">
        <v>0.31</v>
      </c>
      <c r="K112" s="300">
        <v>0.11552</v>
      </c>
      <c r="L112" s="300">
        <v>9.2000000000000003E-4</v>
      </c>
      <c r="M112" s="301">
        <v>5.391</v>
      </c>
      <c r="N112" s="301">
        <v>0.14000000000000001</v>
      </c>
      <c r="O112" s="300">
        <v>0.33905999999999997</v>
      </c>
      <c r="P112" s="300">
        <v>7.3000000000000001E-3</v>
      </c>
      <c r="Q112" s="301">
        <v>0.41576000000000002</v>
      </c>
      <c r="R112" s="302"/>
      <c r="S112" s="302">
        <v>231</v>
      </c>
      <c r="T112" s="302">
        <v>16</v>
      </c>
      <c r="U112" s="305">
        <v>29.4</v>
      </c>
      <c r="V112" s="302">
        <v>1.9</v>
      </c>
      <c r="W112" s="302">
        <v>29.9</v>
      </c>
      <c r="X112" s="302">
        <v>2.1</v>
      </c>
      <c r="Y112" s="304">
        <f t="shared" si="20"/>
        <v>0.98882681564245811</v>
      </c>
      <c r="Z112" s="304"/>
      <c r="AA112" s="302">
        <v>180</v>
      </c>
      <c r="AB112" s="302">
        <v>110</v>
      </c>
      <c r="AC112" s="304">
        <v>1.2</v>
      </c>
      <c r="AD112" s="304">
        <v>1.5</v>
      </c>
      <c r="AE112" s="304" t="s">
        <v>107</v>
      </c>
      <c r="AF112" s="304" t="s">
        <v>107</v>
      </c>
      <c r="AG112" s="302">
        <v>749</v>
      </c>
      <c r="AH112" s="302">
        <v>43</v>
      </c>
      <c r="AI112" s="306" t="s">
        <v>107</v>
      </c>
      <c r="AJ112" s="306" t="s">
        <v>107</v>
      </c>
      <c r="AK112" s="305">
        <v>28.4</v>
      </c>
      <c r="AL112" s="305">
        <v>3.2</v>
      </c>
      <c r="AM112" s="306">
        <v>7.1999999999999995E-2</v>
      </c>
      <c r="AN112" s="306">
        <v>3.9E-2</v>
      </c>
      <c r="AO112" s="304">
        <v>1.53</v>
      </c>
      <c r="AP112" s="304">
        <v>0.73</v>
      </c>
      <c r="AQ112" s="304">
        <v>3.03</v>
      </c>
      <c r="AR112" s="304">
        <v>0.68</v>
      </c>
      <c r="AS112" s="304">
        <v>0.33</v>
      </c>
      <c r="AT112" s="304">
        <v>0.15</v>
      </c>
      <c r="AU112" s="305">
        <v>19.5</v>
      </c>
      <c r="AV112" s="304">
        <v>4.7</v>
      </c>
      <c r="AW112" s="304">
        <v>6.32</v>
      </c>
      <c r="AX112" s="304">
        <v>0.98</v>
      </c>
      <c r="AY112" s="303">
        <v>65.8</v>
      </c>
      <c r="AZ112" s="302">
        <v>9.5</v>
      </c>
      <c r="BA112" s="303">
        <v>24.9</v>
      </c>
      <c r="BB112" s="302">
        <v>2.4</v>
      </c>
      <c r="BC112" s="303">
        <v>118</v>
      </c>
      <c r="BD112" s="302">
        <v>14</v>
      </c>
      <c r="BE112" s="303">
        <v>24</v>
      </c>
      <c r="BF112" s="302">
        <v>2.2999999999999998</v>
      </c>
      <c r="BG112" s="302">
        <v>220</v>
      </c>
      <c r="BH112" s="303">
        <v>15</v>
      </c>
      <c r="BI112" s="303">
        <v>43</v>
      </c>
      <c r="BJ112" s="305">
        <v>1.9</v>
      </c>
      <c r="BK112" s="302">
        <v>16.2</v>
      </c>
      <c r="BL112" s="305">
        <v>5.4</v>
      </c>
      <c r="BM112" s="303">
        <v>557000</v>
      </c>
      <c r="BN112" s="303">
        <v>51000</v>
      </c>
      <c r="BO112" s="303">
        <v>11110</v>
      </c>
      <c r="BP112" s="303">
        <v>750</v>
      </c>
      <c r="BQ112" s="303">
        <v>177</v>
      </c>
      <c r="BR112" s="302">
        <v>12</v>
      </c>
      <c r="BS112" s="303">
        <v>179</v>
      </c>
      <c r="BT112" s="302">
        <v>12</v>
      </c>
      <c r="BU112" s="304">
        <v>2.99</v>
      </c>
      <c r="BV112" s="304">
        <v>0.51</v>
      </c>
      <c r="BW112" s="304">
        <v>1.34</v>
      </c>
      <c r="BX112" s="304">
        <v>0.33</v>
      </c>
      <c r="BY112" s="302"/>
      <c r="BZ112" s="307">
        <f t="shared" si="21"/>
        <v>64.722707564874128</v>
      </c>
      <c r="CA112" s="235">
        <f>BS112*(EXP(F112*0.0001551)+0.0072*EXP(F112*0.0009849))</f>
        <v>248.17288611413602</v>
      </c>
      <c r="CB112" s="308">
        <f>2.28+3.99*LOG(AK112/((CA112*BK112)^(1/2)))</f>
        <v>0.88822283176026229</v>
      </c>
      <c r="CC112" s="235">
        <f>4800/(5.711-LOG(BK112)-LOG(1)+LOG(1))-273.15</f>
        <v>793.16478623321461</v>
      </c>
    </row>
    <row r="113" spans="1:81" s="26" customFormat="1" ht="12" customHeight="1">
      <c r="A113" s="29" t="s">
        <v>213</v>
      </c>
      <c r="B113" s="29"/>
      <c r="C113" s="305">
        <v>5.7782</v>
      </c>
      <c r="D113" s="25" t="s">
        <v>461</v>
      </c>
      <c r="E113" s="25"/>
      <c r="F113" s="298">
        <v>1884</v>
      </c>
      <c r="G113" s="298">
        <v>12</v>
      </c>
      <c r="H113" s="298">
        <v>1883.1</v>
      </c>
      <c r="I113" s="298">
        <v>35</v>
      </c>
      <c r="J113" s="299">
        <v>0.03</v>
      </c>
      <c r="K113" s="300">
        <v>0.1153</v>
      </c>
      <c r="L113" s="300">
        <v>1.1000000000000001E-3</v>
      </c>
      <c r="M113" s="301">
        <v>5.383</v>
      </c>
      <c r="N113" s="301">
        <v>0.14000000000000001</v>
      </c>
      <c r="O113" s="300">
        <v>0.33929999999999999</v>
      </c>
      <c r="P113" s="300">
        <v>7.4000000000000003E-3</v>
      </c>
      <c r="Q113" s="301">
        <v>3.8313E-2</v>
      </c>
      <c r="R113" s="302"/>
      <c r="S113" s="302">
        <v>238</v>
      </c>
      <c r="T113" s="302">
        <v>18</v>
      </c>
      <c r="U113" s="305">
        <v>30</v>
      </c>
      <c r="V113" s="302">
        <v>2.2999999999999998</v>
      </c>
      <c r="W113" s="302">
        <v>38.299999999999997</v>
      </c>
      <c r="X113" s="302">
        <v>3.1</v>
      </c>
      <c r="Y113" s="304">
        <f t="shared" si="20"/>
        <v>1.2270270270270269</v>
      </c>
      <c r="Z113" s="304"/>
      <c r="AA113" s="302">
        <v>210</v>
      </c>
      <c r="AB113" s="302">
        <v>150</v>
      </c>
      <c r="AC113" s="304">
        <v>1.4</v>
      </c>
      <c r="AD113" s="304">
        <v>1.4</v>
      </c>
      <c r="AE113" s="304">
        <v>4.3999999999999997E-2</v>
      </c>
      <c r="AF113" s="304">
        <v>8.8999999999999996E-2</v>
      </c>
      <c r="AG113" s="302">
        <v>1210</v>
      </c>
      <c r="AH113" s="302">
        <v>110</v>
      </c>
      <c r="AI113" s="306">
        <v>1.2E-2</v>
      </c>
      <c r="AJ113" s="306">
        <v>0.01</v>
      </c>
      <c r="AK113" s="305">
        <v>26</v>
      </c>
      <c r="AL113" s="305">
        <v>2.6</v>
      </c>
      <c r="AM113" s="306">
        <v>0.122</v>
      </c>
      <c r="AN113" s="306">
        <v>0.04</v>
      </c>
      <c r="AO113" s="304">
        <v>3.8</v>
      </c>
      <c r="AP113" s="304">
        <v>1.4</v>
      </c>
      <c r="AQ113" s="304">
        <v>7.2</v>
      </c>
      <c r="AR113" s="304">
        <v>2</v>
      </c>
      <c r="AS113" s="304">
        <v>1.26</v>
      </c>
      <c r="AT113" s="304">
        <v>0.45</v>
      </c>
      <c r="AU113" s="305">
        <v>32.4</v>
      </c>
      <c r="AV113" s="304">
        <v>5.9</v>
      </c>
      <c r="AW113" s="304">
        <v>9.4</v>
      </c>
      <c r="AX113" s="304">
        <v>1.6</v>
      </c>
      <c r="AY113" s="303">
        <v>106</v>
      </c>
      <c r="AZ113" s="302">
        <v>11</v>
      </c>
      <c r="BA113" s="303">
        <v>40.200000000000003</v>
      </c>
      <c r="BB113" s="302">
        <v>3</v>
      </c>
      <c r="BC113" s="303">
        <v>192</v>
      </c>
      <c r="BD113" s="302">
        <v>15</v>
      </c>
      <c r="BE113" s="303">
        <v>36.4</v>
      </c>
      <c r="BF113" s="302">
        <v>2</v>
      </c>
      <c r="BG113" s="302">
        <v>317</v>
      </c>
      <c r="BH113" s="303">
        <v>29</v>
      </c>
      <c r="BI113" s="303">
        <v>62.5</v>
      </c>
      <c r="BJ113" s="305">
        <v>4.9000000000000004</v>
      </c>
      <c r="BK113" s="302">
        <v>15.5</v>
      </c>
      <c r="BL113" s="305">
        <v>4.7</v>
      </c>
      <c r="BM113" s="303">
        <v>499000</v>
      </c>
      <c r="BN113" s="303">
        <v>41000</v>
      </c>
      <c r="BO113" s="303">
        <v>9860</v>
      </c>
      <c r="BP113" s="303">
        <v>840</v>
      </c>
      <c r="BQ113" s="303">
        <v>227</v>
      </c>
      <c r="BR113" s="302">
        <v>19</v>
      </c>
      <c r="BS113" s="303">
        <v>185</v>
      </c>
      <c r="BT113" s="302">
        <v>14</v>
      </c>
      <c r="BU113" s="304">
        <v>1.83</v>
      </c>
      <c r="BV113" s="304">
        <v>0.54</v>
      </c>
      <c r="BW113" s="304">
        <v>1.07</v>
      </c>
      <c r="BX113" s="304">
        <v>0.4</v>
      </c>
      <c r="BY113" s="302"/>
      <c r="BZ113" s="307">
        <f t="shared" si="21"/>
        <v>42.616959064327489</v>
      </c>
      <c r="CA113" s="235">
        <f>BS113*(EXP(F113*0.0001551)+0.0072*EXP(F113*0.0009849))</f>
        <v>256.304130966397</v>
      </c>
      <c r="CB113" s="308">
        <f>2.28+3.99*LOG(AK113/((CA113*BK113)^(1/2)))</f>
        <v>0.74556448667198372</v>
      </c>
      <c r="CC113" s="235">
        <f>4800/(5.711-LOG(BK113)-LOG(1)+LOG(1))-273.15</f>
        <v>788.63991235814262</v>
      </c>
    </row>
    <row r="114" spans="1:81" s="26" customFormat="1" ht="12" customHeight="1">
      <c r="A114" s="29" t="s">
        <v>214</v>
      </c>
      <c r="B114" s="29"/>
      <c r="C114" s="305">
        <v>6.0560999999999998</v>
      </c>
      <c r="D114" s="25" t="s">
        <v>461</v>
      </c>
      <c r="E114" s="25"/>
      <c r="F114" s="298">
        <v>1897</v>
      </c>
      <c r="G114" s="298">
        <v>17</v>
      </c>
      <c r="H114" s="298">
        <v>1951.9</v>
      </c>
      <c r="I114" s="298">
        <v>37</v>
      </c>
      <c r="J114" s="299">
        <v>-3</v>
      </c>
      <c r="K114" s="300">
        <v>0.11609999999999999</v>
      </c>
      <c r="L114" s="300">
        <v>1.2999999999999999E-3</v>
      </c>
      <c r="M114" s="301">
        <v>5.649</v>
      </c>
      <c r="N114" s="301">
        <v>0.15</v>
      </c>
      <c r="O114" s="300">
        <v>0.35360000000000003</v>
      </c>
      <c r="P114" s="300">
        <v>7.7000000000000002E-3</v>
      </c>
      <c r="Q114" s="301">
        <v>0.18931999999999999</v>
      </c>
      <c r="R114" s="302"/>
      <c r="S114" s="302">
        <v>399</v>
      </c>
      <c r="T114" s="302">
        <v>21</v>
      </c>
      <c r="U114" s="305">
        <v>50.8</v>
      </c>
      <c r="V114" s="302">
        <v>2.6</v>
      </c>
      <c r="W114" s="302">
        <v>69.7</v>
      </c>
      <c r="X114" s="302">
        <v>4.4000000000000004</v>
      </c>
      <c r="Y114" s="304">
        <f t="shared" si="20"/>
        <v>1.3221476510067114</v>
      </c>
      <c r="Z114" s="304"/>
      <c r="AA114" s="302">
        <v>260</v>
      </c>
      <c r="AB114" s="302">
        <v>100</v>
      </c>
      <c r="AC114" s="304">
        <v>2.4</v>
      </c>
      <c r="AD114" s="304">
        <v>1.6</v>
      </c>
      <c r="AE114" s="304" t="s">
        <v>107</v>
      </c>
      <c r="AF114" s="304" t="s">
        <v>107</v>
      </c>
      <c r="AG114" s="302">
        <v>1520</v>
      </c>
      <c r="AH114" s="302">
        <v>150</v>
      </c>
      <c r="AI114" s="306">
        <v>0.27600000000000002</v>
      </c>
      <c r="AJ114" s="306">
        <v>6.7000000000000004E-2</v>
      </c>
      <c r="AK114" s="305">
        <v>35.4</v>
      </c>
      <c r="AL114" s="305">
        <v>2</v>
      </c>
      <c r="AM114" s="306">
        <v>0.48399999999999999</v>
      </c>
      <c r="AN114" s="306">
        <v>6.5000000000000002E-2</v>
      </c>
      <c r="AO114" s="304">
        <v>6.6</v>
      </c>
      <c r="AP114" s="304">
        <v>2</v>
      </c>
      <c r="AQ114" s="304">
        <v>11.7</v>
      </c>
      <c r="AR114" s="304">
        <v>1.4</v>
      </c>
      <c r="AS114" s="304">
        <v>1.75</v>
      </c>
      <c r="AT114" s="304">
        <v>0.43</v>
      </c>
      <c r="AU114" s="305">
        <v>46.1</v>
      </c>
      <c r="AV114" s="304">
        <v>9.1</v>
      </c>
      <c r="AW114" s="304">
        <v>12.3</v>
      </c>
      <c r="AX114" s="304">
        <v>1.3</v>
      </c>
      <c r="AY114" s="303">
        <v>146</v>
      </c>
      <c r="AZ114" s="302">
        <v>16</v>
      </c>
      <c r="BA114" s="303">
        <v>55.4</v>
      </c>
      <c r="BB114" s="302">
        <v>4.5</v>
      </c>
      <c r="BC114" s="303">
        <v>247</v>
      </c>
      <c r="BD114" s="302">
        <v>21</v>
      </c>
      <c r="BE114" s="303">
        <v>48.4</v>
      </c>
      <c r="BF114" s="302">
        <v>2.9</v>
      </c>
      <c r="BG114" s="302">
        <v>408</v>
      </c>
      <c r="BH114" s="303">
        <v>28</v>
      </c>
      <c r="BI114" s="303">
        <v>79.099999999999994</v>
      </c>
      <c r="BJ114" s="305">
        <v>7.7</v>
      </c>
      <c r="BK114" s="302">
        <v>9.4</v>
      </c>
      <c r="BL114" s="305">
        <v>2</v>
      </c>
      <c r="BM114" s="303">
        <v>460000</v>
      </c>
      <c r="BN114" s="303">
        <v>41000</v>
      </c>
      <c r="BO114" s="303">
        <v>9180</v>
      </c>
      <c r="BP114" s="303">
        <v>690</v>
      </c>
      <c r="BQ114" s="303">
        <v>394</v>
      </c>
      <c r="BR114" s="302">
        <v>25</v>
      </c>
      <c r="BS114" s="303">
        <v>298</v>
      </c>
      <c r="BT114" s="302">
        <v>17</v>
      </c>
      <c r="BU114" s="304">
        <v>2.2000000000000002</v>
      </c>
      <c r="BV114" s="304">
        <v>0.77</v>
      </c>
      <c r="BW114" s="304">
        <v>1.01</v>
      </c>
      <c r="BX114" s="304">
        <v>0.38</v>
      </c>
      <c r="BY114" s="302"/>
      <c r="BZ114" s="307">
        <f t="shared" si="21"/>
        <v>34.599844599844602</v>
      </c>
      <c r="CA114" s="235">
        <f>BS114*(EXP(F114*0.0001551)+0.0072*EXP(F114*0.0009849))</f>
        <v>413.83987127223037</v>
      </c>
      <c r="CB114" s="308">
        <f>2.28+3.99*LOG(AK114/((CA114*BK114)^(1/2)))</f>
        <v>1.2985524485815905</v>
      </c>
      <c r="CC114" s="235">
        <f>4800/(5.711-LOG(BK114)-LOG(1)+LOG(1))-273.15</f>
        <v>739.96302873525224</v>
      </c>
    </row>
    <row r="115" spans="1:81" s="169" customFormat="1" ht="12" customHeight="1">
      <c r="A115" s="167" t="s">
        <v>648</v>
      </c>
      <c r="B115" s="168"/>
      <c r="C115" s="321"/>
      <c r="F115" s="320"/>
      <c r="G115" s="320"/>
      <c r="H115" s="320"/>
      <c r="I115" s="320"/>
      <c r="J115" s="321"/>
      <c r="K115" s="322"/>
      <c r="L115" s="322"/>
      <c r="M115" s="323"/>
      <c r="N115" s="323"/>
      <c r="O115" s="322"/>
      <c r="P115" s="322"/>
      <c r="Q115" s="323"/>
      <c r="R115" s="324"/>
      <c r="S115" s="320"/>
      <c r="T115" s="324"/>
      <c r="U115" s="324"/>
      <c r="V115" s="324"/>
      <c r="W115" s="324"/>
      <c r="X115" s="324"/>
      <c r="Y115" s="323"/>
      <c r="Z115" s="323"/>
      <c r="AA115" s="324"/>
      <c r="AB115" s="324"/>
      <c r="AC115" s="323"/>
      <c r="AD115" s="323"/>
      <c r="AE115" s="323"/>
      <c r="AF115" s="323"/>
      <c r="AG115" s="324"/>
      <c r="AH115" s="324"/>
      <c r="AI115" s="325"/>
      <c r="AJ115" s="325"/>
      <c r="AK115" s="321"/>
      <c r="AL115" s="321"/>
      <c r="AM115" s="325"/>
      <c r="AN115" s="325"/>
      <c r="AO115" s="323"/>
      <c r="AP115" s="323"/>
      <c r="AQ115" s="323"/>
      <c r="AR115" s="323"/>
      <c r="AS115" s="323"/>
      <c r="AT115" s="323"/>
      <c r="AU115" s="321"/>
      <c r="AV115" s="323"/>
      <c r="AW115" s="323"/>
      <c r="AX115" s="323"/>
      <c r="AY115" s="320"/>
      <c r="AZ115" s="324"/>
      <c r="BA115" s="320"/>
      <c r="BB115" s="324"/>
      <c r="BC115" s="320"/>
      <c r="BD115" s="324"/>
      <c r="BE115" s="320"/>
      <c r="BF115" s="324"/>
      <c r="BG115" s="324"/>
      <c r="BH115" s="320"/>
      <c r="BI115" s="320"/>
      <c r="BJ115" s="321"/>
      <c r="BK115" s="324"/>
      <c r="BL115" s="321"/>
      <c r="BM115" s="320"/>
      <c r="BN115" s="320"/>
      <c r="BO115" s="320"/>
      <c r="BP115" s="320"/>
      <c r="BQ115" s="320"/>
      <c r="BR115" s="324"/>
      <c r="BS115" s="320"/>
      <c r="BT115" s="324"/>
      <c r="BU115" s="323"/>
      <c r="BV115" s="323"/>
      <c r="BW115" s="323"/>
      <c r="BX115" s="323"/>
      <c r="BY115" s="324"/>
      <c r="BZ115" s="326"/>
      <c r="CA115" s="242">
        <f t="shared" ref="CA115:CB115" si="25">AVERAGE(CA82:CA114)</f>
        <v>342.55476163923527</v>
      </c>
      <c r="CB115" s="240">
        <f t="shared" si="25"/>
        <v>0.97860753131364531</v>
      </c>
      <c r="CC115" s="242">
        <f>AVERAGE(CC82:CC114)</f>
        <v>767.63082383991616</v>
      </c>
    </row>
    <row r="116" spans="1:81" s="169" customFormat="1" ht="12" customHeight="1">
      <c r="A116" s="167" t="s">
        <v>966</v>
      </c>
      <c r="B116" s="168"/>
      <c r="C116" s="321"/>
      <c r="F116" s="320"/>
      <c r="G116" s="320"/>
      <c r="H116" s="320"/>
      <c r="I116" s="320"/>
      <c r="J116" s="321"/>
      <c r="K116" s="322"/>
      <c r="L116" s="322"/>
      <c r="M116" s="323"/>
      <c r="N116" s="323"/>
      <c r="O116" s="322"/>
      <c r="P116" s="322"/>
      <c r="Q116" s="323"/>
      <c r="R116" s="324"/>
      <c r="S116" s="320"/>
      <c r="T116" s="324"/>
      <c r="U116" s="324"/>
      <c r="V116" s="324"/>
      <c r="W116" s="324"/>
      <c r="X116" s="324"/>
      <c r="Y116" s="323"/>
      <c r="Z116" s="323"/>
      <c r="AA116" s="324"/>
      <c r="AB116" s="324"/>
      <c r="AC116" s="323"/>
      <c r="AD116" s="323"/>
      <c r="AE116" s="323"/>
      <c r="AF116" s="323"/>
      <c r="AG116" s="324"/>
      <c r="AH116" s="324"/>
      <c r="AI116" s="325"/>
      <c r="AJ116" s="325"/>
      <c r="AK116" s="321"/>
      <c r="AL116" s="321"/>
      <c r="AM116" s="325"/>
      <c r="AN116" s="325"/>
      <c r="AO116" s="323"/>
      <c r="AP116" s="323"/>
      <c r="AQ116" s="323"/>
      <c r="AR116" s="323"/>
      <c r="AS116" s="323"/>
      <c r="AT116" s="323"/>
      <c r="AU116" s="321"/>
      <c r="AV116" s="323"/>
      <c r="AW116" s="323"/>
      <c r="AX116" s="323"/>
      <c r="AY116" s="320"/>
      <c r="AZ116" s="324"/>
      <c r="BA116" s="320"/>
      <c r="BB116" s="324"/>
      <c r="BC116" s="320"/>
      <c r="BD116" s="324"/>
      <c r="BE116" s="320"/>
      <c r="BF116" s="324"/>
      <c r="BG116" s="324"/>
      <c r="BH116" s="320"/>
      <c r="BI116" s="320"/>
      <c r="BJ116" s="321"/>
      <c r="BK116" s="324"/>
      <c r="BL116" s="321"/>
      <c r="BM116" s="320"/>
      <c r="BN116" s="320"/>
      <c r="BO116" s="320"/>
      <c r="BP116" s="320"/>
      <c r="BQ116" s="320"/>
      <c r="BR116" s="324"/>
      <c r="BS116" s="320"/>
      <c r="BT116" s="324"/>
      <c r="BU116" s="323"/>
      <c r="BV116" s="323"/>
      <c r="BW116" s="323"/>
      <c r="BX116" s="323"/>
      <c r="BY116" s="324"/>
      <c r="BZ116" s="326"/>
      <c r="CA116" s="242">
        <f t="shared" ref="CA116:CB116" si="26">_xlfn.STDEV.S(CA82:CA114)</f>
        <v>148.78461293477571</v>
      </c>
      <c r="CB116" s="240">
        <f t="shared" si="26"/>
        <v>0.39690248297212422</v>
      </c>
      <c r="CC116" s="242">
        <f>_xlfn.STDEV.S(CC82:CC114)</f>
        <v>28.791593725847317</v>
      </c>
    </row>
    <row r="117" spans="1:81" s="169" customFormat="1" ht="12" customHeight="1">
      <c r="A117" s="167" t="s">
        <v>972</v>
      </c>
      <c r="B117" s="168"/>
      <c r="C117" s="321"/>
      <c r="F117" s="320"/>
      <c r="G117" s="320"/>
      <c r="H117" s="320"/>
      <c r="I117" s="320"/>
      <c r="J117" s="321"/>
      <c r="K117" s="322"/>
      <c r="L117" s="322"/>
      <c r="M117" s="323"/>
      <c r="N117" s="323"/>
      <c r="O117" s="322"/>
      <c r="P117" s="322"/>
      <c r="Q117" s="323"/>
      <c r="R117" s="324"/>
      <c r="S117" s="320"/>
      <c r="T117" s="324"/>
      <c r="U117" s="324"/>
      <c r="V117" s="324"/>
      <c r="W117" s="324"/>
      <c r="X117" s="324"/>
      <c r="Y117" s="323"/>
      <c r="Z117" s="323"/>
      <c r="AA117" s="324"/>
      <c r="AB117" s="324"/>
      <c r="AC117" s="323"/>
      <c r="AD117" s="323"/>
      <c r="AE117" s="323"/>
      <c r="AF117" s="323"/>
      <c r="AG117" s="324"/>
      <c r="AH117" s="324"/>
      <c r="AI117" s="325"/>
      <c r="AJ117" s="325"/>
      <c r="AK117" s="321"/>
      <c r="AL117" s="321"/>
      <c r="AM117" s="325"/>
      <c r="AN117" s="325"/>
      <c r="AO117" s="323"/>
      <c r="AP117" s="323"/>
      <c r="AQ117" s="323"/>
      <c r="AR117" s="323"/>
      <c r="AS117" s="323"/>
      <c r="AT117" s="323"/>
      <c r="AU117" s="321"/>
      <c r="AV117" s="323"/>
      <c r="AW117" s="323"/>
      <c r="AX117" s="323"/>
      <c r="AY117" s="320"/>
      <c r="AZ117" s="324"/>
      <c r="BA117" s="320"/>
      <c r="BB117" s="324"/>
      <c r="BC117" s="320"/>
      <c r="BD117" s="324"/>
      <c r="BE117" s="320"/>
      <c r="BF117" s="324"/>
      <c r="BG117" s="324"/>
      <c r="BH117" s="320"/>
      <c r="BI117" s="320"/>
      <c r="BJ117" s="321"/>
      <c r="BK117" s="324"/>
      <c r="BL117" s="321"/>
      <c r="BM117" s="320"/>
      <c r="BN117" s="320"/>
      <c r="BO117" s="320"/>
      <c r="BP117" s="320"/>
      <c r="BQ117" s="320"/>
      <c r="BR117" s="324"/>
      <c r="BS117" s="320"/>
      <c r="BT117" s="324"/>
      <c r="BU117" s="323"/>
      <c r="BV117" s="323"/>
      <c r="BW117" s="323"/>
      <c r="BX117" s="323"/>
      <c r="BY117" s="324"/>
      <c r="BZ117" s="326"/>
      <c r="CA117" s="242">
        <f t="shared" ref="CA117:CB117" si="27">COUNTA(CA82:CA114)</f>
        <v>27</v>
      </c>
      <c r="CB117" s="242">
        <f t="shared" si="27"/>
        <v>27</v>
      </c>
      <c r="CC117" s="242">
        <f>COUNTA(CC82:CC114)</f>
        <v>27</v>
      </c>
    </row>
    <row r="118" spans="1:81" s="26" customFormat="1" ht="12" customHeight="1">
      <c r="A118" s="29"/>
      <c r="B118" s="29"/>
      <c r="C118" s="305"/>
      <c r="F118" s="298"/>
      <c r="G118" s="298"/>
      <c r="H118" s="298"/>
      <c r="I118" s="298"/>
      <c r="J118" s="299"/>
      <c r="K118" s="300"/>
      <c r="L118" s="300"/>
      <c r="M118" s="301"/>
      <c r="N118" s="301"/>
      <c r="O118" s="300"/>
      <c r="P118" s="300"/>
      <c r="Q118" s="301"/>
      <c r="R118" s="302"/>
      <c r="S118" s="303"/>
      <c r="T118" s="302"/>
      <c r="U118" s="302"/>
      <c r="V118" s="302"/>
      <c r="W118" s="302"/>
      <c r="X118" s="302"/>
      <c r="Y118" s="304"/>
      <c r="Z118" s="304"/>
      <c r="AA118" s="302"/>
      <c r="AB118" s="302"/>
      <c r="AC118" s="304"/>
      <c r="AD118" s="304"/>
      <c r="AE118" s="304"/>
      <c r="AF118" s="304"/>
      <c r="AG118" s="302"/>
      <c r="AH118" s="302"/>
      <c r="AI118" s="306"/>
      <c r="AJ118" s="306"/>
      <c r="AK118" s="305"/>
      <c r="AL118" s="305"/>
      <c r="AM118" s="306"/>
      <c r="AN118" s="306"/>
      <c r="AO118" s="304"/>
      <c r="AP118" s="304"/>
      <c r="AQ118" s="304"/>
      <c r="AR118" s="304"/>
      <c r="AS118" s="304"/>
      <c r="AT118" s="304"/>
      <c r="AU118" s="305"/>
      <c r="AV118" s="304"/>
      <c r="AW118" s="304"/>
      <c r="AX118" s="304"/>
      <c r="AY118" s="303"/>
      <c r="AZ118" s="302"/>
      <c r="BA118" s="303"/>
      <c r="BB118" s="302"/>
      <c r="BC118" s="303"/>
      <c r="BD118" s="302"/>
      <c r="BE118" s="303"/>
      <c r="BF118" s="302"/>
      <c r="BG118" s="302"/>
      <c r="BH118" s="303"/>
      <c r="BI118" s="303"/>
      <c r="BJ118" s="305"/>
      <c r="BK118" s="302"/>
      <c r="BL118" s="305"/>
      <c r="BM118" s="303"/>
      <c r="BN118" s="303"/>
      <c r="BO118" s="303"/>
      <c r="BP118" s="303"/>
      <c r="BQ118" s="303"/>
      <c r="BR118" s="302"/>
      <c r="BS118" s="303"/>
      <c r="BT118" s="302"/>
      <c r="BU118" s="304"/>
      <c r="BV118" s="304"/>
      <c r="BW118" s="304"/>
      <c r="BX118" s="304"/>
      <c r="BY118" s="302"/>
      <c r="BZ118" s="307"/>
      <c r="CA118" s="235"/>
      <c r="CB118" s="235"/>
      <c r="CC118" s="235"/>
    </row>
    <row r="119" spans="1:81" s="34" customFormat="1" ht="12" customHeight="1">
      <c r="A119" s="31" t="s">
        <v>406</v>
      </c>
      <c r="B119" s="31"/>
      <c r="C119" s="335"/>
      <c r="F119" s="327"/>
      <c r="G119" s="327"/>
      <c r="H119" s="327"/>
      <c r="I119" s="327"/>
      <c r="J119" s="328"/>
      <c r="K119" s="329"/>
      <c r="L119" s="329"/>
      <c r="M119" s="330"/>
      <c r="N119" s="330"/>
      <c r="O119" s="329"/>
      <c r="P119" s="329"/>
      <c r="Q119" s="330"/>
      <c r="R119" s="331"/>
      <c r="S119" s="332"/>
      <c r="T119" s="331"/>
      <c r="U119" s="331"/>
      <c r="V119" s="331"/>
      <c r="W119" s="331"/>
      <c r="X119" s="331"/>
      <c r="Y119" s="333"/>
      <c r="Z119" s="333"/>
      <c r="AA119" s="331"/>
      <c r="AB119" s="331"/>
      <c r="AC119" s="333"/>
      <c r="AD119" s="333"/>
      <c r="AE119" s="333"/>
      <c r="AF119" s="333"/>
      <c r="AG119" s="331"/>
      <c r="AH119" s="331"/>
      <c r="AI119" s="334"/>
      <c r="AJ119" s="334"/>
      <c r="AK119" s="335"/>
      <c r="AL119" s="335"/>
      <c r="AM119" s="334"/>
      <c r="AN119" s="334"/>
      <c r="AO119" s="333"/>
      <c r="AP119" s="333"/>
      <c r="AQ119" s="333"/>
      <c r="AR119" s="333"/>
      <c r="AS119" s="333"/>
      <c r="AT119" s="333"/>
      <c r="AU119" s="335"/>
      <c r="AV119" s="333"/>
      <c r="AW119" s="333"/>
      <c r="AX119" s="333"/>
      <c r="AY119" s="332"/>
      <c r="AZ119" s="331"/>
      <c r="BA119" s="332"/>
      <c r="BB119" s="331"/>
      <c r="BC119" s="332"/>
      <c r="BD119" s="331"/>
      <c r="BE119" s="332"/>
      <c r="BF119" s="331"/>
      <c r="BG119" s="331"/>
      <c r="BH119" s="332"/>
      <c r="BI119" s="332"/>
      <c r="BJ119" s="335"/>
      <c r="BK119" s="331"/>
      <c r="BL119" s="335"/>
      <c r="BM119" s="332"/>
      <c r="BN119" s="332"/>
      <c r="BO119" s="332"/>
      <c r="BP119" s="332"/>
      <c r="BQ119" s="332"/>
      <c r="BR119" s="331"/>
      <c r="BS119" s="332"/>
      <c r="BT119" s="331"/>
      <c r="BU119" s="333"/>
      <c r="BV119" s="333"/>
      <c r="BW119" s="333"/>
      <c r="BX119" s="333"/>
      <c r="BY119" s="331"/>
      <c r="BZ119" s="307"/>
      <c r="CA119" s="235"/>
      <c r="CB119" s="235"/>
      <c r="CC119" s="235"/>
    </row>
    <row r="120" spans="1:81" s="26" customFormat="1" ht="12" customHeight="1">
      <c r="A120" s="29" t="s">
        <v>226</v>
      </c>
      <c r="B120" s="29"/>
      <c r="C120" s="305">
        <v>11.007999999999999</v>
      </c>
      <c r="D120" s="25" t="s">
        <v>460</v>
      </c>
      <c r="E120" s="25"/>
      <c r="F120" s="298">
        <v>1888</v>
      </c>
      <c r="G120" s="298">
        <v>11</v>
      </c>
      <c r="H120" s="298">
        <v>1979.8</v>
      </c>
      <c r="I120" s="298">
        <v>46</v>
      </c>
      <c r="J120" s="299">
        <v>-4.87</v>
      </c>
      <c r="K120" s="300">
        <v>0.11550000000000001</v>
      </c>
      <c r="L120" s="300">
        <v>1.1999999999999999E-3</v>
      </c>
      <c r="M120" s="301">
        <v>5.7140000000000004</v>
      </c>
      <c r="N120" s="301">
        <v>0.17</v>
      </c>
      <c r="O120" s="300">
        <v>0.35949999999999999</v>
      </c>
      <c r="P120" s="300">
        <v>9.7000000000000003E-3</v>
      </c>
      <c r="Q120" s="301">
        <v>0.18307999999999999</v>
      </c>
      <c r="R120" s="302"/>
      <c r="S120" s="303">
        <v>163</v>
      </c>
      <c r="T120" s="302">
        <v>15</v>
      </c>
      <c r="U120" s="302">
        <v>20.7</v>
      </c>
      <c r="V120" s="302">
        <v>1.9</v>
      </c>
      <c r="W120" s="302">
        <v>21.9</v>
      </c>
      <c r="X120" s="302">
        <v>1.9</v>
      </c>
      <c r="Y120" s="304">
        <f t="shared" ref="Y120:Y147" si="28">BQ120/BS120</f>
        <v>1.0081967213114753</v>
      </c>
      <c r="Z120" s="305"/>
      <c r="AA120" s="302">
        <v>560</v>
      </c>
      <c r="AB120" s="302">
        <v>160</v>
      </c>
      <c r="AC120" s="304">
        <v>0.6</v>
      </c>
      <c r="AD120" s="304">
        <v>1.7</v>
      </c>
      <c r="AE120" s="304">
        <v>4.4999999999999998E-2</v>
      </c>
      <c r="AF120" s="304">
        <v>9.4E-2</v>
      </c>
      <c r="AG120" s="302">
        <v>1170</v>
      </c>
      <c r="AH120" s="302">
        <v>120</v>
      </c>
      <c r="AI120" s="306">
        <v>0.17</v>
      </c>
      <c r="AJ120" s="306">
        <v>0.1</v>
      </c>
      <c r="AK120" s="305">
        <v>33.1</v>
      </c>
      <c r="AL120" s="305">
        <v>4.3</v>
      </c>
      <c r="AM120" s="306">
        <v>0.16800000000000001</v>
      </c>
      <c r="AN120" s="306">
        <v>6.6000000000000003E-2</v>
      </c>
      <c r="AO120" s="304">
        <v>2.57</v>
      </c>
      <c r="AP120" s="304">
        <v>0.85</v>
      </c>
      <c r="AQ120" s="304">
        <v>4.0999999999999996</v>
      </c>
      <c r="AR120" s="304">
        <v>1.1000000000000001</v>
      </c>
      <c r="AS120" s="304">
        <v>1.44</v>
      </c>
      <c r="AT120" s="304">
        <v>0.46</v>
      </c>
      <c r="AU120" s="305">
        <v>27.6</v>
      </c>
      <c r="AV120" s="304">
        <v>6.3</v>
      </c>
      <c r="AW120" s="304">
        <v>7.7</v>
      </c>
      <c r="AX120" s="304">
        <v>1.3</v>
      </c>
      <c r="AY120" s="303">
        <v>102</v>
      </c>
      <c r="AZ120" s="302">
        <v>10</v>
      </c>
      <c r="BA120" s="303">
        <v>39.799999999999997</v>
      </c>
      <c r="BB120" s="302">
        <v>4.3</v>
      </c>
      <c r="BC120" s="303">
        <v>188</v>
      </c>
      <c r="BD120" s="302">
        <v>14</v>
      </c>
      <c r="BE120" s="303">
        <v>37.9</v>
      </c>
      <c r="BF120" s="302">
        <v>2.8</v>
      </c>
      <c r="BG120" s="302">
        <v>345</v>
      </c>
      <c r="BH120" s="303">
        <v>35</v>
      </c>
      <c r="BI120" s="303">
        <v>69.8</v>
      </c>
      <c r="BJ120" s="305">
        <v>7.2</v>
      </c>
      <c r="BK120" s="302">
        <v>14.2</v>
      </c>
      <c r="BL120" s="305">
        <v>4.8</v>
      </c>
      <c r="BM120" s="303">
        <v>478000</v>
      </c>
      <c r="BN120" s="303">
        <v>34000</v>
      </c>
      <c r="BO120" s="303">
        <v>8720</v>
      </c>
      <c r="BP120" s="303">
        <v>840</v>
      </c>
      <c r="BQ120" s="303">
        <v>123</v>
      </c>
      <c r="BR120" s="302">
        <v>10</v>
      </c>
      <c r="BS120" s="303">
        <v>122</v>
      </c>
      <c r="BT120" s="302">
        <v>12</v>
      </c>
      <c r="BU120" s="304">
        <v>3.5</v>
      </c>
      <c r="BV120" s="304">
        <v>1.3</v>
      </c>
      <c r="BW120" s="304">
        <v>1.48</v>
      </c>
      <c r="BX120" s="304">
        <v>0.43</v>
      </c>
      <c r="BY120" s="302"/>
      <c r="BZ120" s="307">
        <f t="shared" ref="BZ120:BZ147" si="29">(AY120/AO120)+(AY120/AQ120)</f>
        <v>64.566764733795196</v>
      </c>
      <c r="CA120" s="235">
        <f>BS120*(EXP(F120*0.0001551)+0.0072*EXP(F120*0.0009849))</f>
        <v>169.145765954886</v>
      </c>
      <c r="CB120" s="308">
        <f>2.28+3.99*LOG(AK120/((CA120*BK120)^(1/2)))</f>
        <v>1.5999174917148149</v>
      </c>
      <c r="CC120" s="235">
        <f>4800/(5.711-LOG(BK120)-LOG(1)+LOG(0.75))-273.15</f>
        <v>809.44942213577372</v>
      </c>
    </row>
    <row r="121" spans="1:81" s="26" customFormat="1" ht="12" customHeight="1">
      <c r="A121" s="29" t="s">
        <v>227</v>
      </c>
      <c r="B121" s="29"/>
      <c r="C121" s="305">
        <v>5.6096000000000004</v>
      </c>
      <c r="D121" s="25" t="s">
        <v>460</v>
      </c>
      <c r="E121" s="25"/>
      <c r="F121" s="298">
        <v>1895.2</v>
      </c>
      <c r="G121" s="298">
        <v>8</v>
      </c>
      <c r="H121" s="298">
        <v>1849</v>
      </c>
      <c r="I121" s="298">
        <v>46</v>
      </c>
      <c r="J121" s="299">
        <v>2.4</v>
      </c>
      <c r="K121" s="300">
        <v>0.11609999999999999</v>
      </c>
      <c r="L121" s="300">
        <v>1.5E-3</v>
      </c>
      <c r="M121" s="301">
        <v>5.306</v>
      </c>
      <c r="N121" s="301">
        <v>0.17</v>
      </c>
      <c r="O121" s="300">
        <v>0.3322</v>
      </c>
      <c r="P121" s="300">
        <v>9.5999999999999992E-3</v>
      </c>
      <c r="Q121" s="301">
        <v>0.54598999999999998</v>
      </c>
      <c r="R121" s="302"/>
      <c r="S121" s="303">
        <v>207</v>
      </c>
      <c r="T121" s="302">
        <v>39</v>
      </c>
      <c r="U121" s="302">
        <v>26.6</v>
      </c>
      <c r="V121" s="302">
        <v>5.3</v>
      </c>
      <c r="W121" s="302">
        <v>29.4</v>
      </c>
      <c r="X121" s="302">
        <v>6</v>
      </c>
      <c r="Y121" s="304">
        <f t="shared" si="28"/>
        <v>1.0898203592814371</v>
      </c>
      <c r="Z121" s="305"/>
      <c r="AA121" s="302">
        <v>110</v>
      </c>
      <c r="AB121" s="302">
        <v>190</v>
      </c>
      <c r="AC121" s="304">
        <v>0.1</v>
      </c>
      <c r="AD121" s="304">
        <v>3.4</v>
      </c>
      <c r="AE121" s="304">
        <v>0.2</v>
      </c>
      <c r="AF121" s="304">
        <v>0.28000000000000003</v>
      </c>
      <c r="AG121" s="302">
        <v>1350</v>
      </c>
      <c r="AH121" s="302">
        <v>330</v>
      </c>
      <c r="AI121" s="306">
        <v>4.0000000000000001E-3</v>
      </c>
      <c r="AJ121" s="306">
        <v>0.01</v>
      </c>
      <c r="AK121" s="305">
        <v>39.200000000000003</v>
      </c>
      <c r="AL121" s="305">
        <v>9.9</v>
      </c>
      <c r="AM121" s="306">
        <v>0.113</v>
      </c>
      <c r="AN121" s="306">
        <v>7.6999999999999999E-2</v>
      </c>
      <c r="AO121" s="304">
        <v>2.2999999999999998</v>
      </c>
      <c r="AP121" s="304">
        <v>1.4</v>
      </c>
      <c r="AQ121" s="304">
        <v>3.3</v>
      </c>
      <c r="AR121" s="304">
        <v>1.3</v>
      </c>
      <c r="AS121" s="304">
        <v>1.54</v>
      </c>
      <c r="AT121" s="304">
        <v>0.3</v>
      </c>
      <c r="AU121" s="305">
        <v>23.5</v>
      </c>
      <c r="AV121" s="304">
        <v>7.9</v>
      </c>
      <c r="AW121" s="304">
        <v>8.6</v>
      </c>
      <c r="AX121" s="304">
        <v>2</v>
      </c>
      <c r="AY121" s="303">
        <v>112</v>
      </c>
      <c r="AZ121" s="302">
        <v>21</v>
      </c>
      <c r="BA121" s="303">
        <v>46.2</v>
      </c>
      <c r="BB121" s="302">
        <v>6.8</v>
      </c>
      <c r="BC121" s="303">
        <v>213</v>
      </c>
      <c r="BD121" s="302">
        <v>38</v>
      </c>
      <c r="BE121" s="303">
        <v>41.5</v>
      </c>
      <c r="BF121" s="302">
        <v>6.2</v>
      </c>
      <c r="BG121" s="302">
        <v>408</v>
      </c>
      <c r="BH121" s="303">
        <v>92</v>
      </c>
      <c r="BI121" s="303">
        <v>77</v>
      </c>
      <c r="BJ121" s="305">
        <v>12</v>
      </c>
      <c r="BK121" s="302">
        <v>7.7</v>
      </c>
      <c r="BL121" s="305">
        <v>7.4</v>
      </c>
      <c r="BM121" s="303">
        <v>560000</v>
      </c>
      <c r="BN121" s="303">
        <v>120000</v>
      </c>
      <c r="BO121" s="303">
        <v>10800</v>
      </c>
      <c r="BP121" s="303">
        <v>2200</v>
      </c>
      <c r="BQ121" s="303">
        <v>182</v>
      </c>
      <c r="BR121" s="302">
        <v>40</v>
      </c>
      <c r="BS121" s="303">
        <v>167</v>
      </c>
      <c r="BT121" s="302">
        <v>33</v>
      </c>
      <c r="BU121" s="304">
        <v>2.8</v>
      </c>
      <c r="BV121" s="304">
        <v>1</v>
      </c>
      <c r="BW121" s="304">
        <v>1.8</v>
      </c>
      <c r="BX121" s="304">
        <v>0.92</v>
      </c>
      <c r="BY121" s="302"/>
      <c r="BZ121" s="307">
        <f t="shared" si="29"/>
        <v>82.635046113306984</v>
      </c>
      <c r="CA121" s="235">
        <f>BS121*(EXP(F121*0.0001551)+0.0072*EXP(F121*0.0009849))</f>
        <v>231.84061570110114</v>
      </c>
      <c r="CB121" s="308">
        <f>2.28+3.99*LOG(AK121/((CA121*BK121)^(1/2)))</f>
        <v>2.1501093153235802</v>
      </c>
      <c r="CC121" s="235">
        <f>4800/(5.711-LOG(BK121)-LOG(1)+LOG(0.75))-273.15</f>
        <v>748.21992326512395</v>
      </c>
    </row>
    <row r="122" spans="1:81" s="26" customFormat="1" ht="12" customHeight="1">
      <c r="A122" s="29" t="s">
        <v>228</v>
      </c>
      <c r="B122" s="29"/>
      <c r="C122" s="305">
        <v>11.009</v>
      </c>
      <c r="D122" s="25" t="s">
        <v>460</v>
      </c>
      <c r="E122" s="25"/>
      <c r="F122" s="298">
        <v>1897</v>
      </c>
      <c r="G122" s="298">
        <v>16</v>
      </c>
      <c r="H122" s="298">
        <v>1837</v>
      </c>
      <c r="I122" s="298">
        <v>44</v>
      </c>
      <c r="J122" s="299">
        <v>3.1</v>
      </c>
      <c r="K122" s="300">
        <v>0.11609999999999999</v>
      </c>
      <c r="L122" s="300">
        <v>1.2999999999999999E-3</v>
      </c>
      <c r="M122" s="301">
        <v>5.266</v>
      </c>
      <c r="N122" s="301">
        <v>0.16</v>
      </c>
      <c r="O122" s="300">
        <v>0.32969999999999999</v>
      </c>
      <c r="P122" s="300">
        <v>9.1000000000000004E-3</v>
      </c>
      <c r="Q122" s="301">
        <v>0.24454999999999999</v>
      </c>
      <c r="R122" s="302"/>
      <c r="S122" s="303">
        <v>205</v>
      </c>
      <c r="T122" s="302">
        <v>19</v>
      </c>
      <c r="U122" s="302">
        <v>27.3</v>
      </c>
      <c r="V122" s="302">
        <v>3.1</v>
      </c>
      <c r="W122" s="302">
        <v>29.8</v>
      </c>
      <c r="X122" s="302">
        <v>4</v>
      </c>
      <c r="Y122" s="304">
        <f t="shared" si="28"/>
        <v>1.0514285714285714</v>
      </c>
      <c r="Z122" s="305"/>
      <c r="AA122" s="302">
        <v>360</v>
      </c>
      <c r="AB122" s="302">
        <v>150</v>
      </c>
      <c r="AC122" s="304" t="s">
        <v>107</v>
      </c>
      <c r="AD122" s="304" t="s">
        <v>107</v>
      </c>
      <c r="AE122" s="304">
        <v>0.18</v>
      </c>
      <c r="AF122" s="304">
        <v>0.22</v>
      </c>
      <c r="AG122" s="302">
        <v>1350</v>
      </c>
      <c r="AH122" s="302">
        <v>200</v>
      </c>
      <c r="AI122" s="306">
        <v>0.2</v>
      </c>
      <c r="AJ122" s="306">
        <v>0.14000000000000001</v>
      </c>
      <c r="AK122" s="305">
        <v>37.700000000000003</v>
      </c>
      <c r="AL122" s="305">
        <v>5.7</v>
      </c>
      <c r="AM122" s="306">
        <v>9.4E-2</v>
      </c>
      <c r="AN122" s="306">
        <v>0.05</v>
      </c>
      <c r="AO122" s="304">
        <v>1.42</v>
      </c>
      <c r="AP122" s="304">
        <v>0.68</v>
      </c>
      <c r="AQ122" s="304">
        <v>4.8</v>
      </c>
      <c r="AR122" s="304">
        <v>1.2</v>
      </c>
      <c r="AS122" s="304">
        <v>1.0900000000000001</v>
      </c>
      <c r="AT122" s="304">
        <v>0.24</v>
      </c>
      <c r="AU122" s="305">
        <v>29.9</v>
      </c>
      <c r="AV122" s="304">
        <v>6.3</v>
      </c>
      <c r="AW122" s="304">
        <v>10.199999999999999</v>
      </c>
      <c r="AX122" s="304">
        <v>1.7</v>
      </c>
      <c r="AY122" s="303">
        <v>113</v>
      </c>
      <c r="AZ122" s="302">
        <v>14</v>
      </c>
      <c r="BA122" s="303">
        <v>43.1</v>
      </c>
      <c r="BB122" s="302">
        <v>4.8</v>
      </c>
      <c r="BC122" s="303">
        <v>219</v>
      </c>
      <c r="BD122" s="302">
        <v>32</v>
      </c>
      <c r="BE122" s="303">
        <v>46.1</v>
      </c>
      <c r="BF122" s="302">
        <v>5.9</v>
      </c>
      <c r="BG122" s="302">
        <v>374</v>
      </c>
      <c r="BH122" s="303">
        <v>37</v>
      </c>
      <c r="BI122" s="303">
        <v>84</v>
      </c>
      <c r="BJ122" s="305">
        <v>11</v>
      </c>
      <c r="BK122" s="302">
        <v>5.3</v>
      </c>
      <c r="BL122" s="305">
        <v>2.9</v>
      </c>
      <c r="BM122" s="303">
        <v>554000</v>
      </c>
      <c r="BN122" s="303">
        <v>43000</v>
      </c>
      <c r="BO122" s="303">
        <v>11400</v>
      </c>
      <c r="BP122" s="303">
        <v>1300</v>
      </c>
      <c r="BQ122" s="303">
        <v>184</v>
      </c>
      <c r="BR122" s="302">
        <v>24</v>
      </c>
      <c r="BS122" s="303">
        <v>175</v>
      </c>
      <c r="BT122" s="302">
        <v>21</v>
      </c>
      <c r="BU122" s="304">
        <v>3.05</v>
      </c>
      <c r="BV122" s="304">
        <v>0.94</v>
      </c>
      <c r="BW122" s="304">
        <v>1.48</v>
      </c>
      <c r="BX122" s="304">
        <v>0.45</v>
      </c>
      <c r="BY122" s="302"/>
      <c r="BZ122" s="307">
        <f t="shared" si="29"/>
        <v>103.11913145539907</v>
      </c>
      <c r="CA122" s="235">
        <f>BS122*(EXP(F122*0.0001551)+0.0072*EXP(F122*0.0009849))</f>
        <v>243.02677004241716</v>
      </c>
      <c r="CB122" s="308">
        <f>2.28+3.99*LOG(AK122/((CA122*BK122)^(1/2)))</f>
        <v>2.3652916682006073</v>
      </c>
      <c r="CC122" s="235">
        <f>4800/(5.711-LOG(BK122)-LOG(1)+LOG(0.75))-273.15</f>
        <v>714.14162462213608</v>
      </c>
    </row>
    <row r="123" spans="1:81" s="25" customFormat="1" ht="12" customHeight="1">
      <c r="A123" s="33" t="s">
        <v>215</v>
      </c>
      <c r="B123" s="33"/>
      <c r="C123" s="299">
        <v>11.103</v>
      </c>
      <c r="D123" s="25" t="s">
        <v>460</v>
      </c>
      <c r="F123" s="298">
        <v>1891.5</v>
      </c>
      <c r="G123" s="298">
        <v>7.4</v>
      </c>
      <c r="H123" s="298">
        <v>1855</v>
      </c>
      <c r="I123" s="298">
        <v>44</v>
      </c>
      <c r="J123" s="299">
        <v>1.93</v>
      </c>
      <c r="K123" s="300">
        <v>0.11581</v>
      </c>
      <c r="L123" s="300">
        <v>7.2999999999999996E-4</v>
      </c>
      <c r="M123" s="301">
        <v>5.3140000000000001</v>
      </c>
      <c r="N123" s="301">
        <v>0.16</v>
      </c>
      <c r="O123" s="300">
        <v>0.33339999999999997</v>
      </c>
      <c r="P123" s="300">
        <v>9.1000000000000004E-3</v>
      </c>
      <c r="Q123" s="301">
        <v>0.84572000000000003</v>
      </c>
      <c r="R123" s="309"/>
      <c r="S123" s="298">
        <v>339</v>
      </c>
      <c r="T123" s="309">
        <v>28</v>
      </c>
      <c r="U123" s="309">
        <v>43.4</v>
      </c>
      <c r="V123" s="309">
        <v>3.6</v>
      </c>
      <c r="W123" s="309">
        <v>61.8</v>
      </c>
      <c r="X123" s="309">
        <v>4.9000000000000004</v>
      </c>
      <c r="Y123" s="301">
        <f>BQ123/BS123</f>
        <v>1.3868613138686132</v>
      </c>
      <c r="Z123" s="299"/>
      <c r="AA123" s="310">
        <v>400</v>
      </c>
      <c r="AB123" s="310">
        <v>160</v>
      </c>
      <c r="AC123" s="311">
        <v>1.5</v>
      </c>
      <c r="AD123" s="311">
        <v>1.8</v>
      </c>
      <c r="AE123" s="311">
        <v>0.15</v>
      </c>
      <c r="AF123" s="311">
        <v>0.17</v>
      </c>
      <c r="AG123" s="310">
        <v>2210</v>
      </c>
      <c r="AH123" s="310">
        <v>260</v>
      </c>
      <c r="AI123" s="312">
        <v>1.9</v>
      </c>
      <c r="AJ123" s="312">
        <v>1.7</v>
      </c>
      <c r="AK123" s="313">
        <v>44.3</v>
      </c>
      <c r="AL123" s="313">
        <v>4.8</v>
      </c>
      <c r="AM123" s="312">
        <v>0.77</v>
      </c>
      <c r="AN123" s="312">
        <v>0.38</v>
      </c>
      <c r="AO123" s="311">
        <v>8</v>
      </c>
      <c r="AP123" s="311">
        <v>2.1</v>
      </c>
      <c r="AQ123" s="311">
        <v>13.8</v>
      </c>
      <c r="AR123" s="311">
        <v>2.5</v>
      </c>
      <c r="AS123" s="311">
        <v>2.76</v>
      </c>
      <c r="AT123" s="311">
        <v>0.62</v>
      </c>
      <c r="AU123" s="313">
        <v>59.1</v>
      </c>
      <c r="AV123" s="311">
        <v>9.1999999999999993</v>
      </c>
      <c r="AW123" s="311">
        <v>18.8</v>
      </c>
      <c r="AX123" s="311">
        <v>2.5</v>
      </c>
      <c r="AY123" s="314">
        <v>219</v>
      </c>
      <c r="AZ123" s="310">
        <v>34</v>
      </c>
      <c r="BA123" s="314">
        <v>77.5</v>
      </c>
      <c r="BB123" s="310">
        <v>8.3000000000000007</v>
      </c>
      <c r="BC123" s="314">
        <v>346</v>
      </c>
      <c r="BD123" s="310">
        <v>37</v>
      </c>
      <c r="BE123" s="314">
        <v>69.3</v>
      </c>
      <c r="BF123" s="310">
        <v>7.5</v>
      </c>
      <c r="BG123" s="310">
        <v>601</v>
      </c>
      <c r="BH123" s="314">
        <v>70</v>
      </c>
      <c r="BI123" s="314">
        <v>121</v>
      </c>
      <c r="BJ123" s="313">
        <v>14</v>
      </c>
      <c r="BK123" s="310">
        <v>14</v>
      </c>
      <c r="BL123" s="313">
        <v>2.8</v>
      </c>
      <c r="BM123" s="314">
        <v>566000</v>
      </c>
      <c r="BN123" s="314">
        <v>65000</v>
      </c>
      <c r="BO123" s="314">
        <v>10100</v>
      </c>
      <c r="BP123" s="314">
        <v>1100</v>
      </c>
      <c r="BQ123" s="314">
        <v>380</v>
      </c>
      <c r="BR123" s="310">
        <v>30</v>
      </c>
      <c r="BS123" s="314">
        <v>274</v>
      </c>
      <c r="BT123" s="310">
        <v>23</v>
      </c>
      <c r="BU123" s="311">
        <v>2.84</v>
      </c>
      <c r="BV123" s="311">
        <v>0.89</v>
      </c>
      <c r="BW123" s="311">
        <v>1.87</v>
      </c>
      <c r="BX123" s="311">
        <v>0.86</v>
      </c>
      <c r="BY123" s="310"/>
      <c r="BZ123" s="307">
        <f t="shared" si="29"/>
        <v>43.244565217391305</v>
      </c>
      <c r="CA123" s="235"/>
      <c r="CB123" s="308"/>
      <c r="CC123" s="235"/>
    </row>
    <row r="124" spans="1:81" s="26" customFormat="1" ht="12" customHeight="1">
      <c r="A124" s="29" t="s">
        <v>229</v>
      </c>
      <c r="B124" s="29"/>
      <c r="C124" s="305">
        <v>11.013</v>
      </c>
      <c r="D124" s="25" t="s">
        <v>460</v>
      </c>
      <c r="E124" s="25"/>
      <c r="F124" s="298">
        <v>1861.7</v>
      </c>
      <c r="G124" s="298">
        <v>7.6</v>
      </c>
      <c r="H124" s="298">
        <v>1822.8</v>
      </c>
      <c r="I124" s="298">
        <v>43</v>
      </c>
      <c r="J124" s="299">
        <v>2.0699999999999998</v>
      </c>
      <c r="K124" s="300">
        <v>0.11384</v>
      </c>
      <c r="L124" s="300">
        <v>7.6999999999999996E-4</v>
      </c>
      <c r="M124" s="301">
        <v>5.1180000000000003</v>
      </c>
      <c r="N124" s="301">
        <v>0.15</v>
      </c>
      <c r="O124" s="300">
        <v>0.32679000000000002</v>
      </c>
      <c r="P124" s="300">
        <v>8.8000000000000005E-3</v>
      </c>
      <c r="Q124" s="301">
        <v>0.37557000000000001</v>
      </c>
      <c r="R124" s="302"/>
      <c r="S124" s="303">
        <v>263</v>
      </c>
      <c r="T124" s="302">
        <v>20</v>
      </c>
      <c r="U124" s="302">
        <v>33.200000000000003</v>
      </c>
      <c r="V124" s="302">
        <v>2.5</v>
      </c>
      <c r="W124" s="302">
        <v>29.1</v>
      </c>
      <c r="X124" s="302">
        <v>2.2999999999999998</v>
      </c>
      <c r="Y124" s="304">
        <f t="shared" si="28"/>
        <v>0.82110091743119262</v>
      </c>
      <c r="Z124" s="305"/>
      <c r="AA124" s="302">
        <v>820</v>
      </c>
      <c r="AB124" s="302">
        <v>160</v>
      </c>
      <c r="AC124" s="304">
        <v>0.1</v>
      </c>
      <c r="AD124" s="304">
        <v>1.2</v>
      </c>
      <c r="AE124" s="304">
        <v>0.39</v>
      </c>
      <c r="AF124" s="304">
        <v>0.31</v>
      </c>
      <c r="AG124" s="302">
        <v>1020</v>
      </c>
      <c r="AH124" s="302">
        <v>120</v>
      </c>
      <c r="AI124" s="306">
        <v>0.115</v>
      </c>
      <c r="AJ124" s="306">
        <v>6.2E-2</v>
      </c>
      <c r="AK124" s="305">
        <v>42.8</v>
      </c>
      <c r="AL124" s="305">
        <v>4.0999999999999996</v>
      </c>
      <c r="AM124" s="306">
        <v>0.13800000000000001</v>
      </c>
      <c r="AN124" s="306">
        <v>8.1000000000000003E-2</v>
      </c>
      <c r="AO124" s="304">
        <v>1.34</v>
      </c>
      <c r="AP124" s="304">
        <v>0.49</v>
      </c>
      <c r="AQ124" s="304">
        <v>2.8</v>
      </c>
      <c r="AR124" s="304">
        <v>1.3</v>
      </c>
      <c r="AS124" s="304">
        <v>0.72</v>
      </c>
      <c r="AT124" s="304">
        <v>0.35</v>
      </c>
      <c r="AU124" s="305">
        <v>18.399999999999999</v>
      </c>
      <c r="AV124" s="304">
        <v>3.6</v>
      </c>
      <c r="AW124" s="304">
        <v>6.9</v>
      </c>
      <c r="AX124" s="304">
        <v>1.1000000000000001</v>
      </c>
      <c r="AY124" s="303">
        <v>86</v>
      </c>
      <c r="AZ124" s="302">
        <v>11</v>
      </c>
      <c r="BA124" s="303">
        <v>35.299999999999997</v>
      </c>
      <c r="BB124" s="302">
        <v>4</v>
      </c>
      <c r="BC124" s="303">
        <v>178</v>
      </c>
      <c r="BD124" s="302">
        <v>20</v>
      </c>
      <c r="BE124" s="303">
        <v>35.200000000000003</v>
      </c>
      <c r="BF124" s="302">
        <v>3.7</v>
      </c>
      <c r="BG124" s="302">
        <v>347</v>
      </c>
      <c r="BH124" s="303">
        <v>34</v>
      </c>
      <c r="BI124" s="303">
        <v>73.7</v>
      </c>
      <c r="BJ124" s="305">
        <v>6.3</v>
      </c>
      <c r="BK124" s="302">
        <v>2.2999999999999998</v>
      </c>
      <c r="BL124" s="305">
        <v>2.6</v>
      </c>
      <c r="BM124" s="303">
        <v>561000</v>
      </c>
      <c r="BN124" s="303">
        <v>54000</v>
      </c>
      <c r="BO124" s="303">
        <v>11700</v>
      </c>
      <c r="BP124" s="303">
        <v>1100</v>
      </c>
      <c r="BQ124" s="303">
        <v>179</v>
      </c>
      <c r="BR124" s="302">
        <v>14</v>
      </c>
      <c r="BS124" s="303">
        <v>218</v>
      </c>
      <c r="BT124" s="302">
        <v>16</v>
      </c>
      <c r="BU124" s="304">
        <v>3.8</v>
      </c>
      <c r="BV124" s="304">
        <v>1.3</v>
      </c>
      <c r="BW124" s="304">
        <v>1.8</v>
      </c>
      <c r="BX124" s="304">
        <v>0.6</v>
      </c>
      <c r="BY124" s="302"/>
      <c r="BZ124" s="307">
        <f t="shared" si="29"/>
        <v>94.893390191897652</v>
      </c>
      <c r="CA124" s="235">
        <f>BS124*(EXP(F124*0.0001551)+0.0072*EXP(F124*0.0009849))</f>
        <v>300.79702972427765</v>
      </c>
      <c r="CB124" s="308">
        <f>2.28+3.99*LOG(AK124/((CA124*BK124)^(1/2)))</f>
        <v>3.1236578863848496</v>
      </c>
      <c r="CC124" s="235">
        <f>4800/(5.711-LOG(BK124)-LOG(1)+LOG(0.75))-273.15</f>
        <v>645.62749893398575</v>
      </c>
    </row>
    <row r="125" spans="1:81" s="111" customFormat="1" ht="12" customHeight="1">
      <c r="A125" s="114" t="s">
        <v>216</v>
      </c>
      <c r="B125" s="114"/>
      <c r="C125" s="338">
        <v>5.2049000000000003</v>
      </c>
      <c r="D125" s="111" t="s">
        <v>460</v>
      </c>
      <c r="F125" s="337">
        <v>1686</v>
      </c>
      <c r="G125" s="337">
        <v>5.8</v>
      </c>
      <c r="H125" s="337">
        <v>366</v>
      </c>
      <c r="I125" s="337">
        <v>13</v>
      </c>
      <c r="J125" s="338">
        <v>78.290000000000006</v>
      </c>
      <c r="K125" s="339">
        <v>0.10341</v>
      </c>
      <c r="L125" s="339">
        <v>7.9000000000000001E-4</v>
      </c>
      <c r="M125" s="340">
        <v>0.83099999999999996</v>
      </c>
      <c r="N125" s="340">
        <v>3.1E-2</v>
      </c>
      <c r="O125" s="339">
        <v>5.8400000000000001E-2</v>
      </c>
      <c r="P125" s="339">
        <v>2.0999999999999999E-3</v>
      </c>
      <c r="Q125" s="340">
        <v>0.95294000000000001</v>
      </c>
      <c r="R125" s="341"/>
      <c r="S125" s="337">
        <v>930</v>
      </c>
      <c r="T125" s="341">
        <v>380</v>
      </c>
      <c r="U125" s="341">
        <v>107</v>
      </c>
      <c r="V125" s="341">
        <v>44</v>
      </c>
      <c r="W125" s="341">
        <v>192</v>
      </c>
      <c r="X125" s="341">
        <v>78</v>
      </c>
      <c r="Y125" s="340">
        <f>BQ125/BS125</f>
        <v>1.2857142857142858</v>
      </c>
      <c r="Z125" s="338"/>
      <c r="AA125" s="341">
        <v>2040</v>
      </c>
      <c r="AB125" s="341">
        <v>640</v>
      </c>
      <c r="AC125" s="340">
        <v>2.5</v>
      </c>
      <c r="AD125" s="340">
        <v>6.3</v>
      </c>
      <c r="AE125" s="340">
        <v>151</v>
      </c>
      <c r="AF125" s="340">
        <v>65</v>
      </c>
      <c r="AG125" s="342">
        <v>5400</v>
      </c>
      <c r="AH125" s="342">
        <v>2500</v>
      </c>
      <c r="AI125" s="343">
        <v>66</v>
      </c>
      <c r="AJ125" s="343">
        <v>25</v>
      </c>
      <c r="AK125" s="338">
        <v>290</v>
      </c>
      <c r="AL125" s="338">
        <v>120</v>
      </c>
      <c r="AM125" s="343">
        <v>10.199999999999999</v>
      </c>
      <c r="AN125" s="343">
        <v>4</v>
      </c>
      <c r="AO125" s="338">
        <v>47</v>
      </c>
      <c r="AP125" s="338">
        <v>19</v>
      </c>
      <c r="AQ125" s="338">
        <v>19</v>
      </c>
      <c r="AR125" s="340">
        <v>10</v>
      </c>
      <c r="AS125" s="340">
        <v>2.6</v>
      </c>
      <c r="AT125" s="340">
        <v>1.4</v>
      </c>
      <c r="AU125" s="338">
        <v>91</v>
      </c>
      <c r="AV125" s="340">
        <v>44</v>
      </c>
      <c r="AW125" s="340">
        <v>31</v>
      </c>
      <c r="AX125" s="340">
        <v>14</v>
      </c>
      <c r="AY125" s="337">
        <v>370</v>
      </c>
      <c r="AZ125" s="341">
        <v>120</v>
      </c>
      <c r="BA125" s="337">
        <v>157</v>
      </c>
      <c r="BB125" s="341">
        <v>64</v>
      </c>
      <c r="BC125" s="337">
        <v>840</v>
      </c>
      <c r="BD125" s="341">
        <v>320</v>
      </c>
      <c r="BE125" s="337">
        <v>204</v>
      </c>
      <c r="BF125" s="341">
        <v>83</v>
      </c>
      <c r="BG125" s="341">
        <v>1850</v>
      </c>
      <c r="BH125" s="337">
        <v>720</v>
      </c>
      <c r="BI125" s="337">
        <v>370</v>
      </c>
      <c r="BJ125" s="338">
        <v>170</v>
      </c>
      <c r="BK125" s="341">
        <v>10.6</v>
      </c>
      <c r="BL125" s="338">
        <v>8.5</v>
      </c>
      <c r="BM125" s="337">
        <v>510000</v>
      </c>
      <c r="BN125" s="337">
        <v>230000</v>
      </c>
      <c r="BO125" s="337">
        <v>10200</v>
      </c>
      <c r="BP125" s="337">
        <v>4300</v>
      </c>
      <c r="BQ125" s="337">
        <v>5400</v>
      </c>
      <c r="BR125" s="342">
        <v>2100</v>
      </c>
      <c r="BS125" s="337">
        <v>4200</v>
      </c>
      <c r="BT125" s="342">
        <v>1700</v>
      </c>
      <c r="BU125" s="340">
        <v>49</v>
      </c>
      <c r="BV125" s="340">
        <v>31</v>
      </c>
      <c r="BW125" s="340">
        <v>11.9</v>
      </c>
      <c r="BX125" s="340">
        <v>4.5</v>
      </c>
      <c r="BY125" s="341"/>
      <c r="BZ125" s="307">
        <f t="shared" si="29"/>
        <v>27.346024636058232</v>
      </c>
      <c r="CA125" s="235"/>
      <c r="CB125" s="308"/>
      <c r="CC125" s="235"/>
    </row>
    <row r="126" spans="1:81" s="26" customFormat="1" ht="12" customHeight="1">
      <c r="A126" s="29" t="s">
        <v>230</v>
      </c>
      <c r="B126" s="29"/>
      <c r="C126" s="305">
        <v>7.4165000000000001</v>
      </c>
      <c r="D126" s="25" t="s">
        <v>460</v>
      </c>
      <c r="E126" s="25"/>
      <c r="F126" s="298">
        <v>1890.3</v>
      </c>
      <c r="G126" s="298">
        <v>4.3</v>
      </c>
      <c r="H126" s="298">
        <v>1956.6</v>
      </c>
      <c r="I126" s="298">
        <v>46</v>
      </c>
      <c r="J126" s="299">
        <v>-3.51</v>
      </c>
      <c r="K126" s="300">
        <v>0.11568000000000001</v>
      </c>
      <c r="L126" s="300">
        <v>6.9999999999999999E-4</v>
      </c>
      <c r="M126" s="301">
        <v>5.6449999999999996</v>
      </c>
      <c r="N126" s="301">
        <v>0.17</v>
      </c>
      <c r="O126" s="300">
        <v>0.35460000000000003</v>
      </c>
      <c r="P126" s="300">
        <v>9.5999999999999992E-3</v>
      </c>
      <c r="Q126" s="301">
        <v>0.48305999999999999</v>
      </c>
      <c r="R126" s="302"/>
      <c r="S126" s="303">
        <v>460</v>
      </c>
      <c r="T126" s="302">
        <v>59</v>
      </c>
      <c r="U126" s="302">
        <v>59</v>
      </c>
      <c r="V126" s="302">
        <v>7.7</v>
      </c>
      <c r="W126" s="302">
        <v>54.8</v>
      </c>
      <c r="X126" s="302">
        <v>6.9</v>
      </c>
      <c r="Y126" s="304">
        <f t="shared" si="28"/>
        <v>0.8477011494252874</v>
      </c>
      <c r="Z126" s="305"/>
      <c r="AA126" s="302">
        <v>300</v>
      </c>
      <c r="AB126" s="302">
        <v>110</v>
      </c>
      <c r="AC126" s="304">
        <v>0.2</v>
      </c>
      <c r="AD126" s="304">
        <v>1.3</v>
      </c>
      <c r="AE126" s="304">
        <v>0.15</v>
      </c>
      <c r="AF126" s="304">
        <v>0.21</v>
      </c>
      <c r="AG126" s="302">
        <v>1370</v>
      </c>
      <c r="AH126" s="302">
        <v>140</v>
      </c>
      <c r="AI126" s="306">
        <v>0.04</v>
      </c>
      <c r="AJ126" s="306">
        <v>0.03</v>
      </c>
      <c r="AK126" s="305">
        <v>47.7</v>
      </c>
      <c r="AL126" s="305">
        <v>6</v>
      </c>
      <c r="AM126" s="306">
        <v>0.14699999999999999</v>
      </c>
      <c r="AN126" s="306">
        <v>5.5E-2</v>
      </c>
      <c r="AO126" s="304">
        <v>2.4900000000000002</v>
      </c>
      <c r="AP126" s="304">
        <v>0.98</v>
      </c>
      <c r="AQ126" s="304">
        <v>5.0999999999999996</v>
      </c>
      <c r="AR126" s="304">
        <v>2.5</v>
      </c>
      <c r="AS126" s="304">
        <v>0.8</v>
      </c>
      <c r="AT126" s="304">
        <v>0.4</v>
      </c>
      <c r="AU126" s="305">
        <v>28.2</v>
      </c>
      <c r="AV126" s="304">
        <v>7.7</v>
      </c>
      <c r="AW126" s="304">
        <v>8.6999999999999993</v>
      </c>
      <c r="AX126" s="304">
        <v>1.4</v>
      </c>
      <c r="AY126" s="303">
        <v>116</v>
      </c>
      <c r="AZ126" s="302">
        <v>17</v>
      </c>
      <c r="BA126" s="303">
        <v>46.8</v>
      </c>
      <c r="BB126" s="302">
        <v>6.5</v>
      </c>
      <c r="BC126" s="303">
        <v>231</v>
      </c>
      <c r="BD126" s="302">
        <v>40</v>
      </c>
      <c r="BE126" s="303">
        <v>47.4</v>
      </c>
      <c r="BF126" s="302">
        <v>6.5</v>
      </c>
      <c r="BG126" s="302">
        <v>420</v>
      </c>
      <c r="BH126" s="303">
        <v>62</v>
      </c>
      <c r="BI126" s="303">
        <v>94</v>
      </c>
      <c r="BJ126" s="305">
        <v>12</v>
      </c>
      <c r="BK126" s="302">
        <v>1.2</v>
      </c>
      <c r="BL126" s="305">
        <v>3.6</v>
      </c>
      <c r="BM126" s="303">
        <v>581000</v>
      </c>
      <c r="BN126" s="303">
        <v>51000</v>
      </c>
      <c r="BO126" s="303">
        <v>13500</v>
      </c>
      <c r="BP126" s="303">
        <v>1800</v>
      </c>
      <c r="BQ126" s="303">
        <v>295</v>
      </c>
      <c r="BR126" s="302">
        <v>37</v>
      </c>
      <c r="BS126" s="303">
        <v>348</v>
      </c>
      <c r="BT126" s="302">
        <v>44</v>
      </c>
      <c r="BU126" s="304">
        <v>5.2</v>
      </c>
      <c r="BV126" s="304">
        <v>1.3</v>
      </c>
      <c r="BW126" s="304">
        <v>3.65</v>
      </c>
      <c r="BX126" s="304">
        <v>0.96</v>
      </c>
      <c r="BY126" s="302"/>
      <c r="BZ126" s="307">
        <f t="shared" si="29"/>
        <v>69.331443420741792</v>
      </c>
      <c r="CA126" s="235">
        <f>BS126*(EXP(F126*0.0001551)+0.0072*EXP(F126*0.0009849))</f>
        <v>482.68425467242463</v>
      </c>
      <c r="CB126" s="308">
        <f>2.28+3.99*LOG(AK126/((CA126*BK126)^(1/2)))</f>
        <v>3.4654137977394623</v>
      </c>
      <c r="CC126" s="235">
        <f>4800/(5.711-LOG(BK126)-LOG(1)+LOG(0.75))-273.15</f>
        <v>598.48693141711158</v>
      </c>
    </row>
    <row r="127" spans="1:81" s="25" customFormat="1" ht="12" customHeight="1">
      <c r="A127" s="33" t="s">
        <v>217</v>
      </c>
      <c r="B127" s="33"/>
      <c r="C127" s="299">
        <v>5.3936000000000002</v>
      </c>
      <c r="D127" s="25" t="s">
        <v>460</v>
      </c>
      <c r="F127" s="298">
        <v>1965.7</v>
      </c>
      <c r="G127" s="298">
        <v>6.9</v>
      </c>
      <c r="H127" s="298">
        <v>1984</v>
      </c>
      <c r="I127" s="298">
        <v>48</v>
      </c>
      <c r="J127" s="299">
        <v>-0.92</v>
      </c>
      <c r="K127" s="300">
        <v>0.12058000000000001</v>
      </c>
      <c r="L127" s="300">
        <v>9.2000000000000003E-4</v>
      </c>
      <c r="M127" s="301">
        <v>5.9809999999999999</v>
      </c>
      <c r="N127" s="301">
        <v>0.19</v>
      </c>
      <c r="O127" s="300">
        <v>0.3604</v>
      </c>
      <c r="P127" s="300">
        <v>0.01</v>
      </c>
      <c r="Q127" s="301">
        <v>0.83808000000000005</v>
      </c>
      <c r="R127" s="309"/>
      <c r="S127" s="298">
        <v>388</v>
      </c>
      <c r="T127" s="309">
        <v>86</v>
      </c>
      <c r="U127" s="309">
        <v>52</v>
      </c>
      <c r="V127" s="309">
        <v>12</v>
      </c>
      <c r="W127" s="309">
        <v>50</v>
      </c>
      <c r="X127" s="309">
        <v>11</v>
      </c>
      <c r="Y127" s="301">
        <f>BQ127/BS127</f>
        <v>0.91003460207612452</v>
      </c>
      <c r="Z127" s="299"/>
      <c r="AA127" s="336">
        <v>3700</v>
      </c>
      <c r="AB127" s="336">
        <v>1400</v>
      </c>
      <c r="AC127" s="311">
        <v>0.3</v>
      </c>
      <c r="AD127" s="311">
        <v>2.2000000000000002</v>
      </c>
      <c r="AE127" s="311">
        <v>6</v>
      </c>
      <c r="AF127" s="311">
        <v>2.1</v>
      </c>
      <c r="AG127" s="310">
        <v>1520</v>
      </c>
      <c r="AH127" s="310">
        <v>500</v>
      </c>
      <c r="AI127" s="312">
        <v>24</v>
      </c>
      <c r="AJ127" s="312">
        <v>8.6</v>
      </c>
      <c r="AK127" s="313">
        <v>122</v>
      </c>
      <c r="AL127" s="313">
        <v>33</v>
      </c>
      <c r="AM127" s="312">
        <v>10.8</v>
      </c>
      <c r="AN127" s="312">
        <v>2.7</v>
      </c>
      <c r="AO127" s="311">
        <v>50</v>
      </c>
      <c r="AP127" s="311">
        <v>17</v>
      </c>
      <c r="AQ127" s="311">
        <v>20.6</v>
      </c>
      <c r="AR127" s="311">
        <v>6.4</v>
      </c>
      <c r="AS127" s="311">
        <v>1.92</v>
      </c>
      <c r="AT127" s="311">
        <v>0.96</v>
      </c>
      <c r="AU127" s="313">
        <v>38</v>
      </c>
      <c r="AV127" s="311">
        <v>16</v>
      </c>
      <c r="AW127" s="311">
        <v>10.9</v>
      </c>
      <c r="AX127" s="311">
        <v>2.9</v>
      </c>
      <c r="AY127" s="314">
        <v>117</v>
      </c>
      <c r="AZ127" s="310">
        <v>32</v>
      </c>
      <c r="BA127" s="314">
        <v>49</v>
      </c>
      <c r="BB127" s="310">
        <v>12</v>
      </c>
      <c r="BC127" s="314">
        <v>236</v>
      </c>
      <c r="BD127" s="310">
        <v>51</v>
      </c>
      <c r="BE127" s="314">
        <v>50.2</v>
      </c>
      <c r="BF127" s="310">
        <v>9.6</v>
      </c>
      <c r="BG127" s="310">
        <v>440</v>
      </c>
      <c r="BH127" s="314">
        <v>110</v>
      </c>
      <c r="BI127" s="314">
        <v>92</v>
      </c>
      <c r="BJ127" s="313">
        <v>27</v>
      </c>
      <c r="BK127" s="310">
        <v>8.1</v>
      </c>
      <c r="BL127" s="313">
        <v>4.9000000000000004</v>
      </c>
      <c r="BM127" s="314">
        <v>570000</v>
      </c>
      <c r="BN127" s="314">
        <v>130000</v>
      </c>
      <c r="BO127" s="314">
        <v>11000</v>
      </c>
      <c r="BP127" s="314">
        <v>2600</v>
      </c>
      <c r="BQ127" s="314">
        <v>263</v>
      </c>
      <c r="BR127" s="310">
        <v>57</v>
      </c>
      <c r="BS127" s="314">
        <v>289</v>
      </c>
      <c r="BT127" s="310">
        <v>63</v>
      </c>
      <c r="BU127" s="311">
        <v>6.1</v>
      </c>
      <c r="BV127" s="311">
        <v>2.2000000000000002</v>
      </c>
      <c r="BW127" s="311">
        <v>2.8</v>
      </c>
      <c r="BX127" s="311">
        <v>1.3</v>
      </c>
      <c r="BY127" s="310"/>
      <c r="BZ127" s="307">
        <f t="shared" si="29"/>
        <v>8.0196116504854373</v>
      </c>
      <c r="CA127" s="235"/>
      <c r="CB127" s="308"/>
      <c r="CC127" s="235"/>
    </row>
    <row r="128" spans="1:81" s="26" customFormat="1" ht="12" customHeight="1">
      <c r="A128" s="29" t="s">
        <v>231</v>
      </c>
      <c r="B128" s="29"/>
      <c r="C128" s="305">
        <v>6.9071999999999996</v>
      </c>
      <c r="D128" s="25" t="s">
        <v>460</v>
      </c>
      <c r="E128" s="25"/>
      <c r="F128" s="298">
        <v>1932.7</v>
      </c>
      <c r="G128" s="298">
        <v>4.5</v>
      </c>
      <c r="H128" s="298">
        <v>2027</v>
      </c>
      <c r="I128" s="298">
        <v>49</v>
      </c>
      <c r="J128" s="299">
        <v>-4.87</v>
      </c>
      <c r="K128" s="300">
        <v>0.11848</v>
      </c>
      <c r="L128" s="300">
        <v>7.7999999999999999E-4</v>
      </c>
      <c r="M128" s="301">
        <v>6.0250000000000004</v>
      </c>
      <c r="N128" s="301">
        <v>0.19</v>
      </c>
      <c r="O128" s="300">
        <v>0.3695</v>
      </c>
      <c r="P128" s="300">
        <v>0.01</v>
      </c>
      <c r="Q128" s="301">
        <v>0.84177000000000002</v>
      </c>
      <c r="R128" s="302"/>
      <c r="S128" s="303">
        <v>397</v>
      </c>
      <c r="T128" s="302">
        <v>63</v>
      </c>
      <c r="U128" s="302">
        <v>52.4</v>
      </c>
      <c r="V128" s="302">
        <v>8.4</v>
      </c>
      <c r="W128" s="302">
        <v>92</v>
      </c>
      <c r="X128" s="302">
        <v>14</v>
      </c>
      <c r="Y128" s="304">
        <f t="shared" si="28"/>
        <v>1.5689655172413792</v>
      </c>
      <c r="Z128" s="305"/>
      <c r="AA128" s="302">
        <v>570</v>
      </c>
      <c r="AB128" s="302">
        <v>200</v>
      </c>
      <c r="AC128" s="304">
        <v>3.2</v>
      </c>
      <c r="AD128" s="304">
        <v>1.7</v>
      </c>
      <c r="AE128" s="304">
        <v>0.59</v>
      </c>
      <c r="AF128" s="304">
        <v>0.45</v>
      </c>
      <c r="AG128" s="302">
        <v>2060</v>
      </c>
      <c r="AH128" s="302">
        <v>310</v>
      </c>
      <c r="AI128" s="306">
        <v>7.9000000000000001E-2</v>
      </c>
      <c r="AJ128" s="306">
        <v>4.3999999999999997E-2</v>
      </c>
      <c r="AK128" s="305">
        <v>74</v>
      </c>
      <c r="AL128" s="305">
        <v>16</v>
      </c>
      <c r="AM128" s="306">
        <v>0.36399999999999999</v>
      </c>
      <c r="AN128" s="306">
        <v>7.4999999999999997E-2</v>
      </c>
      <c r="AO128" s="304">
        <v>5.0999999999999996</v>
      </c>
      <c r="AP128" s="304">
        <v>1.8</v>
      </c>
      <c r="AQ128" s="304">
        <v>12.4</v>
      </c>
      <c r="AR128" s="304">
        <v>3.7</v>
      </c>
      <c r="AS128" s="304">
        <v>2.5</v>
      </c>
      <c r="AT128" s="304">
        <v>0.94</v>
      </c>
      <c r="AU128" s="305">
        <v>53</v>
      </c>
      <c r="AV128" s="304">
        <v>15</v>
      </c>
      <c r="AW128" s="304">
        <v>16.100000000000001</v>
      </c>
      <c r="AX128" s="304">
        <v>3.4</v>
      </c>
      <c r="AY128" s="303">
        <v>200</v>
      </c>
      <c r="AZ128" s="302">
        <v>40</v>
      </c>
      <c r="BA128" s="303">
        <v>73</v>
      </c>
      <c r="BB128" s="302">
        <v>14</v>
      </c>
      <c r="BC128" s="303">
        <v>328</v>
      </c>
      <c r="BD128" s="302">
        <v>56</v>
      </c>
      <c r="BE128" s="303">
        <v>64</v>
      </c>
      <c r="BF128" s="302">
        <v>12</v>
      </c>
      <c r="BG128" s="302">
        <v>560</v>
      </c>
      <c r="BH128" s="303">
        <v>110</v>
      </c>
      <c r="BI128" s="303">
        <v>106</v>
      </c>
      <c r="BJ128" s="305">
        <v>16</v>
      </c>
      <c r="BK128" s="302">
        <v>7.4</v>
      </c>
      <c r="BL128" s="305">
        <v>3.6</v>
      </c>
      <c r="BM128" s="303">
        <v>540000</v>
      </c>
      <c r="BN128" s="303">
        <v>110000</v>
      </c>
      <c r="BO128" s="303">
        <v>10000</v>
      </c>
      <c r="BP128" s="303">
        <v>1500</v>
      </c>
      <c r="BQ128" s="303">
        <v>455</v>
      </c>
      <c r="BR128" s="302">
        <v>72</v>
      </c>
      <c r="BS128" s="303">
        <v>290</v>
      </c>
      <c r="BT128" s="302">
        <v>46</v>
      </c>
      <c r="BU128" s="304">
        <v>4.5</v>
      </c>
      <c r="BV128" s="304">
        <v>1.9</v>
      </c>
      <c r="BW128" s="304">
        <v>1.44</v>
      </c>
      <c r="BX128" s="304">
        <v>0.5</v>
      </c>
      <c r="BY128" s="302"/>
      <c r="BZ128" s="307">
        <f t="shared" si="29"/>
        <v>55.344718532574319</v>
      </c>
      <c r="CA128" s="235">
        <f>BS128*(EXP(F128*0.0001551)+0.0072*EXP(F128*0.0009849))</f>
        <v>405.37512910126736</v>
      </c>
      <c r="CB128" s="308">
        <f>2.28+3.99*LOG(AK128/((CA128*BK128)^(1/2)))</f>
        <v>2.8014423663785224</v>
      </c>
      <c r="CC128" s="235">
        <f>4800/(5.711-LOG(BK128)-LOG(1)+LOG(0.75))-273.15</f>
        <v>744.48270340160047</v>
      </c>
    </row>
    <row r="129" spans="1:81" s="26" customFormat="1" ht="12" customHeight="1">
      <c r="A129" s="29" t="s">
        <v>232</v>
      </c>
      <c r="B129" s="29"/>
      <c r="C129" s="305">
        <v>11.231</v>
      </c>
      <c r="D129" s="25" t="s">
        <v>460</v>
      </c>
      <c r="E129" s="25"/>
      <c r="F129" s="298">
        <v>1873.5</v>
      </c>
      <c r="G129" s="298">
        <v>8.6999999999999993</v>
      </c>
      <c r="H129" s="298">
        <v>1825.8</v>
      </c>
      <c r="I129" s="298">
        <v>43</v>
      </c>
      <c r="J129" s="299">
        <v>2.52</v>
      </c>
      <c r="K129" s="300">
        <v>0.11457000000000001</v>
      </c>
      <c r="L129" s="300">
        <v>8.8000000000000003E-4</v>
      </c>
      <c r="M129" s="301">
        <v>5.1619999999999999</v>
      </c>
      <c r="N129" s="301">
        <v>0.16</v>
      </c>
      <c r="O129" s="300">
        <v>0.32740000000000002</v>
      </c>
      <c r="P129" s="300">
        <v>8.8999999999999999E-3</v>
      </c>
      <c r="Q129" s="301">
        <v>0.44957999999999998</v>
      </c>
      <c r="R129" s="302"/>
      <c r="S129" s="303">
        <v>256</v>
      </c>
      <c r="T129" s="302">
        <v>23</v>
      </c>
      <c r="U129" s="302">
        <v>32.5</v>
      </c>
      <c r="V129" s="302">
        <v>2.9</v>
      </c>
      <c r="W129" s="302">
        <v>41.7</v>
      </c>
      <c r="X129" s="302">
        <v>4</v>
      </c>
      <c r="Y129" s="304">
        <f t="shared" si="28"/>
        <v>1.2274881516587677</v>
      </c>
      <c r="Z129" s="305"/>
      <c r="AA129" s="302">
        <v>600</v>
      </c>
      <c r="AB129" s="302">
        <v>120</v>
      </c>
      <c r="AC129" s="304">
        <v>2.4</v>
      </c>
      <c r="AD129" s="304">
        <v>1.8</v>
      </c>
      <c r="AE129" s="304">
        <v>0.13</v>
      </c>
      <c r="AF129" s="304">
        <v>0.15</v>
      </c>
      <c r="AG129" s="302">
        <v>1880</v>
      </c>
      <c r="AH129" s="302">
        <v>230</v>
      </c>
      <c r="AI129" s="306">
        <v>5.8999999999999999E-3</v>
      </c>
      <c r="AJ129" s="306">
        <v>7.7000000000000002E-3</v>
      </c>
      <c r="AK129" s="305">
        <v>42</v>
      </c>
      <c r="AL129" s="305">
        <v>4.9000000000000004</v>
      </c>
      <c r="AM129" s="306">
        <v>0.25900000000000001</v>
      </c>
      <c r="AN129" s="306">
        <v>7.6999999999999999E-2</v>
      </c>
      <c r="AO129" s="304">
        <v>4.7</v>
      </c>
      <c r="AP129" s="304">
        <v>1.1000000000000001</v>
      </c>
      <c r="AQ129" s="304">
        <v>9.6999999999999993</v>
      </c>
      <c r="AR129" s="304">
        <v>2</v>
      </c>
      <c r="AS129" s="304">
        <v>1.37</v>
      </c>
      <c r="AT129" s="304">
        <v>0.36</v>
      </c>
      <c r="AU129" s="305">
        <v>43</v>
      </c>
      <c r="AV129" s="304">
        <v>7</v>
      </c>
      <c r="AW129" s="304">
        <v>14.3</v>
      </c>
      <c r="AX129" s="304">
        <v>1.7</v>
      </c>
      <c r="AY129" s="303">
        <v>167</v>
      </c>
      <c r="AZ129" s="302">
        <v>18</v>
      </c>
      <c r="BA129" s="303">
        <v>64.5</v>
      </c>
      <c r="BB129" s="302">
        <v>7.2</v>
      </c>
      <c r="BC129" s="303">
        <v>293</v>
      </c>
      <c r="BD129" s="302">
        <v>31</v>
      </c>
      <c r="BE129" s="303">
        <v>59.2</v>
      </c>
      <c r="BF129" s="302">
        <v>5.6</v>
      </c>
      <c r="BG129" s="302">
        <v>528</v>
      </c>
      <c r="BH129" s="303">
        <v>68</v>
      </c>
      <c r="BI129" s="303">
        <v>106</v>
      </c>
      <c r="BJ129" s="305">
        <v>15</v>
      </c>
      <c r="BK129" s="302">
        <v>14.6</v>
      </c>
      <c r="BL129" s="305">
        <v>2.8</v>
      </c>
      <c r="BM129" s="303">
        <v>549000</v>
      </c>
      <c r="BN129" s="303">
        <v>58000</v>
      </c>
      <c r="BO129" s="303">
        <v>10200</v>
      </c>
      <c r="BP129" s="303">
        <v>1400</v>
      </c>
      <c r="BQ129" s="303">
        <v>259</v>
      </c>
      <c r="BR129" s="302">
        <v>25</v>
      </c>
      <c r="BS129" s="303">
        <v>211</v>
      </c>
      <c r="BT129" s="302">
        <v>20</v>
      </c>
      <c r="BU129" s="304">
        <v>2.92</v>
      </c>
      <c r="BV129" s="304">
        <v>0.61</v>
      </c>
      <c r="BW129" s="304">
        <v>1.63</v>
      </c>
      <c r="BX129" s="304">
        <v>0.48</v>
      </c>
      <c r="BY129" s="302"/>
      <c r="BZ129" s="307">
        <f t="shared" si="29"/>
        <v>52.748409738977848</v>
      </c>
      <c r="CA129" s="235">
        <f>BS129*(EXP(F129*0.0001551)+0.0072*EXP(F129*0.0009849))</f>
        <v>291.76542680839975</v>
      </c>
      <c r="CB129" s="308">
        <f>2.28+3.99*LOG(AK129/((CA129*BK129)^(1/2)))</f>
        <v>1.5161382341072847</v>
      </c>
      <c r="CC129" s="235">
        <f>4800/(5.711-LOG(BK129)-LOG(1)+LOG(0.75))-273.15</f>
        <v>812.40326528133585</v>
      </c>
    </row>
    <row r="130" spans="1:81" s="26" customFormat="1" ht="12" customHeight="1">
      <c r="A130" s="29" t="s">
        <v>233</v>
      </c>
      <c r="B130" s="29"/>
      <c r="C130" s="305">
        <v>11.071999999999999</v>
      </c>
      <c r="D130" s="25" t="s">
        <v>460</v>
      </c>
      <c r="E130" s="25"/>
      <c r="F130" s="298">
        <v>1869.6</v>
      </c>
      <c r="G130" s="298">
        <v>6.9</v>
      </c>
      <c r="H130" s="298">
        <v>1845.3</v>
      </c>
      <c r="I130" s="298">
        <v>43</v>
      </c>
      <c r="J130" s="299">
        <v>1.28</v>
      </c>
      <c r="K130" s="300">
        <v>0.11433</v>
      </c>
      <c r="L130" s="300">
        <v>7.3999999999999999E-4</v>
      </c>
      <c r="M130" s="301">
        <v>5.2149999999999999</v>
      </c>
      <c r="N130" s="301">
        <v>0.15</v>
      </c>
      <c r="O130" s="300">
        <v>0.33139999999999997</v>
      </c>
      <c r="P130" s="300">
        <v>8.9999999999999993E-3</v>
      </c>
      <c r="Q130" s="301">
        <v>0.26441999999999999</v>
      </c>
      <c r="R130" s="302"/>
      <c r="S130" s="303">
        <v>316</v>
      </c>
      <c r="T130" s="302">
        <v>25</v>
      </c>
      <c r="U130" s="302">
        <v>40</v>
      </c>
      <c r="V130" s="302">
        <v>3.1</v>
      </c>
      <c r="W130" s="302">
        <v>38.1</v>
      </c>
      <c r="X130" s="302">
        <v>4.5</v>
      </c>
      <c r="Y130" s="304">
        <f t="shared" si="28"/>
        <v>0.90625</v>
      </c>
      <c r="Z130" s="305"/>
      <c r="AA130" s="302">
        <v>470</v>
      </c>
      <c r="AB130" s="302">
        <v>120</v>
      </c>
      <c r="AC130" s="304">
        <v>1.1000000000000001</v>
      </c>
      <c r="AD130" s="304">
        <v>1.3</v>
      </c>
      <c r="AE130" s="304">
        <v>0.26</v>
      </c>
      <c r="AF130" s="304">
        <v>0.19</v>
      </c>
      <c r="AG130" s="302">
        <v>1280</v>
      </c>
      <c r="AH130" s="302">
        <v>110</v>
      </c>
      <c r="AI130" s="306" t="s">
        <v>107</v>
      </c>
      <c r="AJ130" s="306" t="s">
        <v>107</v>
      </c>
      <c r="AK130" s="305">
        <v>44.8</v>
      </c>
      <c r="AL130" s="305">
        <v>4.7</v>
      </c>
      <c r="AM130" s="306">
        <v>8.3000000000000004E-2</v>
      </c>
      <c r="AN130" s="306">
        <v>4.2999999999999997E-2</v>
      </c>
      <c r="AO130" s="304">
        <v>1.6</v>
      </c>
      <c r="AP130" s="304">
        <v>0.61</v>
      </c>
      <c r="AQ130" s="304">
        <v>4.3</v>
      </c>
      <c r="AR130" s="304">
        <v>1.4</v>
      </c>
      <c r="AS130" s="304">
        <v>0.46</v>
      </c>
      <c r="AT130" s="304">
        <v>0.18</v>
      </c>
      <c r="AU130" s="305">
        <v>27.7</v>
      </c>
      <c r="AV130" s="304">
        <v>5.7</v>
      </c>
      <c r="AW130" s="304">
        <v>8.9</v>
      </c>
      <c r="AX130" s="304">
        <v>1.4</v>
      </c>
      <c r="AY130" s="303">
        <v>121</v>
      </c>
      <c r="AZ130" s="302">
        <v>10</v>
      </c>
      <c r="BA130" s="303">
        <v>46.2</v>
      </c>
      <c r="BB130" s="302">
        <v>4.5</v>
      </c>
      <c r="BC130" s="303">
        <v>225</v>
      </c>
      <c r="BD130" s="302">
        <v>23</v>
      </c>
      <c r="BE130" s="303">
        <v>48.5</v>
      </c>
      <c r="BF130" s="302">
        <v>5.3</v>
      </c>
      <c r="BG130" s="302">
        <v>436</v>
      </c>
      <c r="BH130" s="303">
        <v>37</v>
      </c>
      <c r="BI130" s="303">
        <v>87.8</v>
      </c>
      <c r="BJ130" s="305">
        <v>8.3000000000000007</v>
      </c>
      <c r="BK130" s="302">
        <v>4.9000000000000004</v>
      </c>
      <c r="BL130" s="305">
        <v>2.4</v>
      </c>
      <c r="BM130" s="303">
        <v>539000</v>
      </c>
      <c r="BN130" s="303">
        <v>47000</v>
      </c>
      <c r="BO130" s="303">
        <v>11600</v>
      </c>
      <c r="BP130" s="303">
        <v>1400</v>
      </c>
      <c r="BQ130" s="303">
        <v>232</v>
      </c>
      <c r="BR130" s="302">
        <v>28</v>
      </c>
      <c r="BS130" s="303">
        <v>256</v>
      </c>
      <c r="BT130" s="302">
        <v>20</v>
      </c>
      <c r="BU130" s="304">
        <v>5.4</v>
      </c>
      <c r="BV130" s="304">
        <v>1.2</v>
      </c>
      <c r="BW130" s="304">
        <v>2.94</v>
      </c>
      <c r="BX130" s="304">
        <v>0.89</v>
      </c>
      <c r="BY130" s="302"/>
      <c r="BZ130" s="307">
        <f t="shared" si="29"/>
        <v>103.76453488372093</v>
      </c>
      <c r="CA130" s="235">
        <f>BS130*(EXP(F130*0.0001551)+0.0072*EXP(F130*0.0009849))</f>
        <v>353.73854920083409</v>
      </c>
      <c r="CB130" s="308">
        <f>2.28+3.99*LOG(AK130/((CA130*BK130)^(1/2)))</f>
        <v>2.4070367275454494</v>
      </c>
      <c r="CC130" s="235">
        <f>4800/(5.711-LOG(BK130)-LOG(1)+LOG(0.75))-273.15</f>
        <v>707.26915376082059</v>
      </c>
    </row>
    <row r="131" spans="1:81" s="26" customFormat="1" ht="12" customHeight="1">
      <c r="A131" s="29" t="s">
        <v>234</v>
      </c>
      <c r="B131" s="29"/>
      <c r="C131" s="305">
        <v>11.042999999999999</v>
      </c>
      <c r="D131" s="25" t="s">
        <v>460</v>
      </c>
      <c r="E131" s="25"/>
      <c r="F131" s="298">
        <v>1873.3</v>
      </c>
      <c r="G131" s="298">
        <v>9.6999999999999993</v>
      </c>
      <c r="H131" s="298">
        <v>1862.1</v>
      </c>
      <c r="I131" s="298">
        <v>44</v>
      </c>
      <c r="J131" s="299">
        <v>0.56000000000000005</v>
      </c>
      <c r="K131" s="300">
        <v>0.11458</v>
      </c>
      <c r="L131" s="300">
        <v>9.7999999999999997E-4</v>
      </c>
      <c r="M131" s="301">
        <v>5.28</v>
      </c>
      <c r="N131" s="301">
        <v>0.16</v>
      </c>
      <c r="O131" s="300">
        <v>0.33489999999999998</v>
      </c>
      <c r="P131" s="300">
        <v>8.9999999999999993E-3</v>
      </c>
      <c r="Q131" s="304">
        <v>0.1</v>
      </c>
      <c r="R131" s="302"/>
      <c r="S131" s="303">
        <v>206</v>
      </c>
      <c r="T131" s="302">
        <v>21</v>
      </c>
      <c r="U131" s="302">
        <v>26.2</v>
      </c>
      <c r="V131" s="302">
        <v>2.6</v>
      </c>
      <c r="W131" s="302">
        <v>22.5</v>
      </c>
      <c r="X131" s="302">
        <v>2.2999999999999998</v>
      </c>
      <c r="Y131" s="304">
        <f t="shared" si="28"/>
        <v>0.82424242424242422</v>
      </c>
      <c r="Z131" s="305"/>
      <c r="AA131" s="302">
        <v>360</v>
      </c>
      <c r="AB131" s="302">
        <v>150</v>
      </c>
      <c r="AC131" s="304">
        <v>1.9</v>
      </c>
      <c r="AD131" s="304">
        <v>1.5</v>
      </c>
      <c r="AE131" s="304">
        <v>0.09</v>
      </c>
      <c r="AF131" s="304">
        <v>0.12</v>
      </c>
      <c r="AG131" s="302">
        <v>775</v>
      </c>
      <c r="AH131" s="302">
        <v>84</v>
      </c>
      <c r="AI131" s="306">
        <v>1.4E-2</v>
      </c>
      <c r="AJ131" s="306">
        <v>1.7999999999999999E-2</v>
      </c>
      <c r="AK131" s="305">
        <v>32.799999999999997</v>
      </c>
      <c r="AL131" s="305">
        <v>4.5999999999999996</v>
      </c>
      <c r="AM131" s="306">
        <v>6.6000000000000003E-2</v>
      </c>
      <c r="AN131" s="306">
        <v>3.4000000000000002E-2</v>
      </c>
      <c r="AO131" s="304">
        <v>0.33</v>
      </c>
      <c r="AP131" s="304">
        <v>0.27</v>
      </c>
      <c r="AQ131" s="304">
        <v>2.4500000000000002</v>
      </c>
      <c r="AR131" s="304">
        <v>0.88</v>
      </c>
      <c r="AS131" s="304">
        <v>0.47</v>
      </c>
      <c r="AT131" s="304">
        <v>0.16</v>
      </c>
      <c r="AU131" s="305">
        <v>12.5</v>
      </c>
      <c r="AV131" s="304">
        <v>3</v>
      </c>
      <c r="AW131" s="304">
        <v>5.31</v>
      </c>
      <c r="AX131" s="304">
        <v>0.89</v>
      </c>
      <c r="AY131" s="303">
        <v>66.900000000000006</v>
      </c>
      <c r="AZ131" s="302">
        <v>6.1</v>
      </c>
      <c r="BA131" s="303">
        <v>27</v>
      </c>
      <c r="BB131" s="302">
        <v>3</v>
      </c>
      <c r="BC131" s="303">
        <v>137</v>
      </c>
      <c r="BD131" s="302">
        <v>13</v>
      </c>
      <c r="BE131" s="303">
        <v>28.6</v>
      </c>
      <c r="BF131" s="302">
        <v>3.6</v>
      </c>
      <c r="BG131" s="302">
        <v>258</v>
      </c>
      <c r="BH131" s="303">
        <v>25</v>
      </c>
      <c r="BI131" s="303">
        <v>54.5</v>
      </c>
      <c r="BJ131" s="305">
        <v>6.8</v>
      </c>
      <c r="BK131" s="302">
        <v>10.1</v>
      </c>
      <c r="BL131" s="305">
        <v>3</v>
      </c>
      <c r="BM131" s="303">
        <v>529000</v>
      </c>
      <c r="BN131" s="303">
        <v>67000</v>
      </c>
      <c r="BO131" s="303">
        <v>10400</v>
      </c>
      <c r="BP131" s="303">
        <v>1100</v>
      </c>
      <c r="BQ131" s="303">
        <v>136</v>
      </c>
      <c r="BR131" s="302">
        <v>14</v>
      </c>
      <c r="BS131" s="303">
        <v>165</v>
      </c>
      <c r="BT131" s="302">
        <v>17</v>
      </c>
      <c r="BU131" s="304">
        <v>3.76</v>
      </c>
      <c r="BV131" s="304">
        <v>0.91</v>
      </c>
      <c r="BW131" s="304">
        <v>1.19</v>
      </c>
      <c r="BX131" s="304">
        <v>0.44</v>
      </c>
      <c r="BY131" s="302"/>
      <c r="BZ131" s="307">
        <f t="shared" si="29"/>
        <v>230.03339517625233</v>
      </c>
      <c r="CA131" s="235">
        <f>BS131*(EXP(F131*0.0001551)+0.0072*EXP(F131*0.0009849))</f>
        <v>228.14947309880785</v>
      </c>
      <c r="CB131" s="308">
        <f>2.28+3.99*LOG(AK131/((CA131*BK131)^(1/2)))</f>
        <v>1.6200676528122608</v>
      </c>
      <c r="CC131" s="235">
        <f>4800/(5.711-LOG(BK131)-LOG(1)+LOG(0.75))-273.15</f>
        <v>774.48694920480659</v>
      </c>
    </row>
    <row r="132" spans="1:81" s="111" customFormat="1" ht="12" customHeight="1">
      <c r="A132" s="114" t="s">
        <v>223</v>
      </c>
      <c r="B132" s="114"/>
      <c r="C132" s="338">
        <v>7.0113000000000003</v>
      </c>
      <c r="D132" s="111" t="s">
        <v>460</v>
      </c>
      <c r="F132" s="337">
        <v>2029.7</v>
      </c>
      <c r="G132" s="337">
        <v>7.9</v>
      </c>
      <c r="H132" s="337">
        <v>1875</v>
      </c>
      <c r="I132" s="337">
        <v>45</v>
      </c>
      <c r="J132" s="338">
        <v>7.61</v>
      </c>
      <c r="K132" s="339">
        <v>0.12517</v>
      </c>
      <c r="L132" s="339">
        <v>1E-3</v>
      </c>
      <c r="M132" s="340">
        <v>5.8170000000000002</v>
      </c>
      <c r="N132" s="340">
        <v>0.18</v>
      </c>
      <c r="O132" s="339">
        <v>0.33760000000000001</v>
      </c>
      <c r="P132" s="339">
        <v>9.4000000000000004E-3</v>
      </c>
      <c r="Q132" s="340">
        <v>0.70804999999999996</v>
      </c>
      <c r="R132" s="341"/>
      <c r="S132" s="337">
        <v>205</v>
      </c>
      <c r="T132" s="341">
        <v>21</v>
      </c>
      <c r="U132" s="341">
        <v>28.4</v>
      </c>
      <c r="V132" s="341">
        <v>2.9</v>
      </c>
      <c r="W132" s="341">
        <v>29.9</v>
      </c>
      <c r="X132" s="341">
        <v>3.1</v>
      </c>
      <c r="Y132" s="340">
        <f>BQ132/BS132</f>
        <v>1.0925925925925926</v>
      </c>
      <c r="Z132" s="338"/>
      <c r="AA132" s="341">
        <v>540</v>
      </c>
      <c r="AB132" s="341">
        <v>270</v>
      </c>
      <c r="AC132" s="340">
        <v>2.2999999999999998</v>
      </c>
      <c r="AD132" s="340">
        <v>1.7</v>
      </c>
      <c r="AE132" s="340">
        <v>0.46</v>
      </c>
      <c r="AF132" s="340">
        <v>0.49</v>
      </c>
      <c r="AG132" s="341">
        <v>1080</v>
      </c>
      <c r="AH132" s="341">
        <v>110</v>
      </c>
      <c r="AI132" s="343">
        <v>0.43</v>
      </c>
      <c r="AJ132" s="343">
        <v>0.18</v>
      </c>
      <c r="AK132" s="338">
        <v>39</v>
      </c>
      <c r="AL132" s="338">
        <v>5.6</v>
      </c>
      <c r="AM132" s="343">
        <v>0.41</v>
      </c>
      <c r="AN132" s="343">
        <v>0.19</v>
      </c>
      <c r="AO132" s="340">
        <v>3</v>
      </c>
      <c r="AP132" s="340">
        <v>1.2</v>
      </c>
      <c r="AQ132" s="340">
        <v>3.8</v>
      </c>
      <c r="AR132" s="340">
        <v>1.5</v>
      </c>
      <c r="AS132" s="340">
        <v>1.27</v>
      </c>
      <c r="AT132" s="340">
        <v>0.59</v>
      </c>
      <c r="AU132" s="338">
        <v>23.5</v>
      </c>
      <c r="AV132" s="340">
        <v>2.1</v>
      </c>
      <c r="AW132" s="340">
        <v>8.8000000000000007</v>
      </c>
      <c r="AX132" s="340">
        <v>2.1</v>
      </c>
      <c r="AY132" s="337">
        <v>97</v>
      </c>
      <c r="AZ132" s="341">
        <v>10</v>
      </c>
      <c r="BA132" s="337">
        <v>34</v>
      </c>
      <c r="BB132" s="341">
        <v>4.3</v>
      </c>
      <c r="BC132" s="337">
        <v>179</v>
      </c>
      <c r="BD132" s="341">
        <v>20</v>
      </c>
      <c r="BE132" s="337">
        <v>37.4</v>
      </c>
      <c r="BF132" s="341">
        <v>4.5999999999999996</v>
      </c>
      <c r="BG132" s="341">
        <v>318</v>
      </c>
      <c r="BH132" s="337">
        <v>32</v>
      </c>
      <c r="BI132" s="337">
        <v>72.099999999999994</v>
      </c>
      <c r="BJ132" s="338">
        <v>7.5</v>
      </c>
      <c r="BK132" s="341">
        <v>12.5</v>
      </c>
      <c r="BL132" s="338">
        <v>5.2</v>
      </c>
      <c r="BM132" s="337">
        <v>541000</v>
      </c>
      <c r="BN132" s="337">
        <v>55000</v>
      </c>
      <c r="BO132" s="337">
        <v>9600</v>
      </c>
      <c r="BP132" s="337">
        <v>1100</v>
      </c>
      <c r="BQ132" s="337">
        <v>177</v>
      </c>
      <c r="BR132" s="341">
        <v>18</v>
      </c>
      <c r="BS132" s="337">
        <v>162</v>
      </c>
      <c r="BT132" s="341">
        <v>17</v>
      </c>
      <c r="BU132" s="340">
        <v>3.9</v>
      </c>
      <c r="BV132" s="340">
        <v>1</v>
      </c>
      <c r="BW132" s="340">
        <v>1.68</v>
      </c>
      <c r="BX132" s="340">
        <v>0.85</v>
      </c>
      <c r="BY132" s="341"/>
      <c r="BZ132" s="307">
        <f t="shared" si="29"/>
        <v>57.859649122807021</v>
      </c>
      <c r="CA132" s="235"/>
      <c r="CB132" s="308"/>
      <c r="CC132" s="235"/>
    </row>
    <row r="133" spans="1:81" s="26" customFormat="1" ht="12" customHeight="1">
      <c r="A133" s="29" t="s">
        <v>235</v>
      </c>
      <c r="B133" s="29"/>
      <c r="C133" s="305">
        <v>11.039</v>
      </c>
      <c r="D133" s="25" t="s">
        <v>460</v>
      </c>
      <c r="E133" s="25"/>
      <c r="F133" s="298">
        <v>1877.8</v>
      </c>
      <c r="G133" s="298">
        <v>7.7</v>
      </c>
      <c r="H133" s="298">
        <v>1812</v>
      </c>
      <c r="I133" s="298">
        <v>42</v>
      </c>
      <c r="J133" s="299">
        <v>3.49</v>
      </c>
      <c r="K133" s="300">
        <v>0.11464000000000001</v>
      </c>
      <c r="L133" s="300">
        <v>7.6999999999999996E-4</v>
      </c>
      <c r="M133" s="301">
        <v>5.13</v>
      </c>
      <c r="N133" s="301">
        <v>0.15</v>
      </c>
      <c r="O133" s="300">
        <v>0.32456000000000002</v>
      </c>
      <c r="P133" s="300">
        <v>8.6999999999999994E-3</v>
      </c>
      <c r="Q133" s="301">
        <v>0.13702</v>
      </c>
      <c r="R133" s="302"/>
      <c r="S133" s="303">
        <v>203</v>
      </c>
      <c r="T133" s="302">
        <v>16</v>
      </c>
      <c r="U133" s="302">
        <v>25.8</v>
      </c>
      <c r="V133" s="302">
        <v>2</v>
      </c>
      <c r="W133" s="302">
        <v>29.5</v>
      </c>
      <c r="X133" s="302">
        <v>2.4</v>
      </c>
      <c r="Y133" s="304">
        <f t="shared" si="28"/>
        <v>1.1011904761904763</v>
      </c>
      <c r="Z133" s="305"/>
      <c r="AA133" s="302">
        <v>450</v>
      </c>
      <c r="AB133" s="302">
        <v>120</v>
      </c>
      <c r="AC133" s="304">
        <v>0.8</v>
      </c>
      <c r="AD133" s="304">
        <v>1.1000000000000001</v>
      </c>
      <c r="AE133" s="304">
        <v>0.34</v>
      </c>
      <c r="AF133" s="304">
        <v>0.2</v>
      </c>
      <c r="AG133" s="302">
        <v>1490</v>
      </c>
      <c r="AH133" s="302">
        <v>160</v>
      </c>
      <c r="AI133" s="306">
        <v>0.01</v>
      </c>
      <c r="AJ133" s="306">
        <v>0.01</v>
      </c>
      <c r="AK133" s="305">
        <v>26.4</v>
      </c>
      <c r="AL133" s="305">
        <v>3.5</v>
      </c>
      <c r="AM133" s="306">
        <v>0.28100000000000003</v>
      </c>
      <c r="AN133" s="306">
        <v>5.8999999999999997E-2</v>
      </c>
      <c r="AO133" s="304">
        <v>3.39</v>
      </c>
      <c r="AP133" s="304">
        <v>0.78</v>
      </c>
      <c r="AQ133" s="304">
        <v>8.1</v>
      </c>
      <c r="AR133" s="304">
        <v>1.8</v>
      </c>
      <c r="AS133" s="304">
        <v>1.74</v>
      </c>
      <c r="AT133" s="304">
        <v>0.51</v>
      </c>
      <c r="AU133" s="305">
        <v>34</v>
      </c>
      <c r="AV133" s="304">
        <v>4.5999999999999996</v>
      </c>
      <c r="AW133" s="304">
        <v>11.4</v>
      </c>
      <c r="AX133" s="304">
        <v>1.1000000000000001</v>
      </c>
      <c r="AY133" s="303">
        <v>128</v>
      </c>
      <c r="AZ133" s="302">
        <v>13</v>
      </c>
      <c r="BA133" s="303">
        <v>49.3</v>
      </c>
      <c r="BB133" s="302">
        <v>4.0999999999999996</v>
      </c>
      <c r="BC133" s="303">
        <v>230</v>
      </c>
      <c r="BD133" s="302">
        <v>19</v>
      </c>
      <c r="BE133" s="303">
        <v>46</v>
      </c>
      <c r="BF133" s="302">
        <v>3.3</v>
      </c>
      <c r="BG133" s="302">
        <v>404</v>
      </c>
      <c r="BH133" s="303">
        <v>33</v>
      </c>
      <c r="BI133" s="303">
        <v>83.1</v>
      </c>
      <c r="BJ133" s="305">
        <v>8.1999999999999993</v>
      </c>
      <c r="BK133" s="302">
        <v>13</v>
      </c>
      <c r="BL133" s="305">
        <v>3</v>
      </c>
      <c r="BM133" s="303">
        <v>489000</v>
      </c>
      <c r="BN133" s="303">
        <v>55000</v>
      </c>
      <c r="BO133" s="303">
        <v>8500</v>
      </c>
      <c r="BP133" s="303">
        <v>1000</v>
      </c>
      <c r="BQ133" s="303">
        <v>185</v>
      </c>
      <c r="BR133" s="302">
        <v>15</v>
      </c>
      <c r="BS133" s="303">
        <v>168</v>
      </c>
      <c r="BT133" s="302">
        <v>14</v>
      </c>
      <c r="BU133" s="304">
        <v>2.7</v>
      </c>
      <c r="BV133" s="304">
        <v>0.72</v>
      </c>
      <c r="BW133" s="304">
        <v>1.18</v>
      </c>
      <c r="BX133" s="304">
        <v>0.56999999999999995</v>
      </c>
      <c r="BY133" s="302"/>
      <c r="BZ133" s="307">
        <f t="shared" si="29"/>
        <v>53.560581230197748</v>
      </c>
      <c r="CA133" s="235">
        <f>BS133*(EXP(F133*0.0001551)+0.0072*EXP(F133*0.0009849))</f>
        <v>232.48849042875352</v>
      </c>
      <c r="CB133" s="308">
        <f>2.28+3.99*LOG(AK133/((CA133*BK133)^(1/2)))</f>
        <v>1.0089117724805485</v>
      </c>
      <c r="CC133" s="235">
        <f>4800/(5.711-LOG(BK133)-LOG(1)+LOG(0.75))-273.15</f>
        <v>800.16695975690357</v>
      </c>
    </row>
    <row r="134" spans="1:81" s="26" customFormat="1" ht="12" customHeight="1">
      <c r="A134" s="29" t="s">
        <v>236</v>
      </c>
      <c r="B134" s="29"/>
      <c r="C134" s="305">
        <v>6.2577999999999996</v>
      </c>
      <c r="D134" s="25" t="s">
        <v>460</v>
      </c>
      <c r="E134" s="25"/>
      <c r="F134" s="298">
        <v>1898</v>
      </c>
      <c r="G134" s="298">
        <v>11</v>
      </c>
      <c r="H134" s="298">
        <v>1901.4</v>
      </c>
      <c r="I134" s="298">
        <v>44</v>
      </c>
      <c r="J134" s="299">
        <v>-0.18</v>
      </c>
      <c r="K134" s="300">
        <v>0.1164</v>
      </c>
      <c r="L134" s="300">
        <v>1.4E-3</v>
      </c>
      <c r="M134" s="301">
        <v>5.4939999999999998</v>
      </c>
      <c r="N134" s="301">
        <v>0.17</v>
      </c>
      <c r="O134" s="300">
        <v>0.34310000000000002</v>
      </c>
      <c r="P134" s="300">
        <v>9.2999999999999992E-3</v>
      </c>
      <c r="Q134" s="301">
        <v>0.27989999999999998</v>
      </c>
      <c r="R134" s="302"/>
      <c r="S134" s="303">
        <v>232</v>
      </c>
      <c r="T134" s="302">
        <v>25</v>
      </c>
      <c r="U134" s="302">
        <v>29.8</v>
      </c>
      <c r="V134" s="302">
        <v>3.2</v>
      </c>
      <c r="W134" s="302">
        <v>27.2</v>
      </c>
      <c r="X134" s="302">
        <v>3.2</v>
      </c>
      <c r="Y134" s="304">
        <f t="shared" si="28"/>
        <v>0.84444444444444444</v>
      </c>
      <c r="Z134" s="305"/>
      <c r="AA134" s="302">
        <v>270</v>
      </c>
      <c r="AB134" s="302">
        <v>120</v>
      </c>
      <c r="AC134" s="304">
        <v>1.1000000000000001</v>
      </c>
      <c r="AD134" s="304">
        <v>2.7</v>
      </c>
      <c r="AE134" s="304">
        <v>0.3</v>
      </c>
      <c r="AF134" s="304">
        <v>0.44</v>
      </c>
      <c r="AG134" s="302">
        <v>970</v>
      </c>
      <c r="AH134" s="302">
        <v>110</v>
      </c>
      <c r="AI134" s="306">
        <v>1.7000000000000001E-2</v>
      </c>
      <c r="AJ134" s="306">
        <v>2.1999999999999999E-2</v>
      </c>
      <c r="AK134" s="305">
        <v>36.4</v>
      </c>
      <c r="AL134" s="305">
        <v>4.9000000000000004</v>
      </c>
      <c r="AM134" s="306">
        <v>5.8999999999999997E-2</v>
      </c>
      <c r="AN134" s="306">
        <v>3.2000000000000001E-2</v>
      </c>
      <c r="AO134" s="304">
        <v>1.68</v>
      </c>
      <c r="AP134" s="304">
        <v>0.95</v>
      </c>
      <c r="AQ134" s="304">
        <v>4.4000000000000004</v>
      </c>
      <c r="AR134" s="304">
        <v>1.5</v>
      </c>
      <c r="AS134" s="304">
        <v>0.67</v>
      </c>
      <c r="AT134" s="304">
        <v>0.35</v>
      </c>
      <c r="AU134" s="305">
        <v>15.6</v>
      </c>
      <c r="AV134" s="304">
        <v>5.6</v>
      </c>
      <c r="AW134" s="304">
        <v>5.9</v>
      </c>
      <c r="AX134" s="304">
        <v>1.6</v>
      </c>
      <c r="AY134" s="303">
        <v>87</v>
      </c>
      <c r="AZ134" s="302">
        <v>12</v>
      </c>
      <c r="BA134" s="303">
        <v>30.1</v>
      </c>
      <c r="BB134" s="302">
        <v>3.6</v>
      </c>
      <c r="BC134" s="303">
        <v>172</v>
      </c>
      <c r="BD134" s="302">
        <v>22</v>
      </c>
      <c r="BE134" s="303">
        <v>33.299999999999997</v>
      </c>
      <c r="BF134" s="302">
        <v>4.3</v>
      </c>
      <c r="BG134" s="302">
        <v>307</v>
      </c>
      <c r="BH134" s="303">
        <v>35</v>
      </c>
      <c r="BI134" s="303">
        <v>69</v>
      </c>
      <c r="BJ134" s="305">
        <v>11</v>
      </c>
      <c r="BK134" s="302">
        <v>8.3000000000000007</v>
      </c>
      <c r="BL134" s="305">
        <v>3.4</v>
      </c>
      <c r="BM134" s="303">
        <v>567000</v>
      </c>
      <c r="BN134" s="303">
        <v>54000</v>
      </c>
      <c r="BO134" s="303">
        <v>11500</v>
      </c>
      <c r="BP134" s="303">
        <v>1500</v>
      </c>
      <c r="BQ134" s="303">
        <v>152</v>
      </c>
      <c r="BR134" s="302">
        <v>16</v>
      </c>
      <c r="BS134" s="303">
        <v>180</v>
      </c>
      <c r="BT134" s="302">
        <v>19</v>
      </c>
      <c r="BU134" s="304">
        <v>3.1</v>
      </c>
      <c r="BV134" s="304">
        <v>1.3</v>
      </c>
      <c r="BW134" s="304">
        <v>1.37</v>
      </c>
      <c r="BX134" s="304">
        <v>0.62</v>
      </c>
      <c r="BY134" s="302"/>
      <c r="BZ134" s="307">
        <f t="shared" si="29"/>
        <v>71.558441558441558</v>
      </c>
      <c r="CA134" s="235">
        <f>BS134*(EXP(F134*0.0001551)+0.0072*EXP(F134*0.0009849))</f>
        <v>250.01613561248877</v>
      </c>
      <c r="CB134" s="308">
        <f>2.28+3.99*LOG(AK134/((CA134*BK134)^(1/2)))</f>
        <v>1.8912874902657242</v>
      </c>
      <c r="CC134" s="235">
        <f>4800/(5.711-LOG(BK134)-LOG(1)+LOG(0.75))-273.15</f>
        <v>755.35167316018544</v>
      </c>
    </row>
    <row r="135" spans="1:81" s="111" customFormat="1" ht="12" customHeight="1">
      <c r="A135" s="114" t="s">
        <v>218</v>
      </c>
      <c r="B135" s="114"/>
      <c r="C135" s="338">
        <v>3.4152</v>
      </c>
      <c r="D135" s="111" t="s">
        <v>460</v>
      </c>
      <c r="F135" s="337">
        <v>2110.3000000000002</v>
      </c>
      <c r="G135" s="337">
        <v>7.7</v>
      </c>
      <c r="H135" s="337">
        <v>1386.8</v>
      </c>
      <c r="I135" s="337">
        <v>35</v>
      </c>
      <c r="J135" s="338">
        <v>34.28</v>
      </c>
      <c r="K135" s="339">
        <v>0.13070000000000001</v>
      </c>
      <c r="L135" s="339">
        <v>1.1000000000000001E-3</v>
      </c>
      <c r="M135" s="340">
        <v>4.319</v>
      </c>
      <c r="N135" s="340">
        <v>0.14000000000000001</v>
      </c>
      <c r="O135" s="339">
        <v>0.24</v>
      </c>
      <c r="P135" s="339">
        <v>6.7000000000000002E-3</v>
      </c>
      <c r="Q135" s="340">
        <v>0.78120000000000001</v>
      </c>
      <c r="R135" s="341"/>
      <c r="S135" s="337">
        <v>513</v>
      </c>
      <c r="T135" s="341">
        <v>77</v>
      </c>
      <c r="U135" s="341">
        <v>74</v>
      </c>
      <c r="V135" s="341">
        <v>12</v>
      </c>
      <c r="W135" s="341">
        <v>88</v>
      </c>
      <c r="X135" s="341">
        <v>14</v>
      </c>
      <c r="Y135" s="340">
        <f>BQ135/BS135</f>
        <v>1.1690140845070423</v>
      </c>
      <c r="Z135" s="338"/>
      <c r="AA135" s="341">
        <v>910</v>
      </c>
      <c r="AB135" s="341">
        <v>430</v>
      </c>
      <c r="AC135" s="340">
        <v>2.6</v>
      </c>
      <c r="AD135" s="340">
        <v>3.6</v>
      </c>
      <c r="AE135" s="340">
        <v>6.7</v>
      </c>
      <c r="AF135" s="340">
        <v>4.5</v>
      </c>
      <c r="AG135" s="341">
        <v>2010</v>
      </c>
      <c r="AH135" s="341">
        <v>490</v>
      </c>
      <c r="AI135" s="343">
        <v>3.16</v>
      </c>
      <c r="AJ135" s="343">
        <v>0.85</v>
      </c>
      <c r="AK135" s="338">
        <v>74</v>
      </c>
      <c r="AL135" s="338">
        <v>16</v>
      </c>
      <c r="AM135" s="343">
        <v>1.98</v>
      </c>
      <c r="AN135" s="343">
        <v>0.55000000000000004</v>
      </c>
      <c r="AO135" s="340">
        <v>11.8</v>
      </c>
      <c r="AP135" s="340">
        <v>4.7</v>
      </c>
      <c r="AQ135" s="340">
        <v>7.2</v>
      </c>
      <c r="AR135" s="340">
        <v>3.6</v>
      </c>
      <c r="AS135" s="340">
        <v>2.0099999999999998</v>
      </c>
      <c r="AT135" s="340">
        <v>0.91</v>
      </c>
      <c r="AU135" s="338">
        <v>34</v>
      </c>
      <c r="AV135" s="340">
        <v>16</v>
      </c>
      <c r="AW135" s="340">
        <v>15.1</v>
      </c>
      <c r="AX135" s="340">
        <v>5.0999999999999996</v>
      </c>
      <c r="AY135" s="337">
        <v>162</v>
      </c>
      <c r="AZ135" s="341">
        <v>21</v>
      </c>
      <c r="BA135" s="337">
        <v>66</v>
      </c>
      <c r="BB135" s="341">
        <v>15</v>
      </c>
      <c r="BC135" s="337">
        <v>348</v>
      </c>
      <c r="BD135" s="341">
        <v>61</v>
      </c>
      <c r="BE135" s="337">
        <v>71.599999999999994</v>
      </c>
      <c r="BF135" s="341">
        <v>8.4</v>
      </c>
      <c r="BG135" s="341">
        <v>644</v>
      </c>
      <c r="BH135" s="337">
        <v>90</v>
      </c>
      <c r="BI135" s="337">
        <v>136</v>
      </c>
      <c r="BJ135" s="338">
        <v>15</v>
      </c>
      <c r="BK135" s="341">
        <v>3.4</v>
      </c>
      <c r="BL135" s="338">
        <v>3</v>
      </c>
      <c r="BM135" s="337">
        <v>520000</v>
      </c>
      <c r="BN135" s="337">
        <v>140000</v>
      </c>
      <c r="BO135" s="337">
        <v>10500</v>
      </c>
      <c r="BP135" s="337">
        <v>1900</v>
      </c>
      <c r="BQ135" s="337">
        <v>664</v>
      </c>
      <c r="BR135" s="341">
        <v>92</v>
      </c>
      <c r="BS135" s="337">
        <v>568</v>
      </c>
      <c r="BT135" s="341">
        <v>83</v>
      </c>
      <c r="BU135" s="340">
        <v>11</v>
      </c>
      <c r="BV135" s="340">
        <v>1.8</v>
      </c>
      <c r="BW135" s="340">
        <v>2.39</v>
      </c>
      <c r="BX135" s="340">
        <v>0.8</v>
      </c>
      <c r="BY135" s="341"/>
      <c r="BZ135" s="307">
        <f t="shared" si="29"/>
        <v>36.228813559322035</v>
      </c>
      <c r="CA135" s="235"/>
      <c r="CB135" s="308"/>
      <c r="CC135" s="235"/>
    </row>
    <row r="136" spans="1:81" s="25" customFormat="1" ht="12" customHeight="1">
      <c r="A136" s="33" t="s">
        <v>219</v>
      </c>
      <c r="B136" s="33"/>
      <c r="C136" s="299">
        <v>6.0620000000000003</v>
      </c>
      <c r="D136" s="25" t="s">
        <v>460</v>
      </c>
      <c r="F136" s="298">
        <v>1948.3</v>
      </c>
      <c r="G136" s="298">
        <v>8.1999999999999993</v>
      </c>
      <c r="H136" s="298">
        <v>1817</v>
      </c>
      <c r="I136" s="298">
        <v>43</v>
      </c>
      <c r="J136" s="299">
        <v>6.73</v>
      </c>
      <c r="K136" s="300">
        <v>0.11942</v>
      </c>
      <c r="L136" s="300">
        <v>9.7000000000000005E-4</v>
      </c>
      <c r="M136" s="301">
        <v>5.3520000000000003</v>
      </c>
      <c r="N136" s="301">
        <v>0.16</v>
      </c>
      <c r="O136" s="300">
        <v>0.3256</v>
      </c>
      <c r="P136" s="300">
        <v>8.8000000000000005E-3</v>
      </c>
      <c r="Q136" s="301">
        <v>0.40977999999999998</v>
      </c>
      <c r="R136" s="309"/>
      <c r="S136" s="298">
        <v>373</v>
      </c>
      <c r="T136" s="309">
        <v>41</v>
      </c>
      <c r="U136" s="309">
        <v>49.2</v>
      </c>
      <c r="V136" s="309">
        <v>5.2</v>
      </c>
      <c r="W136" s="309">
        <v>55.5</v>
      </c>
      <c r="X136" s="309">
        <v>6</v>
      </c>
      <c r="Y136" s="301">
        <f>BQ136/BS136</f>
        <v>1.2819672131147541</v>
      </c>
      <c r="Z136" s="299"/>
      <c r="AA136" s="310">
        <v>1200</v>
      </c>
      <c r="AB136" s="310">
        <v>210</v>
      </c>
      <c r="AC136" s="311">
        <v>0.3</v>
      </c>
      <c r="AD136" s="311">
        <v>1.6</v>
      </c>
      <c r="AE136" s="311">
        <v>1.17</v>
      </c>
      <c r="AF136" s="311">
        <v>0.68</v>
      </c>
      <c r="AG136" s="310">
        <v>1890</v>
      </c>
      <c r="AH136" s="310">
        <v>250</v>
      </c>
      <c r="AI136" s="312">
        <v>3.21</v>
      </c>
      <c r="AJ136" s="312">
        <v>0.55000000000000004</v>
      </c>
      <c r="AK136" s="313">
        <v>55.4</v>
      </c>
      <c r="AL136" s="313">
        <v>5.8</v>
      </c>
      <c r="AM136" s="312">
        <v>0.98</v>
      </c>
      <c r="AN136" s="312">
        <v>0.19</v>
      </c>
      <c r="AO136" s="311">
        <v>7.6</v>
      </c>
      <c r="AP136" s="311">
        <v>1.8</v>
      </c>
      <c r="AQ136" s="311">
        <v>8.1999999999999993</v>
      </c>
      <c r="AR136" s="311">
        <v>1.8</v>
      </c>
      <c r="AS136" s="311">
        <v>2.14</v>
      </c>
      <c r="AT136" s="311">
        <v>0.61</v>
      </c>
      <c r="AU136" s="313">
        <v>42.9</v>
      </c>
      <c r="AV136" s="311">
        <v>7.3</v>
      </c>
      <c r="AW136" s="311">
        <v>14.6</v>
      </c>
      <c r="AX136" s="311">
        <v>2.4</v>
      </c>
      <c r="AY136" s="314">
        <v>163</v>
      </c>
      <c r="AZ136" s="310">
        <v>23</v>
      </c>
      <c r="BA136" s="314">
        <v>62.1</v>
      </c>
      <c r="BB136" s="310">
        <v>8.3000000000000007</v>
      </c>
      <c r="BC136" s="314">
        <v>291</v>
      </c>
      <c r="BD136" s="310">
        <v>35</v>
      </c>
      <c r="BE136" s="314">
        <v>59.9</v>
      </c>
      <c r="BF136" s="310">
        <v>5.0999999999999996</v>
      </c>
      <c r="BG136" s="310">
        <v>571</v>
      </c>
      <c r="BH136" s="314">
        <v>64</v>
      </c>
      <c r="BI136" s="314">
        <v>116</v>
      </c>
      <c r="BJ136" s="313">
        <v>16</v>
      </c>
      <c r="BK136" s="310">
        <v>10.8</v>
      </c>
      <c r="BL136" s="313">
        <v>3.7</v>
      </c>
      <c r="BM136" s="314">
        <v>564000</v>
      </c>
      <c r="BN136" s="314">
        <v>87000</v>
      </c>
      <c r="BO136" s="314">
        <v>10600</v>
      </c>
      <c r="BP136" s="314">
        <v>1600</v>
      </c>
      <c r="BQ136" s="314">
        <v>391</v>
      </c>
      <c r="BR136" s="310">
        <v>41</v>
      </c>
      <c r="BS136" s="314">
        <v>305</v>
      </c>
      <c r="BT136" s="310">
        <v>33</v>
      </c>
      <c r="BU136" s="311">
        <v>5.5</v>
      </c>
      <c r="BV136" s="311">
        <v>2.4</v>
      </c>
      <c r="BW136" s="311">
        <v>1.78</v>
      </c>
      <c r="BX136" s="311">
        <v>0.83</v>
      </c>
      <c r="BY136" s="310"/>
      <c r="BZ136" s="307">
        <f t="shared" si="29"/>
        <v>41.325417201540439</v>
      </c>
      <c r="CA136" s="235"/>
      <c r="CB136" s="308"/>
      <c r="CC136" s="235"/>
    </row>
    <row r="137" spans="1:81" s="26" customFormat="1" ht="12" customHeight="1">
      <c r="A137" s="29" t="s">
        <v>237</v>
      </c>
      <c r="B137" s="29"/>
      <c r="C137" s="305">
        <v>11.018000000000001</v>
      </c>
      <c r="D137" s="25" t="s">
        <v>460</v>
      </c>
      <c r="E137" s="25"/>
      <c r="F137" s="298">
        <v>1878.4</v>
      </c>
      <c r="G137" s="298">
        <v>5.8</v>
      </c>
      <c r="H137" s="298">
        <v>1848.1</v>
      </c>
      <c r="I137" s="298">
        <v>43</v>
      </c>
      <c r="J137" s="299">
        <v>1.61</v>
      </c>
      <c r="K137" s="300">
        <v>0.11498</v>
      </c>
      <c r="L137" s="300">
        <v>6.3000000000000003E-4</v>
      </c>
      <c r="M137" s="301">
        <v>5.2539999999999996</v>
      </c>
      <c r="N137" s="301">
        <v>0.15</v>
      </c>
      <c r="O137" s="300">
        <v>0.33201000000000003</v>
      </c>
      <c r="P137" s="300">
        <v>8.8999999999999999E-3</v>
      </c>
      <c r="Q137" s="301">
        <v>0.28999000000000003</v>
      </c>
      <c r="R137" s="302"/>
      <c r="S137" s="303">
        <v>310</v>
      </c>
      <c r="T137" s="302">
        <v>23</v>
      </c>
      <c r="U137" s="302">
        <v>39.200000000000003</v>
      </c>
      <c r="V137" s="302">
        <v>2.9</v>
      </c>
      <c r="W137" s="302">
        <v>34.200000000000003</v>
      </c>
      <c r="X137" s="302">
        <v>2.7</v>
      </c>
      <c r="Y137" s="304">
        <f t="shared" si="28"/>
        <v>0.82329317269076308</v>
      </c>
      <c r="Z137" s="305"/>
      <c r="AA137" s="302">
        <v>260</v>
      </c>
      <c r="AB137" s="302">
        <v>130</v>
      </c>
      <c r="AC137" s="304">
        <v>0.19</v>
      </c>
      <c r="AD137" s="304">
        <v>0.97</v>
      </c>
      <c r="AE137" s="304">
        <v>0.14000000000000001</v>
      </c>
      <c r="AF137" s="304">
        <v>0.13</v>
      </c>
      <c r="AG137" s="302">
        <v>974</v>
      </c>
      <c r="AH137" s="302">
        <v>82</v>
      </c>
      <c r="AI137" s="306" t="s">
        <v>107</v>
      </c>
      <c r="AJ137" s="306" t="s">
        <v>107</v>
      </c>
      <c r="AK137" s="305">
        <v>45.9</v>
      </c>
      <c r="AL137" s="305">
        <v>4.3</v>
      </c>
      <c r="AM137" s="306">
        <v>5.3999999999999999E-2</v>
      </c>
      <c r="AN137" s="306">
        <v>2.5000000000000001E-2</v>
      </c>
      <c r="AO137" s="304">
        <v>1.1200000000000001</v>
      </c>
      <c r="AP137" s="304">
        <v>0.52</v>
      </c>
      <c r="AQ137" s="304">
        <v>4</v>
      </c>
      <c r="AR137" s="304">
        <v>1.6</v>
      </c>
      <c r="AS137" s="304">
        <v>0.56000000000000005</v>
      </c>
      <c r="AT137" s="304">
        <v>0.17</v>
      </c>
      <c r="AU137" s="305">
        <v>17.5</v>
      </c>
      <c r="AV137" s="304">
        <v>3.6</v>
      </c>
      <c r="AW137" s="304">
        <v>6.8</v>
      </c>
      <c r="AX137" s="304">
        <v>0.99</v>
      </c>
      <c r="AY137" s="303">
        <v>81.599999999999994</v>
      </c>
      <c r="AZ137" s="302">
        <v>7.3</v>
      </c>
      <c r="BA137" s="303">
        <v>31.9</v>
      </c>
      <c r="BB137" s="302">
        <v>2.1</v>
      </c>
      <c r="BC137" s="303">
        <v>157</v>
      </c>
      <c r="BD137" s="302">
        <v>12</v>
      </c>
      <c r="BE137" s="303">
        <v>35.200000000000003</v>
      </c>
      <c r="BF137" s="302">
        <v>3.5</v>
      </c>
      <c r="BG137" s="302">
        <v>335</v>
      </c>
      <c r="BH137" s="303">
        <v>29</v>
      </c>
      <c r="BI137" s="303">
        <v>67.3</v>
      </c>
      <c r="BJ137" s="305">
        <v>4.9000000000000004</v>
      </c>
      <c r="BK137" s="302">
        <v>3.6</v>
      </c>
      <c r="BL137" s="305">
        <v>2</v>
      </c>
      <c r="BM137" s="303">
        <v>523000</v>
      </c>
      <c r="BN137" s="303">
        <v>46000</v>
      </c>
      <c r="BO137" s="303">
        <v>11120</v>
      </c>
      <c r="BP137" s="303">
        <v>970</v>
      </c>
      <c r="BQ137" s="303">
        <v>205</v>
      </c>
      <c r="BR137" s="302">
        <v>16</v>
      </c>
      <c r="BS137" s="303">
        <v>249</v>
      </c>
      <c r="BT137" s="302">
        <v>19</v>
      </c>
      <c r="BU137" s="304">
        <v>4.53</v>
      </c>
      <c r="BV137" s="304">
        <v>0.81</v>
      </c>
      <c r="BW137" s="304">
        <v>1.73</v>
      </c>
      <c r="BX137" s="304">
        <v>0.5</v>
      </c>
      <c r="BY137" s="302"/>
      <c r="BZ137" s="307">
        <f t="shared" si="29"/>
        <v>93.257142857142838</v>
      </c>
      <c r="CA137" s="235">
        <f>BS137*(EXP(F137*0.0001551)+0.0072*EXP(F137*0.0009849))</f>
        <v>344.61889923384922</v>
      </c>
      <c r="CB137" s="308">
        <f>2.28+3.99*LOG(AK137/((CA137*BK137)^(1/2)))</f>
        <v>2.7388176399280595</v>
      </c>
      <c r="CC137" s="235">
        <f>4800/(5.711-LOG(BK137)-LOG(1)+LOG(0.75))-273.15</f>
        <v>681.17012279958135</v>
      </c>
    </row>
    <row r="138" spans="1:81" s="25" customFormat="1" ht="12" customHeight="1">
      <c r="A138" s="33" t="s">
        <v>220</v>
      </c>
      <c r="B138" s="33"/>
      <c r="C138" s="299">
        <v>11.007999999999999</v>
      </c>
      <c r="D138" s="25" t="s">
        <v>460</v>
      </c>
      <c r="F138" s="298">
        <v>1882.2</v>
      </c>
      <c r="G138" s="298">
        <v>5.4</v>
      </c>
      <c r="H138" s="298">
        <v>1899</v>
      </c>
      <c r="I138" s="298">
        <v>46</v>
      </c>
      <c r="J138" s="299">
        <v>-0.87</v>
      </c>
      <c r="K138" s="300">
        <v>0.11515</v>
      </c>
      <c r="L138" s="300">
        <v>6.4000000000000005E-4</v>
      </c>
      <c r="M138" s="301">
        <v>5.4279999999999999</v>
      </c>
      <c r="N138" s="301">
        <v>0.17</v>
      </c>
      <c r="O138" s="300">
        <v>0.34250000000000003</v>
      </c>
      <c r="P138" s="300">
        <v>9.5999999999999992E-3</v>
      </c>
      <c r="Q138" s="301">
        <v>0.87702999999999998</v>
      </c>
      <c r="R138" s="309"/>
      <c r="S138" s="298">
        <v>314</v>
      </c>
      <c r="T138" s="309">
        <v>25</v>
      </c>
      <c r="U138" s="309">
        <v>39.700000000000003</v>
      </c>
      <c r="V138" s="309">
        <v>3.2</v>
      </c>
      <c r="W138" s="309">
        <v>54.8</v>
      </c>
      <c r="X138" s="309">
        <v>4.5</v>
      </c>
      <c r="Y138" s="301">
        <f>BQ138/BS138</f>
        <v>1.3073770491803278</v>
      </c>
      <c r="Z138" s="299"/>
      <c r="AA138" s="310">
        <v>2060</v>
      </c>
      <c r="AB138" s="310">
        <v>440</v>
      </c>
      <c r="AC138" s="311">
        <v>0.7</v>
      </c>
      <c r="AD138" s="311">
        <v>1.4</v>
      </c>
      <c r="AE138" s="311">
        <v>5.4</v>
      </c>
      <c r="AF138" s="311">
        <v>1.3</v>
      </c>
      <c r="AG138" s="310">
        <v>2190</v>
      </c>
      <c r="AH138" s="310">
        <v>230</v>
      </c>
      <c r="AI138" s="312">
        <v>13.4</v>
      </c>
      <c r="AJ138" s="312">
        <v>2.7</v>
      </c>
      <c r="AK138" s="313">
        <v>71.5</v>
      </c>
      <c r="AL138" s="313">
        <v>7.4</v>
      </c>
      <c r="AM138" s="312">
        <v>5.7</v>
      </c>
      <c r="AN138" s="312">
        <v>1</v>
      </c>
      <c r="AO138" s="311">
        <v>26.1</v>
      </c>
      <c r="AP138" s="311">
        <v>5.4</v>
      </c>
      <c r="AQ138" s="311">
        <v>15</v>
      </c>
      <c r="AR138" s="311">
        <v>2.6</v>
      </c>
      <c r="AS138" s="311">
        <v>3.06</v>
      </c>
      <c r="AT138" s="311">
        <v>0.45</v>
      </c>
      <c r="AU138" s="313">
        <v>55.9</v>
      </c>
      <c r="AV138" s="311">
        <v>7.6</v>
      </c>
      <c r="AW138" s="311">
        <v>17.2</v>
      </c>
      <c r="AX138" s="311">
        <v>1.9</v>
      </c>
      <c r="AY138" s="314">
        <v>183</v>
      </c>
      <c r="AZ138" s="310">
        <v>15</v>
      </c>
      <c r="BA138" s="314">
        <v>71.7</v>
      </c>
      <c r="BB138" s="310">
        <v>7.9</v>
      </c>
      <c r="BC138" s="314">
        <v>330</v>
      </c>
      <c r="BD138" s="310">
        <v>34</v>
      </c>
      <c r="BE138" s="314">
        <v>68.2</v>
      </c>
      <c r="BF138" s="310">
        <v>8.3000000000000007</v>
      </c>
      <c r="BG138" s="310">
        <v>555</v>
      </c>
      <c r="BH138" s="314">
        <v>48</v>
      </c>
      <c r="BI138" s="314">
        <v>112.5</v>
      </c>
      <c r="BJ138" s="313">
        <v>8.4</v>
      </c>
      <c r="BK138" s="310">
        <v>13.7</v>
      </c>
      <c r="BL138" s="313">
        <v>4.5</v>
      </c>
      <c r="BM138" s="314">
        <v>538000</v>
      </c>
      <c r="BN138" s="314">
        <v>65000</v>
      </c>
      <c r="BO138" s="314">
        <v>9700</v>
      </c>
      <c r="BP138" s="314">
        <v>1200</v>
      </c>
      <c r="BQ138" s="314">
        <v>319</v>
      </c>
      <c r="BR138" s="310">
        <v>27</v>
      </c>
      <c r="BS138" s="314">
        <v>244</v>
      </c>
      <c r="BT138" s="310">
        <v>20</v>
      </c>
      <c r="BU138" s="311">
        <v>3.4</v>
      </c>
      <c r="BV138" s="311">
        <v>1.1000000000000001</v>
      </c>
      <c r="BW138" s="311">
        <v>1.22</v>
      </c>
      <c r="BX138" s="311">
        <v>0.43</v>
      </c>
      <c r="BY138" s="310"/>
      <c r="BZ138" s="307">
        <f t="shared" si="29"/>
        <v>19.211494252873564</v>
      </c>
      <c r="CA138" s="235"/>
      <c r="CB138" s="308"/>
      <c r="CC138" s="235"/>
    </row>
    <row r="139" spans="1:81" s="26" customFormat="1" ht="12" customHeight="1">
      <c r="A139" s="29" t="s">
        <v>238</v>
      </c>
      <c r="B139" s="29"/>
      <c r="C139" s="305">
        <v>5.8724999999999996</v>
      </c>
      <c r="D139" s="25" t="s">
        <v>461</v>
      </c>
      <c r="E139" s="25"/>
      <c r="F139" s="298">
        <v>1879.1</v>
      </c>
      <c r="G139" s="298">
        <v>7.3</v>
      </c>
      <c r="H139" s="298">
        <v>1861.3</v>
      </c>
      <c r="I139" s="298">
        <v>35</v>
      </c>
      <c r="J139" s="299">
        <v>0.94</v>
      </c>
      <c r="K139" s="300">
        <v>0.11505</v>
      </c>
      <c r="L139" s="300">
        <v>8.3000000000000001E-4</v>
      </c>
      <c r="M139" s="301">
        <v>5.3</v>
      </c>
      <c r="N139" s="301">
        <v>0.14000000000000001</v>
      </c>
      <c r="O139" s="300">
        <v>0.3347</v>
      </c>
      <c r="P139" s="300">
        <v>7.3000000000000001E-3</v>
      </c>
      <c r="Q139" s="301">
        <v>0.66908000000000001</v>
      </c>
      <c r="R139" s="302"/>
      <c r="S139" s="302">
        <v>256</v>
      </c>
      <c r="T139" s="302">
        <v>14</v>
      </c>
      <c r="U139" s="305">
        <v>32.299999999999997</v>
      </c>
      <c r="V139" s="302">
        <v>1.7</v>
      </c>
      <c r="W139" s="302">
        <v>27.4</v>
      </c>
      <c r="X139" s="302">
        <v>1.6</v>
      </c>
      <c r="Y139" s="304">
        <f t="shared" si="28"/>
        <v>0.82139303482587067</v>
      </c>
      <c r="Z139" s="304"/>
      <c r="AA139" s="302">
        <v>261</v>
      </c>
      <c r="AB139" s="302">
        <v>62</v>
      </c>
      <c r="AC139" s="304">
        <v>1.2</v>
      </c>
      <c r="AD139" s="304">
        <v>1.6</v>
      </c>
      <c r="AE139" s="304">
        <v>0.16</v>
      </c>
      <c r="AF139" s="304">
        <v>0.16</v>
      </c>
      <c r="AG139" s="302">
        <v>868</v>
      </c>
      <c r="AH139" s="302">
        <v>58</v>
      </c>
      <c r="AI139" s="306">
        <v>0.38</v>
      </c>
      <c r="AJ139" s="306">
        <v>0.23</v>
      </c>
      <c r="AK139" s="305">
        <v>38.799999999999997</v>
      </c>
      <c r="AL139" s="305">
        <v>3.2</v>
      </c>
      <c r="AM139" s="306">
        <v>0.19600000000000001</v>
      </c>
      <c r="AN139" s="306">
        <v>7.6999999999999999E-2</v>
      </c>
      <c r="AO139" s="304">
        <v>1.79</v>
      </c>
      <c r="AP139" s="304">
        <v>0.7</v>
      </c>
      <c r="AQ139" s="304">
        <v>3.5</v>
      </c>
      <c r="AR139" s="304">
        <v>1.2</v>
      </c>
      <c r="AS139" s="304">
        <v>0.53</v>
      </c>
      <c r="AT139" s="304">
        <v>0.19</v>
      </c>
      <c r="AU139" s="305">
        <v>16</v>
      </c>
      <c r="AV139" s="304">
        <v>2.8</v>
      </c>
      <c r="AW139" s="304">
        <v>5.4</v>
      </c>
      <c r="AX139" s="304">
        <v>1.1000000000000001</v>
      </c>
      <c r="AY139" s="303">
        <v>70</v>
      </c>
      <c r="AZ139" s="302">
        <v>7.6</v>
      </c>
      <c r="BA139" s="303">
        <v>28.8</v>
      </c>
      <c r="BB139" s="302">
        <v>3</v>
      </c>
      <c r="BC139" s="303">
        <v>147</v>
      </c>
      <c r="BD139" s="302">
        <v>13</v>
      </c>
      <c r="BE139" s="303">
        <v>30.2</v>
      </c>
      <c r="BF139" s="302">
        <v>3.1</v>
      </c>
      <c r="BG139" s="302">
        <v>292</v>
      </c>
      <c r="BH139" s="303">
        <v>15</v>
      </c>
      <c r="BI139" s="303">
        <v>59.1</v>
      </c>
      <c r="BJ139" s="305">
        <v>3.8</v>
      </c>
      <c r="BK139" s="302">
        <v>5.7</v>
      </c>
      <c r="BL139" s="305">
        <v>3.6</v>
      </c>
      <c r="BM139" s="303">
        <v>537000</v>
      </c>
      <c r="BN139" s="303">
        <v>44000</v>
      </c>
      <c r="BO139" s="303">
        <v>11100</v>
      </c>
      <c r="BP139" s="303">
        <v>510</v>
      </c>
      <c r="BQ139" s="303">
        <v>165.1</v>
      </c>
      <c r="BR139" s="302">
        <v>9.6</v>
      </c>
      <c r="BS139" s="303">
        <v>201</v>
      </c>
      <c r="BT139" s="302">
        <v>12</v>
      </c>
      <c r="BU139" s="304">
        <v>5.3</v>
      </c>
      <c r="BV139" s="304">
        <v>1.2</v>
      </c>
      <c r="BW139" s="304">
        <v>1.96</v>
      </c>
      <c r="BX139" s="304">
        <v>0.5</v>
      </c>
      <c r="BY139" s="302"/>
      <c r="BZ139" s="307">
        <f t="shared" si="29"/>
        <v>59.106145251396647</v>
      </c>
      <c r="CA139" s="235">
        <f>BS139*(EXP(F139*0.0001551)+0.0072*EXP(F139*0.0009849))</f>
        <v>278.22189319826401</v>
      </c>
      <c r="CB139" s="308">
        <f>2.28+3.99*LOG(AK139/((CA139*BK139)^(1/2)))</f>
        <v>2.2349076015524458</v>
      </c>
      <c r="CC139" s="235">
        <f>4800/(5.711-LOG(BK139)-LOG(1)+LOG(0.75))-273.15</f>
        <v>720.60046733787181</v>
      </c>
    </row>
    <row r="140" spans="1:81" s="26" customFormat="1" ht="12" customHeight="1">
      <c r="A140" s="29" t="s">
        <v>239</v>
      </c>
      <c r="B140" s="29"/>
      <c r="C140" s="305">
        <v>5.9187000000000003</v>
      </c>
      <c r="D140" s="25" t="s">
        <v>461</v>
      </c>
      <c r="E140" s="25"/>
      <c r="F140" s="298">
        <v>1891.3</v>
      </c>
      <c r="G140" s="298">
        <v>9.8000000000000007</v>
      </c>
      <c r="H140" s="298">
        <v>1849</v>
      </c>
      <c r="I140" s="298">
        <v>36</v>
      </c>
      <c r="J140" s="299">
        <v>2.21</v>
      </c>
      <c r="K140" s="300">
        <v>0.1157</v>
      </c>
      <c r="L140" s="300">
        <v>1E-3</v>
      </c>
      <c r="M140" s="301">
        <v>5.2910000000000004</v>
      </c>
      <c r="N140" s="301">
        <v>0.14000000000000001</v>
      </c>
      <c r="O140" s="300">
        <v>0.3322</v>
      </c>
      <c r="P140" s="300">
        <v>7.4000000000000003E-3</v>
      </c>
      <c r="Q140" s="301">
        <v>0.47272999999999998</v>
      </c>
      <c r="R140" s="302"/>
      <c r="S140" s="302">
        <v>310</v>
      </c>
      <c r="T140" s="302">
        <v>26</v>
      </c>
      <c r="U140" s="305">
        <v>39.4</v>
      </c>
      <c r="V140" s="302">
        <v>3.2</v>
      </c>
      <c r="W140" s="302">
        <v>38.799999999999997</v>
      </c>
      <c r="X140" s="302">
        <v>3.7</v>
      </c>
      <c r="Y140" s="304">
        <f t="shared" si="28"/>
        <v>0.98373983739837401</v>
      </c>
      <c r="Z140" s="304"/>
      <c r="AA140" s="302">
        <v>410</v>
      </c>
      <c r="AB140" s="302">
        <v>150</v>
      </c>
      <c r="AC140" s="304">
        <v>0</v>
      </c>
      <c r="AD140" s="304">
        <v>1</v>
      </c>
      <c r="AE140" s="304">
        <v>0.24</v>
      </c>
      <c r="AF140" s="304">
        <v>0.28999999999999998</v>
      </c>
      <c r="AG140" s="302">
        <v>1300</v>
      </c>
      <c r="AH140" s="302">
        <v>150</v>
      </c>
      <c r="AI140" s="306">
        <v>5.4999999999999997E-3</v>
      </c>
      <c r="AJ140" s="306">
        <v>8.0999999999999996E-3</v>
      </c>
      <c r="AK140" s="305">
        <v>39.799999999999997</v>
      </c>
      <c r="AL140" s="305">
        <v>3.3</v>
      </c>
      <c r="AM140" s="306">
        <v>0.13900000000000001</v>
      </c>
      <c r="AN140" s="306">
        <v>4.1000000000000002E-2</v>
      </c>
      <c r="AO140" s="304">
        <v>2.5</v>
      </c>
      <c r="AP140" s="304">
        <v>1.4</v>
      </c>
      <c r="AQ140" s="304">
        <v>5.3</v>
      </c>
      <c r="AR140" s="304">
        <v>1.8</v>
      </c>
      <c r="AS140" s="304">
        <v>1.34</v>
      </c>
      <c r="AT140" s="304">
        <v>0.39</v>
      </c>
      <c r="AU140" s="305">
        <v>26.1</v>
      </c>
      <c r="AV140" s="304">
        <v>5.2</v>
      </c>
      <c r="AW140" s="304">
        <v>9.5</v>
      </c>
      <c r="AX140" s="304">
        <v>1.4</v>
      </c>
      <c r="AY140" s="303">
        <v>111</v>
      </c>
      <c r="AZ140" s="302">
        <v>13</v>
      </c>
      <c r="BA140" s="303">
        <v>43.8</v>
      </c>
      <c r="BB140" s="302">
        <v>4.8</v>
      </c>
      <c r="BC140" s="303">
        <v>221</v>
      </c>
      <c r="BD140" s="302">
        <v>19</v>
      </c>
      <c r="BE140" s="303">
        <v>47.5</v>
      </c>
      <c r="BF140" s="302">
        <v>4.2</v>
      </c>
      <c r="BG140" s="302">
        <v>429</v>
      </c>
      <c r="BH140" s="303">
        <v>48</v>
      </c>
      <c r="BI140" s="303">
        <v>89</v>
      </c>
      <c r="BJ140" s="305">
        <v>11</v>
      </c>
      <c r="BK140" s="302">
        <v>3.5</v>
      </c>
      <c r="BL140" s="305">
        <v>2.5</v>
      </c>
      <c r="BM140" s="303">
        <v>545000</v>
      </c>
      <c r="BN140" s="303">
        <v>28000</v>
      </c>
      <c r="BO140" s="303">
        <v>11700</v>
      </c>
      <c r="BP140" s="303">
        <v>1200</v>
      </c>
      <c r="BQ140" s="303">
        <v>242</v>
      </c>
      <c r="BR140" s="302">
        <v>20</v>
      </c>
      <c r="BS140" s="303">
        <v>246</v>
      </c>
      <c r="BT140" s="302">
        <v>21</v>
      </c>
      <c r="BU140" s="304">
        <v>4.9000000000000004</v>
      </c>
      <c r="BV140" s="304">
        <v>1.2</v>
      </c>
      <c r="BW140" s="304">
        <v>1.86</v>
      </c>
      <c r="BX140" s="304">
        <v>0.57999999999999996</v>
      </c>
      <c r="BY140" s="302"/>
      <c r="BZ140" s="307">
        <f t="shared" si="29"/>
        <v>65.343396226415095</v>
      </c>
      <c r="CA140" s="235">
        <f>BS140*(EXP(F140*0.0001551)+0.0072*EXP(F140*0.0009849))</f>
        <v>341.27022386375154</v>
      </c>
      <c r="CB140" s="308">
        <f>2.28+3.99*LOG(AK140/((CA140*BK140)^(1/2)))</f>
        <v>2.5245864063927881</v>
      </c>
      <c r="CC140" s="235">
        <f>4800/(5.711-LOG(BK140)-LOG(1)+LOG(0.75))-273.15</f>
        <v>678.8544536895605</v>
      </c>
    </row>
    <row r="141" spans="1:81" s="111" customFormat="1" ht="12" customHeight="1">
      <c r="A141" s="114" t="s">
        <v>221</v>
      </c>
      <c r="B141" s="114"/>
      <c r="C141" s="338">
        <v>2.1324999999999998</v>
      </c>
      <c r="D141" s="111" t="s">
        <v>461</v>
      </c>
      <c r="F141" s="337">
        <v>2008.8</v>
      </c>
      <c r="G141" s="337">
        <v>6.3</v>
      </c>
      <c r="H141" s="337">
        <v>1647</v>
      </c>
      <c r="I141" s="337">
        <v>59</v>
      </c>
      <c r="J141" s="338">
        <v>18</v>
      </c>
      <c r="K141" s="339">
        <v>0.1237</v>
      </c>
      <c r="L141" s="339">
        <v>1.1999999999999999E-3</v>
      </c>
      <c r="M141" s="340">
        <v>4.96</v>
      </c>
      <c r="N141" s="340">
        <v>0.23</v>
      </c>
      <c r="O141" s="339">
        <v>0.29099999999999998</v>
      </c>
      <c r="P141" s="339">
        <v>1.2E-2</v>
      </c>
      <c r="Q141" s="340">
        <v>0.97357000000000005</v>
      </c>
      <c r="R141" s="341"/>
      <c r="S141" s="341">
        <v>718</v>
      </c>
      <c r="T141" s="341">
        <v>98</v>
      </c>
      <c r="U141" s="338">
        <v>98</v>
      </c>
      <c r="V141" s="341">
        <v>14</v>
      </c>
      <c r="W141" s="341">
        <v>94</v>
      </c>
      <c r="X141" s="341">
        <v>13</v>
      </c>
      <c r="Y141" s="340">
        <f>BQ141/BS141</f>
        <v>0.93846153846153846</v>
      </c>
      <c r="Z141" s="340"/>
      <c r="AA141" s="341">
        <v>410</v>
      </c>
      <c r="AB141" s="341">
        <v>220</v>
      </c>
      <c r="AC141" s="340">
        <v>6.7</v>
      </c>
      <c r="AD141" s="340">
        <v>4.5999999999999996</v>
      </c>
      <c r="AE141" s="340">
        <v>4.96</v>
      </c>
      <c r="AF141" s="340">
        <v>0.56000000000000005</v>
      </c>
      <c r="AG141" s="341">
        <v>1810</v>
      </c>
      <c r="AH141" s="341">
        <v>150</v>
      </c>
      <c r="AI141" s="343">
        <v>7.7</v>
      </c>
      <c r="AJ141" s="343">
        <v>1.2</v>
      </c>
      <c r="AK141" s="338">
        <v>112</v>
      </c>
      <c r="AL141" s="338">
        <v>25</v>
      </c>
      <c r="AM141" s="343">
        <v>3.82</v>
      </c>
      <c r="AN141" s="343">
        <v>0.72</v>
      </c>
      <c r="AO141" s="340">
        <v>14.9</v>
      </c>
      <c r="AP141" s="340">
        <v>1.6</v>
      </c>
      <c r="AQ141" s="340">
        <v>9.2799999999999994</v>
      </c>
      <c r="AR141" s="340">
        <v>0.77</v>
      </c>
      <c r="AS141" s="340">
        <v>1.88</v>
      </c>
      <c r="AT141" s="340">
        <v>0.91</v>
      </c>
      <c r="AU141" s="338">
        <v>31</v>
      </c>
      <c r="AV141" s="340">
        <v>11</v>
      </c>
      <c r="AW141" s="340">
        <v>9.8000000000000007</v>
      </c>
      <c r="AX141" s="340">
        <v>1.9</v>
      </c>
      <c r="AY141" s="337">
        <v>140</v>
      </c>
      <c r="AZ141" s="341">
        <v>40</v>
      </c>
      <c r="BA141" s="337">
        <v>51.8</v>
      </c>
      <c r="BB141" s="341">
        <v>8.6999999999999993</v>
      </c>
      <c r="BC141" s="337">
        <v>266</v>
      </c>
      <c r="BD141" s="341">
        <v>66</v>
      </c>
      <c r="BE141" s="337">
        <v>59</v>
      </c>
      <c r="BF141" s="341">
        <v>10</v>
      </c>
      <c r="BG141" s="341">
        <v>588</v>
      </c>
      <c r="BH141" s="337">
        <v>83</v>
      </c>
      <c r="BI141" s="337">
        <v>108</v>
      </c>
      <c r="BJ141" s="338">
        <v>24</v>
      </c>
      <c r="BK141" s="341">
        <v>12.2</v>
      </c>
      <c r="BL141" s="338">
        <v>3.8</v>
      </c>
      <c r="BM141" s="337">
        <v>460000</v>
      </c>
      <c r="BN141" s="337">
        <v>110000</v>
      </c>
      <c r="BO141" s="337">
        <v>9100</v>
      </c>
      <c r="BP141" s="337">
        <v>1200</v>
      </c>
      <c r="BQ141" s="337">
        <v>610</v>
      </c>
      <c r="BR141" s="341">
        <v>110</v>
      </c>
      <c r="BS141" s="337">
        <v>650</v>
      </c>
      <c r="BT141" s="341">
        <v>92</v>
      </c>
      <c r="BU141" s="340">
        <v>16.2</v>
      </c>
      <c r="BV141" s="340">
        <v>3.7</v>
      </c>
      <c r="BW141" s="340">
        <v>4.9000000000000004</v>
      </c>
      <c r="BX141" s="340">
        <v>0.68</v>
      </c>
      <c r="BY141" s="341"/>
      <c r="BZ141" s="307">
        <f t="shared" si="29"/>
        <v>24.482180050914142</v>
      </c>
      <c r="CA141" s="235"/>
      <c r="CB141" s="308"/>
      <c r="CC141" s="235"/>
    </row>
    <row r="142" spans="1:81" s="26" customFormat="1" ht="12" customHeight="1">
      <c r="A142" s="29" t="s">
        <v>240</v>
      </c>
      <c r="B142" s="29"/>
      <c r="C142" s="305">
        <v>4.6334999999999997</v>
      </c>
      <c r="D142" s="25" t="s">
        <v>461</v>
      </c>
      <c r="E142" s="25"/>
      <c r="F142" s="298">
        <v>1868.9</v>
      </c>
      <c r="G142" s="298">
        <v>3.5</v>
      </c>
      <c r="H142" s="298">
        <v>1863.4</v>
      </c>
      <c r="I142" s="298">
        <v>35</v>
      </c>
      <c r="J142" s="299">
        <v>0.28999999999999998</v>
      </c>
      <c r="K142" s="300">
        <v>0.11423</v>
      </c>
      <c r="L142" s="300">
        <v>6.8999999999999997E-4</v>
      </c>
      <c r="M142" s="301">
        <v>5.2690000000000001</v>
      </c>
      <c r="N142" s="301">
        <v>0.13</v>
      </c>
      <c r="O142" s="300">
        <v>0.33517000000000002</v>
      </c>
      <c r="P142" s="300">
        <v>7.1999999999999998E-3</v>
      </c>
      <c r="Q142" s="301">
        <v>0.60950000000000004</v>
      </c>
      <c r="R142" s="302"/>
      <c r="S142" s="302">
        <v>276</v>
      </c>
      <c r="T142" s="302">
        <v>35</v>
      </c>
      <c r="U142" s="305">
        <v>34.6</v>
      </c>
      <c r="V142" s="302">
        <v>4.4000000000000004</v>
      </c>
      <c r="W142" s="302">
        <v>30.2</v>
      </c>
      <c r="X142" s="302">
        <v>3.8</v>
      </c>
      <c r="Y142" s="304">
        <f t="shared" si="28"/>
        <v>0.85185185185185186</v>
      </c>
      <c r="Z142" s="304"/>
      <c r="AA142" s="302">
        <v>310</v>
      </c>
      <c r="AB142" s="302">
        <v>140</v>
      </c>
      <c r="AC142" s="304">
        <v>0</v>
      </c>
      <c r="AD142" s="304">
        <v>1.4</v>
      </c>
      <c r="AE142" s="304">
        <v>0.28999999999999998</v>
      </c>
      <c r="AF142" s="304">
        <v>0.22</v>
      </c>
      <c r="AG142" s="302">
        <v>970</v>
      </c>
      <c r="AH142" s="302">
        <v>130</v>
      </c>
      <c r="AI142" s="306">
        <v>2.8E-3</v>
      </c>
      <c r="AJ142" s="306">
        <v>6.7000000000000002E-3</v>
      </c>
      <c r="AK142" s="305">
        <v>43.7</v>
      </c>
      <c r="AL142" s="305">
        <v>7.9</v>
      </c>
      <c r="AM142" s="306">
        <v>1.7999999999999999E-2</v>
      </c>
      <c r="AN142" s="306">
        <v>1.9E-2</v>
      </c>
      <c r="AO142" s="304">
        <v>0.49</v>
      </c>
      <c r="AP142" s="304">
        <v>0.54</v>
      </c>
      <c r="AQ142" s="304">
        <v>3.2</v>
      </c>
      <c r="AR142" s="304">
        <v>1.2</v>
      </c>
      <c r="AS142" s="304">
        <v>0.3</v>
      </c>
      <c r="AT142" s="304">
        <v>0.22</v>
      </c>
      <c r="AU142" s="305">
        <v>19.8</v>
      </c>
      <c r="AV142" s="304">
        <v>4.7</v>
      </c>
      <c r="AW142" s="304">
        <v>6.17</v>
      </c>
      <c r="AX142" s="304">
        <v>0.61</v>
      </c>
      <c r="AY142" s="303">
        <v>81</v>
      </c>
      <c r="AZ142" s="302">
        <v>14</v>
      </c>
      <c r="BA142" s="303">
        <v>32.9</v>
      </c>
      <c r="BB142" s="302">
        <v>4.8</v>
      </c>
      <c r="BC142" s="303">
        <v>162</v>
      </c>
      <c r="BD142" s="302">
        <v>19</v>
      </c>
      <c r="BE142" s="303">
        <v>34.9</v>
      </c>
      <c r="BF142" s="302">
        <v>5.0999999999999996</v>
      </c>
      <c r="BG142" s="302">
        <v>322</v>
      </c>
      <c r="BH142" s="303">
        <v>43</v>
      </c>
      <c r="BI142" s="303">
        <v>67</v>
      </c>
      <c r="BJ142" s="305">
        <v>7.9</v>
      </c>
      <c r="BK142" s="302">
        <v>6.8</v>
      </c>
      <c r="BL142" s="305">
        <v>5</v>
      </c>
      <c r="BM142" s="303">
        <v>531000</v>
      </c>
      <c r="BN142" s="303">
        <v>82000</v>
      </c>
      <c r="BO142" s="303">
        <v>11500</v>
      </c>
      <c r="BP142" s="303">
        <v>1600</v>
      </c>
      <c r="BQ142" s="303">
        <v>184</v>
      </c>
      <c r="BR142" s="302">
        <v>23</v>
      </c>
      <c r="BS142" s="303">
        <v>216</v>
      </c>
      <c r="BT142" s="302">
        <v>27</v>
      </c>
      <c r="BU142" s="304">
        <v>5.7</v>
      </c>
      <c r="BV142" s="304">
        <v>1.8</v>
      </c>
      <c r="BW142" s="304">
        <v>1.92</v>
      </c>
      <c r="BX142" s="304">
        <v>0.84</v>
      </c>
      <c r="BY142" s="302"/>
      <c r="BZ142" s="307">
        <f t="shared" si="29"/>
        <v>190.61862244897961</v>
      </c>
      <c r="CA142" s="235">
        <f>BS142*(EXP(F142*0.0001551)+0.0072*EXP(F142*0.0009849))</f>
        <v>298.42880457574779</v>
      </c>
      <c r="CB142" s="308">
        <f>2.28+3.99*LOG(AK142/((CA142*BK142)^(1/2)))</f>
        <v>2.2273583778427888</v>
      </c>
      <c r="CC142" s="235">
        <f>4800/(5.711-LOG(BK142)-LOG(1)+LOG(0.75))-273.15</f>
        <v>736.62114500649989</v>
      </c>
    </row>
    <row r="143" spans="1:81" s="111" customFormat="1" ht="12" customHeight="1">
      <c r="A143" s="114" t="s">
        <v>224</v>
      </c>
      <c r="B143" s="114"/>
      <c r="C143" s="338">
        <v>2.8445</v>
      </c>
      <c r="D143" s="111" t="s">
        <v>461</v>
      </c>
      <c r="F143" s="337">
        <v>2129.8000000000002</v>
      </c>
      <c r="G143" s="337">
        <v>7.2</v>
      </c>
      <c r="H143" s="337">
        <v>1823</v>
      </c>
      <c r="I143" s="337">
        <v>50</v>
      </c>
      <c r="J143" s="338">
        <v>14.4</v>
      </c>
      <c r="K143" s="339">
        <v>0.1321</v>
      </c>
      <c r="L143" s="339">
        <v>1.1999999999999999E-3</v>
      </c>
      <c r="M143" s="340">
        <v>5.96</v>
      </c>
      <c r="N143" s="340">
        <v>0.21</v>
      </c>
      <c r="O143" s="339">
        <v>0.32679999999999998</v>
      </c>
      <c r="P143" s="339">
        <v>0.01</v>
      </c>
      <c r="Q143" s="340">
        <v>0.93457999999999997</v>
      </c>
      <c r="R143" s="341"/>
      <c r="S143" s="341">
        <v>443</v>
      </c>
      <c r="T143" s="341">
        <v>53</v>
      </c>
      <c r="U143" s="338">
        <v>64.3</v>
      </c>
      <c r="V143" s="341">
        <v>7.5</v>
      </c>
      <c r="W143" s="341">
        <v>72</v>
      </c>
      <c r="X143" s="341">
        <v>8</v>
      </c>
      <c r="Y143" s="340">
        <f>BQ143/BS143</f>
        <v>1.0055710306406684</v>
      </c>
      <c r="Z143" s="340"/>
      <c r="AA143" s="341">
        <v>786</v>
      </c>
      <c r="AB143" s="341">
        <v>64</v>
      </c>
      <c r="AC143" s="340">
        <v>1.7</v>
      </c>
      <c r="AD143" s="340">
        <v>2.2999999999999998</v>
      </c>
      <c r="AE143" s="340">
        <v>1.1000000000000001</v>
      </c>
      <c r="AF143" s="340">
        <v>1.1000000000000001</v>
      </c>
      <c r="AG143" s="341">
        <v>1230</v>
      </c>
      <c r="AH143" s="341">
        <v>120</v>
      </c>
      <c r="AI143" s="343">
        <v>0.93</v>
      </c>
      <c r="AJ143" s="343">
        <v>0.19</v>
      </c>
      <c r="AK143" s="338">
        <v>50.1</v>
      </c>
      <c r="AL143" s="338">
        <v>9.1</v>
      </c>
      <c r="AM143" s="343">
        <v>0.53</v>
      </c>
      <c r="AN143" s="343">
        <v>0.2</v>
      </c>
      <c r="AO143" s="340">
        <v>6</v>
      </c>
      <c r="AP143" s="340">
        <v>1.9</v>
      </c>
      <c r="AQ143" s="340">
        <v>5.9</v>
      </c>
      <c r="AR143" s="340">
        <v>2.4</v>
      </c>
      <c r="AS143" s="340">
        <v>1.1000000000000001</v>
      </c>
      <c r="AT143" s="340">
        <v>0.16</v>
      </c>
      <c r="AU143" s="338">
        <v>23.9</v>
      </c>
      <c r="AV143" s="340">
        <v>8.5</v>
      </c>
      <c r="AW143" s="340">
        <v>8.9</v>
      </c>
      <c r="AX143" s="340">
        <v>1.6</v>
      </c>
      <c r="AY143" s="337">
        <v>104.9</v>
      </c>
      <c r="AZ143" s="341">
        <v>9.5</v>
      </c>
      <c r="BA143" s="337">
        <v>36</v>
      </c>
      <c r="BB143" s="341">
        <v>6.9</v>
      </c>
      <c r="BC143" s="337">
        <v>186</v>
      </c>
      <c r="BD143" s="341">
        <v>35</v>
      </c>
      <c r="BE143" s="337">
        <v>40</v>
      </c>
      <c r="BF143" s="341">
        <v>8.1</v>
      </c>
      <c r="BG143" s="341">
        <v>375</v>
      </c>
      <c r="BH143" s="337">
        <v>43</v>
      </c>
      <c r="BI143" s="337">
        <v>82</v>
      </c>
      <c r="BJ143" s="338">
        <v>17</v>
      </c>
      <c r="BK143" s="341">
        <v>5.4</v>
      </c>
      <c r="BL143" s="338">
        <v>4</v>
      </c>
      <c r="BM143" s="337">
        <v>428000</v>
      </c>
      <c r="BN143" s="337">
        <v>56000</v>
      </c>
      <c r="BO143" s="337">
        <v>8900</v>
      </c>
      <c r="BP143" s="337">
        <v>1400</v>
      </c>
      <c r="BQ143" s="337">
        <v>361</v>
      </c>
      <c r="BR143" s="341">
        <v>48</v>
      </c>
      <c r="BS143" s="337">
        <v>359</v>
      </c>
      <c r="BT143" s="341">
        <v>45</v>
      </c>
      <c r="BU143" s="340">
        <v>4.2</v>
      </c>
      <c r="BV143" s="340">
        <v>1.4</v>
      </c>
      <c r="BW143" s="340">
        <v>3.12</v>
      </c>
      <c r="BX143" s="340">
        <v>0.98</v>
      </c>
      <c r="BY143" s="341"/>
      <c r="BZ143" s="307">
        <f t="shared" si="29"/>
        <v>35.262994350282483</v>
      </c>
      <c r="CA143" s="235"/>
      <c r="CB143" s="308"/>
      <c r="CC143" s="235"/>
    </row>
    <row r="144" spans="1:81" s="111" customFormat="1" ht="12" customHeight="1">
      <c r="A144" s="114" t="s">
        <v>225</v>
      </c>
      <c r="B144" s="114"/>
      <c r="C144" s="338">
        <v>2.9117999999999999</v>
      </c>
      <c r="D144" s="111" t="s">
        <v>461</v>
      </c>
      <c r="F144" s="337">
        <v>2021</v>
      </c>
      <c r="G144" s="337">
        <v>20</v>
      </c>
      <c r="H144" s="337">
        <v>1979</v>
      </c>
      <c r="I144" s="337">
        <v>65</v>
      </c>
      <c r="J144" s="338">
        <v>2.1</v>
      </c>
      <c r="K144" s="339">
        <v>0.1245</v>
      </c>
      <c r="L144" s="339">
        <v>1.9E-3</v>
      </c>
      <c r="M144" s="340">
        <v>6.17</v>
      </c>
      <c r="N144" s="340">
        <v>0.28000000000000003</v>
      </c>
      <c r="O144" s="339">
        <v>0.35899999999999999</v>
      </c>
      <c r="P144" s="339">
        <v>1.4E-2</v>
      </c>
      <c r="Q144" s="340">
        <v>0.89183999999999997</v>
      </c>
      <c r="R144" s="341"/>
      <c r="S144" s="341">
        <v>399</v>
      </c>
      <c r="T144" s="341">
        <v>28</v>
      </c>
      <c r="U144" s="338">
        <v>54.8</v>
      </c>
      <c r="V144" s="341">
        <v>3.1</v>
      </c>
      <c r="W144" s="341">
        <v>56.8</v>
      </c>
      <c r="X144" s="341">
        <v>5.7</v>
      </c>
      <c r="Y144" s="340">
        <f>BQ144/BS144</f>
        <v>1.0440677966101695</v>
      </c>
      <c r="Z144" s="340"/>
      <c r="AA144" s="341">
        <v>860</v>
      </c>
      <c r="AB144" s="341">
        <v>140</v>
      </c>
      <c r="AC144" s="340">
        <v>0.2</v>
      </c>
      <c r="AD144" s="340">
        <v>1.5</v>
      </c>
      <c r="AE144" s="340">
        <v>0.46</v>
      </c>
      <c r="AF144" s="340">
        <v>0.45</v>
      </c>
      <c r="AG144" s="341">
        <v>1300</v>
      </c>
      <c r="AH144" s="341">
        <v>130</v>
      </c>
      <c r="AI144" s="343">
        <v>0.8</v>
      </c>
      <c r="AJ144" s="343">
        <v>0.19</v>
      </c>
      <c r="AK144" s="338">
        <v>53.6</v>
      </c>
      <c r="AL144" s="338">
        <v>3.1</v>
      </c>
      <c r="AM144" s="343">
        <v>0.42</v>
      </c>
      <c r="AN144" s="343">
        <v>0.21</v>
      </c>
      <c r="AO144" s="340">
        <v>3.2</v>
      </c>
      <c r="AP144" s="340">
        <v>2</v>
      </c>
      <c r="AQ144" s="340">
        <v>5</v>
      </c>
      <c r="AR144" s="340">
        <v>2.9</v>
      </c>
      <c r="AS144" s="340">
        <v>1.06</v>
      </c>
      <c r="AT144" s="340">
        <v>0.73</v>
      </c>
      <c r="AU144" s="338">
        <v>26</v>
      </c>
      <c r="AV144" s="340">
        <v>8.6</v>
      </c>
      <c r="AW144" s="340">
        <v>9.1999999999999993</v>
      </c>
      <c r="AX144" s="340">
        <v>1.3</v>
      </c>
      <c r="AY144" s="337">
        <v>109</v>
      </c>
      <c r="AZ144" s="341">
        <v>22</v>
      </c>
      <c r="BA144" s="337">
        <v>45.1</v>
      </c>
      <c r="BB144" s="341">
        <v>6.1</v>
      </c>
      <c r="BC144" s="337">
        <v>228</v>
      </c>
      <c r="BD144" s="341">
        <v>36</v>
      </c>
      <c r="BE144" s="337">
        <v>49</v>
      </c>
      <c r="BF144" s="341">
        <v>10</v>
      </c>
      <c r="BG144" s="341">
        <v>438</v>
      </c>
      <c r="BH144" s="337">
        <v>52</v>
      </c>
      <c r="BI144" s="337">
        <v>94</v>
      </c>
      <c r="BJ144" s="338">
        <v>16</v>
      </c>
      <c r="BK144" s="341">
        <v>7.6</v>
      </c>
      <c r="BL144" s="338">
        <v>6.8</v>
      </c>
      <c r="BM144" s="337">
        <v>449000</v>
      </c>
      <c r="BN144" s="337">
        <v>83000</v>
      </c>
      <c r="BO144" s="337">
        <v>10200</v>
      </c>
      <c r="BP144" s="337">
        <v>1400</v>
      </c>
      <c r="BQ144" s="337">
        <v>308</v>
      </c>
      <c r="BR144" s="341">
        <v>35</v>
      </c>
      <c r="BS144" s="337">
        <v>295</v>
      </c>
      <c r="BT144" s="341">
        <v>18</v>
      </c>
      <c r="BU144" s="340">
        <v>3.9</v>
      </c>
      <c r="BV144" s="340">
        <v>1.4</v>
      </c>
      <c r="BW144" s="340">
        <v>1.91</v>
      </c>
      <c r="BX144" s="340">
        <v>0.98</v>
      </c>
      <c r="BY144" s="341"/>
      <c r="BZ144" s="307">
        <f t="shared" si="29"/>
        <v>55.862499999999997</v>
      </c>
      <c r="CA144" s="235"/>
      <c r="CB144" s="308"/>
      <c r="CC144" s="235"/>
    </row>
    <row r="145" spans="1:81" s="26" customFormat="1" ht="12" customHeight="1">
      <c r="A145" s="29" t="s">
        <v>241</v>
      </c>
      <c r="B145" s="29"/>
      <c r="C145" s="305">
        <v>6.1494999999999997</v>
      </c>
      <c r="D145" s="25" t="s">
        <v>461</v>
      </c>
      <c r="E145" s="25"/>
      <c r="F145" s="298">
        <v>1925</v>
      </c>
      <c r="G145" s="298">
        <v>12</v>
      </c>
      <c r="H145" s="298">
        <v>1891.9</v>
      </c>
      <c r="I145" s="298">
        <v>36</v>
      </c>
      <c r="J145" s="299">
        <v>1.32</v>
      </c>
      <c r="K145" s="300">
        <v>0.1179</v>
      </c>
      <c r="L145" s="300">
        <v>1.4E-3</v>
      </c>
      <c r="M145" s="301">
        <v>5.59</v>
      </c>
      <c r="N145" s="301">
        <v>0.18</v>
      </c>
      <c r="O145" s="300">
        <v>0.34110000000000001</v>
      </c>
      <c r="P145" s="300">
        <v>7.4000000000000003E-3</v>
      </c>
      <c r="Q145" s="301">
        <v>0.81811999999999996</v>
      </c>
      <c r="R145" s="302"/>
      <c r="S145" s="302">
        <v>162</v>
      </c>
      <c r="T145" s="302">
        <v>10</v>
      </c>
      <c r="U145" s="305">
        <v>21</v>
      </c>
      <c r="V145" s="302">
        <v>1.5</v>
      </c>
      <c r="W145" s="302">
        <v>23.6</v>
      </c>
      <c r="X145" s="302">
        <v>1.3</v>
      </c>
      <c r="Y145" s="304">
        <f t="shared" si="28"/>
        <v>1.1140562248995982</v>
      </c>
      <c r="Z145" s="304"/>
      <c r="AA145" s="302">
        <v>280</v>
      </c>
      <c r="AB145" s="302">
        <v>130</v>
      </c>
      <c r="AC145" s="304">
        <v>0.8</v>
      </c>
      <c r="AD145" s="304">
        <v>1.2</v>
      </c>
      <c r="AE145" s="304">
        <v>0.2</v>
      </c>
      <c r="AF145" s="304">
        <v>0.22</v>
      </c>
      <c r="AG145" s="302">
        <v>966</v>
      </c>
      <c r="AH145" s="302">
        <v>98</v>
      </c>
      <c r="AI145" s="306">
        <v>7.7999999999999996E-3</v>
      </c>
      <c r="AJ145" s="306">
        <v>8.8000000000000005E-3</v>
      </c>
      <c r="AK145" s="305">
        <v>29.1</v>
      </c>
      <c r="AL145" s="305">
        <v>2.9</v>
      </c>
      <c r="AM145" s="306">
        <v>0.123</v>
      </c>
      <c r="AN145" s="306">
        <v>3.5000000000000003E-2</v>
      </c>
      <c r="AO145" s="304">
        <v>1.56</v>
      </c>
      <c r="AP145" s="304">
        <v>0.93</v>
      </c>
      <c r="AQ145" s="304">
        <v>4.5999999999999996</v>
      </c>
      <c r="AR145" s="304">
        <v>1.5</v>
      </c>
      <c r="AS145" s="304">
        <v>0.89</v>
      </c>
      <c r="AT145" s="304">
        <v>0.31</v>
      </c>
      <c r="AU145" s="305">
        <v>19.399999999999999</v>
      </c>
      <c r="AV145" s="304">
        <v>3.7</v>
      </c>
      <c r="AW145" s="304">
        <v>7.8</v>
      </c>
      <c r="AX145" s="304">
        <v>1.5</v>
      </c>
      <c r="AY145" s="303">
        <v>86</v>
      </c>
      <c r="AZ145" s="302">
        <v>11</v>
      </c>
      <c r="BA145" s="303">
        <v>32.9</v>
      </c>
      <c r="BB145" s="302">
        <v>3.3</v>
      </c>
      <c r="BC145" s="303">
        <v>164</v>
      </c>
      <c r="BD145" s="302">
        <v>22</v>
      </c>
      <c r="BE145" s="303">
        <v>34.299999999999997</v>
      </c>
      <c r="BF145" s="302">
        <v>3.5</v>
      </c>
      <c r="BG145" s="302">
        <v>310</v>
      </c>
      <c r="BH145" s="303">
        <v>43</v>
      </c>
      <c r="BI145" s="303">
        <v>59.6</v>
      </c>
      <c r="BJ145" s="305">
        <v>7.9</v>
      </c>
      <c r="BK145" s="302">
        <v>11.6</v>
      </c>
      <c r="BL145" s="305">
        <v>5.2</v>
      </c>
      <c r="BM145" s="303">
        <v>510000</v>
      </c>
      <c r="BN145" s="303">
        <v>40000</v>
      </c>
      <c r="BO145" s="303">
        <v>9100</v>
      </c>
      <c r="BP145" s="303">
        <v>1400</v>
      </c>
      <c r="BQ145" s="303">
        <v>138.69999999999999</v>
      </c>
      <c r="BR145" s="302">
        <v>8.4</v>
      </c>
      <c r="BS145" s="303">
        <v>124.5</v>
      </c>
      <c r="BT145" s="302">
        <v>7.5</v>
      </c>
      <c r="BU145" s="304">
        <v>2.17</v>
      </c>
      <c r="BV145" s="304">
        <v>0.7</v>
      </c>
      <c r="BW145" s="304">
        <v>1.1499999999999999</v>
      </c>
      <c r="BX145" s="304">
        <v>0.54</v>
      </c>
      <c r="BY145" s="302"/>
      <c r="BZ145" s="307">
        <f t="shared" si="29"/>
        <v>73.823857302118171</v>
      </c>
      <c r="CA145" s="235">
        <f>BS145*(EXP(F145*0.0001551)+0.0072*EXP(F145*0.0009849))</f>
        <v>173.78575943828054</v>
      </c>
      <c r="CB145" s="308">
        <f>2.28+3.99*LOG(AK145/((CA145*BK145)^(1/2)))</f>
        <v>1.52851103629679</v>
      </c>
      <c r="CC145" s="235">
        <f>4800/(5.711-LOG(BK145)-LOG(1)+LOG(0.75))-273.15</f>
        <v>788.42035656487189</v>
      </c>
    </row>
    <row r="146" spans="1:81" s="111" customFormat="1" ht="12" customHeight="1">
      <c r="A146" s="114" t="s">
        <v>222</v>
      </c>
      <c r="B146" s="114"/>
      <c r="C146" s="338">
        <v>3.0844</v>
      </c>
      <c r="D146" s="111" t="s">
        <v>461</v>
      </c>
      <c r="F146" s="337">
        <v>2711</v>
      </c>
      <c r="G146" s="337">
        <v>12</v>
      </c>
      <c r="H146" s="337">
        <v>2278</v>
      </c>
      <c r="I146" s="337">
        <v>43</v>
      </c>
      <c r="J146" s="338">
        <v>15.2</v>
      </c>
      <c r="K146" s="339">
        <v>0.18609999999999999</v>
      </c>
      <c r="L146" s="339">
        <v>2E-3</v>
      </c>
      <c r="M146" s="340">
        <v>11</v>
      </c>
      <c r="N146" s="340">
        <v>0.45</v>
      </c>
      <c r="O146" s="339">
        <v>0.4239</v>
      </c>
      <c r="P146" s="339">
        <v>9.5999999999999992E-3</v>
      </c>
      <c r="Q146" s="340">
        <v>0.94296999999999997</v>
      </c>
      <c r="R146" s="341"/>
      <c r="S146" s="341">
        <v>489</v>
      </c>
      <c r="T146" s="341">
        <v>36</v>
      </c>
      <c r="U146" s="338">
        <v>99.8</v>
      </c>
      <c r="V146" s="341">
        <v>7.1</v>
      </c>
      <c r="W146" s="341">
        <v>100.1</v>
      </c>
      <c r="X146" s="341">
        <v>6.8</v>
      </c>
      <c r="Y146" s="340">
        <f>BQ146/BS146</f>
        <v>0.85953177257525082</v>
      </c>
      <c r="Z146" s="340"/>
      <c r="AA146" s="341">
        <v>620</v>
      </c>
      <c r="AB146" s="341">
        <v>150</v>
      </c>
      <c r="AC146" s="340">
        <v>0.7</v>
      </c>
      <c r="AD146" s="340">
        <v>2</v>
      </c>
      <c r="AE146" s="340">
        <v>0.95</v>
      </c>
      <c r="AF146" s="340">
        <v>0.53</v>
      </c>
      <c r="AG146" s="341">
        <v>1150</v>
      </c>
      <c r="AH146" s="341">
        <v>160</v>
      </c>
      <c r="AI146" s="343">
        <v>2.41</v>
      </c>
      <c r="AJ146" s="343">
        <v>0.21</v>
      </c>
      <c r="AK146" s="338">
        <v>57.5</v>
      </c>
      <c r="AL146" s="338">
        <v>5.2</v>
      </c>
      <c r="AM146" s="343">
        <v>1.54</v>
      </c>
      <c r="AN146" s="343">
        <v>0.39</v>
      </c>
      <c r="AO146" s="340">
        <v>7.2</v>
      </c>
      <c r="AP146" s="340">
        <v>2.9</v>
      </c>
      <c r="AQ146" s="340">
        <v>6.3</v>
      </c>
      <c r="AR146" s="340">
        <v>3.8</v>
      </c>
      <c r="AS146" s="340">
        <v>0.71</v>
      </c>
      <c r="AT146" s="340">
        <v>0.35</v>
      </c>
      <c r="AU146" s="338">
        <v>18.8</v>
      </c>
      <c r="AV146" s="340">
        <v>6.9</v>
      </c>
      <c r="AW146" s="340">
        <v>7.26</v>
      </c>
      <c r="AX146" s="340">
        <v>0.78</v>
      </c>
      <c r="AY146" s="337">
        <v>86</v>
      </c>
      <c r="AZ146" s="341">
        <v>14</v>
      </c>
      <c r="BA146" s="337">
        <v>32.5</v>
      </c>
      <c r="BB146" s="341">
        <v>5.7</v>
      </c>
      <c r="BC146" s="337">
        <v>168</v>
      </c>
      <c r="BD146" s="341">
        <v>23</v>
      </c>
      <c r="BE146" s="337">
        <v>38.6</v>
      </c>
      <c r="BF146" s="341">
        <v>4.5</v>
      </c>
      <c r="BG146" s="341">
        <v>337</v>
      </c>
      <c r="BH146" s="337">
        <v>41</v>
      </c>
      <c r="BI146" s="337">
        <v>69</v>
      </c>
      <c r="BJ146" s="338">
        <v>14</v>
      </c>
      <c r="BK146" s="341">
        <v>9</v>
      </c>
      <c r="BL146" s="338">
        <v>2.2000000000000002</v>
      </c>
      <c r="BM146" s="337">
        <v>375000</v>
      </c>
      <c r="BN146" s="337">
        <v>35000</v>
      </c>
      <c r="BO146" s="337">
        <v>7500</v>
      </c>
      <c r="BP146" s="337">
        <v>1200</v>
      </c>
      <c r="BQ146" s="337">
        <v>257</v>
      </c>
      <c r="BR146" s="341">
        <v>17</v>
      </c>
      <c r="BS146" s="337">
        <v>299</v>
      </c>
      <c r="BT146" s="341">
        <v>23</v>
      </c>
      <c r="BU146" s="340">
        <v>9.6999999999999993</v>
      </c>
      <c r="BV146" s="340">
        <v>2.1</v>
      </c>
      <c r="BW146" s="340">
        <v>2.87</v>
      </c>
      <c r="BX146" s="340">
        <v>0.45</v>
      </c>
      <c r="BY146" s="341"/>
      <c r="BZ146" s="307">
        <f t="shared" si="29"/>
        <v>25.595238095238095</v>
      </c>
      <c r="CA146" s="235"/>
      <c r="CB146" s="308"/>
      <c r="CC146" s="235"/>
    </row>
    <row r="147" spans="1:81" s="26" customFormat="1" ht="12" customHeight="1">
      <c r="A147" s="29" t="s">
        <v>242</v>
      </c>
      <c r="B147" s="29"/>
      <c r="C147" s="305">
        <v>6.1977000000000002</v>
      </c>
      <c r="D147" s="25" t="s">
        <v>461</v>
      </c>
      <c r="E147" s="25"/>
      <c r="F147" s="298">
        <v>1920.5</v>
      </c>
      <c r="G147" s="298">
        <v>8.1999999999999993</v>
      </c>
      <c r="H147" s="298">
        <v>1877.4</v>
      </c>
      <c r="I147" s="298">
        <v>35</v>
      </c>
      <c r="J147" s="299">
        <v>2.2400000000000002</v>
      </c>
      <c r="K147" s="300">
        <v>0.1176</v>
      </c>
      <c r="L147" s="300">
        <v>9.3999999999999997E-4</v>
      </c>
      <c r="M147" s="301">
        <v>5.4790000000000001</v>
      </c>
      <c r="N147" s="301">
        <v>0.14000000000000001</v>
      </c>
      <c r="O147" s="300">
        <v>0.33806999999999998</v>
      </c>
      <c r="P147" s="300">
        <v>7.3000000000000001E-3</v>
      </c>
      <c r="Q147" s="301">
        <v>0.75997999999999999</v>
      </c>
      <c r="R147" s="302"/>
      <c r="S147" s="302">
        <v>239</v>
      </c>
      <c r="T147" s="302">
        <v>24</v>
      </c>
      <c r="U147" s="305">
        <v>30.8</v>
      </c>
      <c r="V147" s="302">
        <v>3</v>
      </c>
      <c r="W147" s="302">
        <v>39.700000000000003</v>
      </c>
      <c r="X147" s="302">
        <v>4</v>
      </c>
      <c r="Y147" s="304">
        <f t="shared" si="28"/>
        <v>1.2634408602150538</v>
      </c>
      <c r="Z147" s="304"/>
      <c r="AA147" s="302">
        <v>250</v>
      </c>
      <c r="AB147" s="302">
        <v>130</v>
      </c>
      <c r="AC147" s="304" t="s">
        <v>107</v>
      </c>
      <c r="AD147" s="304" t="s">
        <v>107</v>
      </c>
      <c r="AE147" s="304">
        <v>0.24</v>
      </c>
      <c r="AF147" s="304">
        <v>0.24</v>
      </c>
      <c r="AG147" s="302">
        <v>1114</v>
      </c>
      <c r="AH147" s="302">
        <v>79</v>
      </c>
      <c r="AI147" s="306">
        <v>0.105</v>
      </c>
      <c r="AJ147" s="306">
        <v>0.04</v>
      </c>
      <c r="AK147" s="305">
        <v>30.4</v>
      </c>
      <c r="AL147" s="305">
        <v>3.1</v>
      </c>
      <c r="AM147" s="306">
        <v>0.24299999999999999</v>
      </c>
      <c r="AN147" s="306">
        <v>7.3999999999999996E-2</v>
      </c>
      <c r="AO147" s="304">
        <v>3</v>
      </c>
      <c r="AP147" s="304">
        <v>1</v>
      </c>
      <c r="AQ147" s="304">
        <v>5.3</v>
      </c>
      <c r="AR147" s="304">
        <v>1.2</v>
      </c>
      <c r="AS147" s="304">
        <v>1.59</v>
      </c>
      <c r="AT147" s="304">
        <v>0.57999999999999996</v>
      </c>
      <c r="AU147" s="305">
        <v>22</v>
      </c>
      <c r="AV147" s="304">
        <v>4.7</v>
      </c>
      <c r="AW147" s="304">
        <v>7.9</v>
      </c>
      <c r="AX147" s="304">
        <v>1</v>
      </c>
      <c r="AY147" s="303">
        <v>95</v>
      </c>
      <c r="AZ147" s="302">
        <v>13</v>
      </c>
      <c r="BA147" s="303">
        <v>36.4</v>
      </c>
      <c r="BB147" s="302">
        <v>4.0999999999999996</v>
      </c>
      <c r="BC147" s="303">
        <v>197</v>
      </c>
      <c r="BD147" s="302">
        <v>24</v>
      </c>
      <c r="BE147" s="303">
        <v>41.9</v>
      </c>
      <c r="BF147" s="302">
        <v>4.0999999999999996</v>
      </c>
      <c r="BG147" s="302">
        <v>435</v>
      </c>
      <c r="BH147" s="303">
        <v>36</v>
      </c>
      <c r="BI147" s="303">
        <v>95.2</v>
      </c>
      <c r="BJ147" s="305">
        <v>9.6999999999999993</v>
      </c>
      <c r="BK147" s="302">
        <v>8.4</v>
      </c>
      <c r="BL147" s="305">
        <v>3.2</v>
      </c>
      <c r="BM147" s="303">
        <v>538000</v>
      </c>
      <c r="BN147" s="303">
        <v>45000</v>
      </c>
      <c r="BO147" s="303">
        <v>8700</v>
      </c>
      <c r="BP147" s="303">
        <v>1000</v>
      </c>
      <c r="BQ147" s="303">
        <v>235</v>
      </c>
      <c r="BR147" s="302">
        <v>24</v>
      </c>
      <c r="BS147" s="303">
        <v>186</v>
      </c>
      <c r="BT147" s="302">
        <v>19</v>
      </c>
      <c r="BU147" s="304">
        <v>2.5299999999999998</v>
      </c>
      <c r="BV147" s="304">
        <v>0.49</v>
      </c>
      <c r="BW147" s="304">
        <v>1.0900000000000001</v>
      </c>
      <c r="BX147" s="304">
        <v>0.37</v>
      </c>
      <c r="BY147" s="302"/>
      <c r="BZ147" s="307">
        <f t="shared" si="29"/>
        <v>49.591194968553459</v>
      </c>
      <c r="CA147" s="235">
        <f>BS147*(EXP(F147*0.0001551)+0.0072*EXP(F147*0.0009849))</f>
        <v>259.41737704632362</v>
      </c>
      <c r="CB147" s="308">
        <f>2.28+3.99*LOG(AK147/((CA147*BK147)^(1/2)))</f>
        <v>1.5368002904376454</v>
      </c>
      <c r="CC147" s="235">
        <f>4800/(5.711-LOG(BK147)-LOG(1)+LOG(0.75))-273.15</f>
        <v>756.4991820815161</v>
      </c>
    </row>
    <row r="148" spans="1:81" s="169" customFormat="1" ht="12" customHeight="1">
      <c r="A148" s="167" t="s">
        <v>648</v>
      </c>
      <c r="B148" s="168"/>
      <c r="C148" s="321"/>
      <c r="F148" s="320"/>
      <c r="G148" s="320"/>
      <c r="H148" s="320"/>
      <c r="I148" s="320"/>
      <c r="J148" s="321"/>
      <c r="K148" s="322"/>
      <c r="L148" s="322"/>
      <c r="M148" s="323"/>
      <c r="N148" s="323"/>
      <c r="O148" s="322"/>
      <c r="P148" s="322"/>
      <c r="Q148" s="323"/>
      <c r="R148" s="324"/>
      <c r="S148" s="320"/>
      <c r="T148" s="324"/>
      <c r="U148" s="324"/>
      <c r="V148" s="324"/>
      <c r="W148" s="324"/>
      <c r="X148" s="324"/>
      <c r="Y148" s="323"/>
      <c r="Z148" s="323"/>
      <c r="AA148" s="324"/>
      <c r="AB148" s="324"/>
      <c r="AC148" s="323"/>
      <c r="AD148" s="323"/>
      <c r="AE148" s="323"/>
      <c r="AF148" s="323"/>
      <c r="AG148" s="324"/>
      <c r="AH148" s="324"/>
      <c r="AI148" s="325"/>
      <c r="AJ148" s="325"/>
      <c r="AK148" s="321"/>
      <c r="AL148" s="321"/>
      <c r="AM148" s="325"/>
      <c r="AN148" s="325"/>
      <c r="AO148" s="323"/>
      <c r="AP148" s="323"/>
      <c r="AQ148" s="323"/>
      <c r="AR148" s="323"/>
      <c r="AS148" s="323"/>
      <c r="AT148" s="323"/>
      <c r="AU148" s="321"/>
      <c r="AV148" s="323"/>
      <c r="AW148" s="323"/>
      <c r="AX148" s="323"/>
      <c r="AY148" s="320"/>
      <c r="AZ148" s="324"/>
      <c r="BA148" s="320"/>
      <c r="BB148" s="324"/>
      <c r="BC148" s="320"/>
      <c r="BD148" s="324"/>
      <c r="BE148" s="320"/>
      <c r="BF148" s="324"/>
      <c r="BG148" s="324"/>
      <c r="BH148" s="320"/>
      <c r="BI148" s="320"/>
      <c r="BJ148" s="321"/>
      <c r="BK148" s="324"/>
      <c r="BL148" s="321"/>
      <c r="BM148" s="320"/>
      <c r="BN148" s="320"/>
      <c r="BO148" s="320"/>
      <c r="BP148" s="320"/>
      <c r="BQ148" s="320"/>
      <c r="BR148" s="324"/>
      <c r="BS148" s="320"/>
      <c r="BT148" s="324"/>
      <c r="BU148" s="323"/>
      <c r="BV148" s="323"/>
      <c r="BW148" s="323"/>
      <c r="BX148" s="323"/>
      <c r="BY148" s="324"/>
      <c r="BZ148" s="326"/>
      <c r="CA148" s="242">
        <f t="shared" ref="CA148:CB148" si="30">AVERAGE(CA120:CA147)</f>
        <v>287.33944692363963</v>
      </c>
      <c r="CB148" s="240">
        <f t="shared" si="30"/>
        <v>2.1611915150237424</v>
      </c>
      <c r="CC148" s="242">
        <f>AVERAGE(CC120:CC147)</f>
        <v>733.66187249527559</v>
      </c>
    </row>
    <row r="149" spans="1:81" s="169" customFormat="1" ht="12" customHeight="1">
      <c r="A149" s="167" t="s">
        <v>966</v>
      </c>
      <c r="B149" s="168"/>
      <c r="C149" s="321"/>
      <c r="F149" s="320"/>
      <c r="G149" s="320"/>
      <c r="H149" s="320"/>
      <c r="I149" s="320"/>
      <c r="J149" s="321"/>
      <c r="K149" s="322"/>
      <c r="L149" s="322"/>
      <c r="M149" s="323"/>
      <c r="N149" s="323"/>
      <c r="O149" s="322"/>
      <c r="P149" s="322"/>
      <c r="Q149" s="323"/>
      <c r="R149" s="324"/>
      <c r="S149" s="320"/>
      <c r="T149" s="324"/>
      <c r="U149" s="324"/>
      <c r="V149" s="324"/>
      <c r="W149" s="324"/>
      <c r="X149" s="324"/>
      <c r="Y149" s="323"/>
      <c r="Z149" s="323"/>
      <c r="AA149" s="324"/>
      <c r="AB149" s="324"/>
      <c r="AC149" s="323"/>
      <c r="AD149" s="323"/>
      <c r="AE149" s="323"/>
      <c r="AF149" s="323"/>
      <c r="AG149" s="324"/>
      <c r="AH149" s="324"/>
      <c r="AI149" s="325"/>
      <c r="AJ149" s="325"/>
      <c r="AK149" s="321"/>
      <c r="AL149" s="321"/>
      <c r="AM149" s="325"/>
      <c r="AN149" s="325"/>
      <c r="AO149" s="323"/>
      <c r="AP149" s="323"/>
      <c r="AQ149" s="323"/>
      <c r="AR149" s="323"/>
      <c r="AS149" s="323"/>
      <c r="AT149" s="323"/>
      <c r="AU149" s="321"/>
      <c r="AV149" s="323"/>
      <c r="AW149" s="323"/>
      <c r="AX149" s="323"/>
      <c r="AY149" s="320"/>
      <c r="AZ149" s="324"/>
      <c r="BA149" s="320"/>
      <c r="BB149" s="324"/>
      <c r="BC149" s="320"/>
      <c r="BD149" s="324"/>
      <c r="BE149" s="320"/>
      <c r="BF149" s="324"/>
      <c r="BG149" s="324"/>
      <c r="BH149" s="320"/>
      <c r="BI149" s="320"/>
      <c r="BJ149" s="321"/>
      <c r="BK149" s="324"/>
      <c r="BL149" s="321"/>
      <c r="BM149" s="320"/>
      <c r="BN149" s="320"/>
      <c r="BO149" s="320"/>
      <c r="BP149" s="320"/>
      <c r="BQ149" s="320"/>
      <c r="BR149" s="324"/>
      <c r="BS149" s="320"/>
      <c r="BT149" s="324"/>
      <c r="BU149" s="323"/>
      <c r="BV149" s="323"/>
      <c r="BW149" s="323"/>
      <c r="BX149" s="323"/>
      <c r="BY149" s="324"/>
      <c r="BZ149" s="326"/>
      <c r="CA149" s="242">
        <f t="shared" ref="CA149:CB149" si="31">_xlfn.STDEV.S(CA120:CA147)</f>
        <v>80.502248625465128</v>
      </c>
      <c r="CB149" s="240">
        <f t="shared" si="31"/>
        <v>0.65334145771274932</v>
      </c>
      <c r="CC149" s="242">
        <f>_xlfn.STDEV.S(CC120:CC147)</f>
        <v>58.838554508044759</v>
      </c>
    </row>
    <row r="150" spans="1:81" s="169" customFormat="1" ht="12" customHeight="1">
      <c r="A150" s="167" t="s">
        <v>972</v>
      </c>
      <c r="B150" s="168"/>
      <c r="C150" s="321"/>
      <c r="F150" s="320"/>
      <c r="G150" s="320"/>
      <c r="H150" s="320"/>
      <c r="I150" s="320"/>
      <c r="J150" s="321"/>
      <c r="K150" s="322"/>
      <c r="L150" s="322"/>
      <c r="M150" s="323"/>
      <c r="N150" s="323"/>
      <c r="O150" s="322"/>
      <c r="P150" s="322"/>
      <c r="Q150" s="323"/>
      <c r="R150" s="324"/>
      <c r="S150" s="320"/>
      <c r="T150" s="324"/>
      <c r="U150" s="324"/>
      <c r="V150" s="324"/>
      <c r="W150" s="324"/>
      <c r="X150" s="324"/>
      <c r="Y150" s="323"/>
      <c r="Z150" s="323"/>
      <c r="AA150" s="324"/>
      <c r="AB150" s="324"/>
      <c r="AC150" s="323"/>
      <c r="AD150" s="323"/>
      <c r="AE150" s="323"/>
      <c r="AF150" s="323"/>
      <c r="AG150" s="324"/>
      <c r="AH150" s="324"/>
      <c r="AI150" s="325"/>
      <c r="AJ150" s="325"/>
      <c r="AK150" s="321"/>
      <c r="AL150" s="321"/>
      <c r="AM150" s="325"/>
      <c r="AN150" s="325"/>
      <c r="AO150" s="323"/>
      <c r="AP150" s="323"/>
      <c r="AQ150" s="323"/>
      <c r="AR150" s="323"/>
      <c r="AS150" s="323"/>
      <c r="AT150" s="323"/>
      <c r="AU150" s="321"/>
      <c r="AV150" s="323"/>
      <c r="AW150" s="323"/>
      <c r="AX150" s="323"/>
      <c r="AY150" s="320"/>
      <c r="AZ150" s="324"/>
      <c r="BA150" s="320"/>
      <c r="BB150" s="324"/>
      <c r="BC150" s="320"/>
      <c r="BD150" s="324"/>
      <c r="BE150" s="320"/>
      <c r="BF150" s="324"/>
      <c r="BG150" s="324"/>
      <c r="BH150" s="320"/>
      <c r="BI150" s="320"/>
      <c r="BJ150" s="321"/>
      <c r="BK150" s="324"/>
      <c r="BL150" s="321"/>
      <c r="BM150" s="320"/>
      <c r="BN150" s="320"/>
      <c r="BO150" s="320"/>
      <c r="BP150" s="320"/>
      <c r="BQ150" s="320"/>
      <c r="BR150" s="324"/>
      <c r="BS150" s="320"/>
      <c r="BT150" s="324"/>
      <c r="BU150" s="323"/>
      <c r="BV150" s="323"/>
      <c r="BW150" s="323"/>
      <c r="BX150" s="323"/>
      <c r="BY150" s="324"/>
      <c r="BZ150" s="326"/>
      <c r="CA150" s="242">
        <f t="shared" ref="CA150:CB150" si="32">COUNTA(CA120:CA147)</f>
        <v>17</v>
      </c>
      <c r="CB150" s="242">
        <f t="shared" si="32"/>
        <v>17</v>
      </c>
      <c r="CC150" s="242">
        <f>COUNTA(CC120:CC147)</f>
        <v>17</v>
      </c>
    </row>
    <row r="151" spans="1:81" s="25" customFormat="1" ht="12" customHeight="1">
      <c r="A151" s="33"/>
      <c r="B151" s="33"/>
      <c r="C151" s="299"/>
      <c r="F151" s="298"/>
      <c r="G151" s="298"/>
      <c r="H151" s="298"/>
      <c r="I151" s="298"/>
      <c r="J151" s="299"/>
      <c r="K151" s="300"/>
      <c r="L151" s="300"/>
      <c r="M151" s="301"/>
      <c r="N151" s="301"/>
      <c r="O151" s="300"/>
      <c r="P151" s="300"/>
      <c r="Q151" s="301"/>
      <c r="R151" s="309"/>
      <c r="S151" s="298"/>
      <c r="T151" s="309"/>
      <c r="U151" s="309"/>
      <c r="V151" s="309"/>
      <c r="W151" s="309"/>
      <c r="X151" s="309"/>
      <c r="Y151" s="301"/>
      <c r="Z151" s="301"/>
      <c r="AA151" s="309"/>
      <c r="AB151" s="309"/>
      <c r="AC151" s="301"/>
      <c r="AD151" s="301"/>
      <c r="AE151" s="301"/>
      <c r="AF151" s="301"/>
      <c r="AG151" s="309"/>
      <c r="AH151" s="309"/>
      <c r="AI151" s="344"/>
      <c r="AJ151" s="344"/>
      <c r="AK151" s="299"/>
      <c r="AL151" s="299"/>
      <c r="AM151" s="344"/>
      <c r="AN151" s="344"/>
      <c r="AO151" s="301"/>
      <c r="AP151" s="301"/>
      <c r="AQ151" s="301"/>
      <c r="AR151" s="301"/>
      <c r="AS151" s="301"/>
      <c r="AT151" s="301"/>
      <c r="AU151" s="299"/>
      <c r="AV151" s="301"/>
      <c r="AW151" s="301"/>
      <c r="AX151" s="301"/>
      <c r="AY151" s="298"/>
      <c r="AZ151" s="309"/>
      <c r="BA151" s="298"/>
      <c r="BB151" s="309"/>
      <c r="BC151" s="298"/>
      <c r="BD151" s="309"/>
      <c r="BE151" s="298"/>
      <c r="BF151" s="309"/>
      <c r="BG151" s="309"/>
      <c r="BH151" s="298"/>
      <c r="BI151" s="298"/>
      <c r="BJ151" s="299"/>
      <c r="BK151" s="309"/>
      <c r="BL151" s="299"/>
      <c r="BM151" s="298"/>
      <c r="BN151" s="298"/>
      <c r="BO151" s="298"/>
      <c r="BP151" s="298"/>
      <c r="BQ151" s="298"/>
      <c r="BR151" s="309"/>
      <c r="BS151" s="298"/>
      <c r="BT151" s="309"/>
      <c r="BU151" s="301"/>
      <c r="BV151" s="301"/>
      <c r="BW151" s="301"/>
      <c r="BX151" s="301"/>
      <c r="BY151" s="309"/>
      <c r="BZ151" s="307"/>
      <c r="CA151" s="235"/>
      <c r="CB151" s="235"/>
      <c r="CC151" s="235"/>
    </row>
    <row r="152" spans="1:81" s="34" customFormat="1" ht="12" customHeight="1">
      <c r="A152" s="31" t="s">
        <v>1143</v>
      </c>
      <c r="B152" s="31"/>
      <c r="C152" s="335"/>
      <c r="F152" s="327"/>
      <c r="G152" s="327"/>
      <c r="H152" s="327"/>
      <c r="I152" s="327"/>
      <c r="J152" s="328"/>
      <c r="K152" s="329"/>
      <c r="L152" s="329"/>
      <c r="M152" s="330"/>
      <c r="N152" s="330"/>
      <c r="O152" s="329"/>
      <c r="P152" s="329"/>
      <c r="Q152" s="330"/>
      <c r="R152" s="331"/>
      <c r="S152" s="332"/>
      <c r="T152" s="331"/>
      <c r="U152" s="331"/>
      <c r="V152" s="331"/>
      <c r="W152" s="331"/>
      <c r="X152" s="331"/>
      <c r="Y152" s="333"/>
      <c r="Z152" s="333"/>
      <c r="AA152" s="331"/>
      <c r="AB152" s="331"/>
      <c r="AC152" s="333"/>
      <c r="AD152" s="333"/>
      <c r="AE152" s="333"/>
      <c r="AF152" s="333"/>
      <c r="AG152" s="331"/>
      <c r="AH152" s="331"/>
      <c r="AI152" s="334"/>
      <c r="AJ152" s="334"/>
      <c r="AK152" s="335"/>
      <c r="AL152" s="335"/>
      <c r="AM152" s="334"/>
      <c r="AN152" s="334"/>
      <c r="AO152" s="333"/>
      <c r="AP152" s="333"/>
      <c r="AQ152" s="333"/>
      <c r="AR152" s="333"/>
      <c r="AS152" s="333"/>
      <c r="AT152" s="333"/>
      <c r="AU152" s="335"/>
      <c r="AV152" s="333"/>
      <c r="AW152" s="333"/>
      <c r="AX152" s="333"/>
      <c r="AY152" s="332"/>
      <c r="AZ152" s="331"/>
      <c r="BA152" s="332"/>
      <c r="BB152" s="331"/>
      <c r="BC152" s="332"/>
      <c r="BD152" s="331"/>
      <c r="BE152" s="332"/>
      <c r="BF152" s="331"/>
      <c r="BG152" s="331"/>
      <c r="BH152" s="332"/>
      <c r="BI152" s="332"/>
      <c r="BJ152" s="335"/>
      <c r="BK152" s="331"/>
      <c r="BL152" s="335"/>
      <c r="BM152" s="332"/>
      <c r="BN152" s="332"/>
      <c r="BO152" s="332"/>
      <c r="BP152" s="332"/>
      <c r="BQ152" s="332"/>
      <c r="BR152" s="331"/>
      <c r="BS152" s="332"/>
      <c r="BT152" s="331"/>
      <c r="BU152" s="333"/>
      <c r="BV152" s="333"/>
      <c r="BW152" s="333"/>
      <c r="BX152" s="333"/>
      <c r="BY152" s="331"/>
      <c r="BZ152" s="307"/>
      <c r="CA152" s="235"/>
      <c r="CB152" s="235"/>
      <c r="CC152" s="235"/>
    </row>
    <row r="153" spans="1:81" s="26" customFormat="1" ht="12" customHeight="1">
      <c r="A153" s="29" t="s">
        <v>246</v>
      </c>
      <c r="B153" s="29"/>
      <c r="C153" s="305">
        <v>7.1029999999999998</v>
      </c>
      <c r="D153" s="25" t="s">
        <v>461</v>
      </c>
      <c r="E153" s="25"/>
      <c r="F153" s="298">
        <v>1876.7</v>
      </c>
      <c r="G153" s="298">
        <v>7.3</v>
      </c>
      <c r="H153" s="298">
        <v>1874.3</v>
      </c>
      <c r="I153" s="298">
        <v>35</v>
      </c>
      <c r="J153" s="299">
        <v>0.12</v>
      </c>
      <c r="K153" s="300">
        <v>0.1148</v>
      </c>
      <c r="L153" s="300">
        <v>1.1000000000000001E-3</v>
      </c>
      <c r="M153" s="301">
        <v>5.3280000000000003</v>
      </c>
      <c r="N153" s="301">
        <v>0.14000000000000001</v>
      </c>
      <c r="O153" s="300">
        <v>0.33743000000000001</v>
      </c>
      <c r="P153" s="300">
        <v>7.3000000000000001E-3</v>
      </c>
      <c r="Q153" s="301">
        <v>0.32446999999999998</v>
      </c>
      <c r="R153" s="302"/>
      <c r="S153" s="302">
        <v>143.4</v>
      </c>
      <c r="T153" s="302">
        <v>7.6</v>
      </c>
      <c r="U153" s="305">
        <v>18</v>
      </c>
      <c r="V153" s="302">
        <v>1</v>
      </c>
      <c r="W153" s="305">
        <v>17.8</v>
      </c>
      <c r="X153" s="302">
        <v>1.1000000000000001</v>
      </c>
      <c r="Y153" s="304">
        <f t="shared" ref="Y153:Y182" si="33">BQ153/BS153</f>
        <v>0.98667850799289525</v>
      </c>
      <c r="Z153" s="304"/>
      <c r="AA153" s="302">
        <v>390</v>
      </c>
      <c r="AB153" s="302">
        <v>100</v>
      </c>
      <c r="AC153" s="304">
        <v>0.1</v>
      </c>
      <c r="AD153" s="304">
        <v>1.2</v>
      </c>
      <c r="AE153" s="304">
        <v>0.08</v>
      </c>
      <c r="AF153" s="304">
        <v>0.1</v>
      </c>
      <c r="AG153" s="302">
        <v>1110</v>
      </c>
      <c r="AH153" s="302">
        <v>100</v>
      </c>
      <c r="AI153" s="306">
        <v>1.2E-2</v>
      </c>
      <c r="AJ153" s="306">
        <v>1.4E-2</v>
      </c>
      <c r="AK153" s="305">
        <v>22</v>
      </c>
      <c r="AL153" s="305">
        <v>2.5</v>
      </c>
      <c r="AM153" s="306">
        <v>0.121</v>
      </c>
      <c r="AN153" s="306">
        <v>4.2000000000000003E-2</v>
      </c>
      <c r="AO153" s="304">
        <v>2.2000000000000002</v>
      </c>
      <c r="AP153" s="304">
        <v>0.6</v>
      </c>
      <c r="AQ153" s="304">
        <v>3.5</v>
      </c>
      <c r="AR153" s="304">
        <v>1.2</v>
      </c>
      <c r="AS153" s="304">
        <v>0.93</v>
      </c>
      <c r="AT153" s="304">
        <v>0.3</v>
      </c>
      <c r="AU153" s="305">
        <v>23.3</v>
      </c>
      <c r="AV153" s="304">
        <v>4.2</v>
      </c>
      <c r="AW153" s="304">
        <v>7.29</v>
      </c>
      <c r="AX153" s="304">
        <v>0.99</v>
      </c>
      <c r="AY153" s="303">
        <v>90.2</v>
      </c>
      <c r="AZ153" s="302">
        <v>7.6</v>
      </c>
      <c r="BA153" s="303">
        <v>34.1</v>
      </c>
      <c r="BB153" s="302">
        <v>2.4</v>
      </c>
      <c r="BC153" s="303">
        <v>180</v>
      </c>
      <c r="BD153" s="302">
        <v>13</v>
      </c>
      <c r="BE153" s="303">
        <v>37.1</v>
      </c>
      <c r="BF153" s="302">
        <v>2.2000000000000002</v>
      </c>
      <c r="BG153" s="302">
        <v>355</v>
      </c>
      <c r="BH153" s="303">
        <v>19</v>
      </c>
      <c r="BI153" s="303">
        <v>77.5</v>
      </c>
      <c r="BJ153" s="305">
        <v>4.9000000000000004</v>
      </c>
      <c r="BK153" s="302">
        <v>16.899999999999999</v>
      </c>
      <c r="BL153" s="305">
        <v>2.8</v>
      </c>
      <c r="BM153" s="303">
        <v>576000</v>
      </c>
      <c r="BN153" s="303">
        <v>41000</v>
      </c>
      <c r="BO153" s="303">
        <v>10260</v>
      </c>
      <c r="BP153" s="303">
        <v>800</v>
      </c>
      <c r="BQ153" s="303">
        <v>111.1</v>
      </c>
      <c r="BR153" s="302">
        <v>6.1</v>
      </c>
      <c r="BS153" s="303">
        <v>112.6</v>
      </c>
      <c r="BT153" s="302">
        <v>6.2</v>
      </c>
      <c r="BU153" s="304">
        <v>2.09</v>
      </c>
      <c r="BV153" s="304">
        <v>0.73</v>
      </c>
      <c r="BW153" s="304">
        <v>1.26</v>
      </c>
      <c r="BX153" s="304">
        <v>0.53</v>
      </c>
      <c r="BY153" s="302"/>
      <c r="BZ153" s="307">
        <f t="shared" ref="BZ153:BZ182" si="34">(AY153/AO153)+(AY153/AQ153)</f>
        <v>66.771428571428572</v>
      </c>
      <c r="CA153" s="235">
        <f>BS153*(EXP(F153*0.0001551)+0.0072*EXP(F153*0.0009849))</f>
        <v>155.79135959101905</v>
      </c>
      <c r="CB153" s="308">
        <f>2.28+3.99*LOG(AK153/((CA153*BK153)^(1/2)))</f>
        <v>0.8125085027759984</v>
      </c>
      <c r="CC153" s="235">
        <f>4800/(5.711-LOG(BK153)-LOG(1)+LOG(1))-273.15</f>
        <v>797.53451848847737</v>
      </c>
    </row>
    <row r="154" spans="1:81" s="25" customFormat="1" ht="12" customHeight="1">
      <c r="A154" s="33" t="s">
        <v>243</v>
      </c>
      <c r="B154" s="33"/>
      <c r="C154" s="299">
        <v>7.0410000000000004</v>
      </c>
      <c r="D154" s="25" t="s">
        <v>461</v>
      </c>
      <c r="F154" s="298">
        <v>1886</v>
      </c>
      <c r="G154" s="298">
        <v>10</v>
      </c>
      <c r="H154" s="298">
        <v>1877.3</v>
      </c>
      <c r="I154" s="298">
        <v>35</v>
      </c>
      <c r="J154" s="299">
        <v>0.46</v>
      </c>
      <c r="K154" s="300">
        <v>0.1153</v>
      </c>
      <c r="L154" s="300">
        <v>1E-3</v>
      </c>
      <c r="M154" s="301">
        <v>5.3609999999999998</v>
      </c>
      <c r="N154" s="301">
        <v>0.13</v>
      </c>
      <c r="O154" s="300">
        <v>0.33805000000000002</v>
      </c>
      <c r="P154" s="300">
        <v>7.3000000000000001E-3</v>
      </c>
      <c r="Q154" s="301">
        <v>-8.1226000000000007E-2</v>
      </c>
      <c r="R154" s="309"/>
      <c r="S154" s="309">
        <v>200</v>
      </c>
      <c r="T154" s="309">
        <v>18</v>
      </c>
      <c r="U154" s="299">
        <v>25.3</v>
      </c>
      <c r="V154" s="309">
        <v>2.4</v>
      </c>
      <c r="W154" s="299">
        <v>25.6</v>
      </c>
      <c r="X154" s="309">
        <v>2.4</v>
      </c>
      <c r="Y154" s="301">
        <f>BQ154/BS154</f>
        <v>1.0191082802547771</v>
      </c>
      <c r="Z154" s="301"/>
      <c r="AA154" s="310">
        <v>930</v>
      </c>
      <c r="AB154" s="310">
        <v>200</v>
      </c>
      <c r="AC154" s="311" t="s">
        <v>107</v>
      </c>
      <c r="AD154" s="311" t="s">
        <v>107</v>
      </c>
      <c r="AE154" s="311">
        <v>1.26</v>
      </c>
      <c r="AF154" s="311">
        <v>0.5</v>
      </c>
      <c r="AG154" s="310">
        <v>1210</v>
      </c>
      <c r="AH154" s="310">
        <v>150</v>
      </c>
      <c r="AI154" s="312">
        <v>2.0299999999999998</v>
      </c>
      <c r="AJ154" s="312">
        <v>0.97</v>
      </c>
      <c r="AK154" s="313">
        <v>31.1</v>
      </c>
      <c r="AL154" s="313">
        <v>4</v>
      </c>
      <c r="AM154" s="312">
        <v>0.92</v>
      </c>
      <c r="AN154" s="312">
        <v>0.45</v>
      </c>
      <c r="AO154" s="311">
        <v>5.7</v>
      </c>
      <c r="AP154" s="311">
        <v>2</v>
      </c>
      <c r="AQ154" s="311">
        <v>4.2</v>
      </c>
      <c r="AR154" s="311">
        <v>1.3</v>
      </c>
      <c r="AS154" s="311">
        <v>1.03</v>
      </c>
      <c r="AT154" s="311">
        <v>0.27</v>
      </c>
      <c r="AU154" s="313">
        <v>23.9</v>
      </c>
      <c r="AV154" s="311">
        <v>4.4000000000000004</v>
      </c>
      <c r="AW154" s="311">
        <v>7.8</v>
      </c>
      <c r="AX154" s="311">
        <v>1.2</v>
      </c>
      <c r="AY154" s="314">
        <v>99</v>
      </c>
      <c r="AZ154" s="310">
        <v>11</v>
      </c>
      <c r="BA154" s="314">
        <v>37.799999999999997</v>
      </c>
      <c r="BB154" s="310">
        <v>4.5</v>
      </c>
      <c r="BC154" s="314">
        <v>202</v>
      </c>
      <c r="BD154" s="310">
        <v>27</v>
      </c>
      <c r="BE154" s="314">
        <v>41.5</v>
      </c>
      <c r="BF154" s="310">
        <v>4.5999999999999996</v>
      </c>
      <c r="BG154" s="310">
        <v>380</v>
      </c>
      <c r="BH154" s="314">
        <v>47</v>
      </c>
      <c r="BI154" s="314">
        <v>85.4</v>
      </c>
      <c r="BJ154" s="313">
        <v>8.8000000000000007</v>
      </c>
      <c r="BK154" s="310">
        <v>8.8000000000000007</v>
      </c>
      <c r="BL154" s="313">
        <v>2.9</v>
      </c>
      <c r="BM154" s="314">
        <v>533000</v>
      </c>
      <c r="BN154" s="314">
        <v>65000</v>
      </c>
      <c r="BO154" s="314">
        <v>10300</v>
      </c>
      <c r="BP154" s="314">
        <v>1100</v>
      </c>
      <c r="BQ154" s="314">
        <v>160</v>
      </c>
      <c r="BR154" s="310">
        <v>15</v>
      </c>
      <c r="BS154" s="314">
        <v>157</v>
      </c>
      <c r="BT154" s="310">
        <v>14</v>
      </c>
      <c r="BU154" s="311">
        <v>2.06</v>
      </c>
      <c r="BV154" s="311">
        <v>0.4</v>
      </c>
      <c r="BW154" s="311">
        <v>1.1399999999999999</v>
      </c>
      <c r="BX154" s="311">
        <v>0.41</v>
      </c>
      <c r="BY154" s="310"/>
      <c r="BZ154" s="307">
        <f t="shared" si="34"/>
        <v>40.939849624060145</v>
      </c>
      <c r="CA154" s="235"/>
      <c r="CB154" s="308"/>
      <c r="CC154" s="235"/>
    </row>
    <row r="155" spans="1:81" s="25" customFormat="1" ht="12" customHeight="1">
      <c r="A155" s="33" t="s">
        <v>247</v>
      </c>
      <c r="B155" s="33"/>
      <c r="C155" s="299">
        <v>7.0410000000000004</v>
      </c>
      <c r="D155" s="25" t="s">
        <v>461</v>
      </c>
      <c r="F155" s="298">
        <v>1890.5</v>
      </c>
      <c r="G155" s="298">
        <v>5.2</v>
      </c>
      <c r="H155" s="298">
        <v>1855.5</v>
      </c>
      <c r="I155" s="298">
        <v>35</v>
      </c>
      <c r="J155" s="299">
        <v>1.84</v>
      </c>
      <c r="K155" s="300">
        <v>0.11569</v>
      </c>
      <c r="L155" s="300">
        <v>8.0999999999999996E-4</v>
      </c>
      <c r="M155" s="301">
        <v>5.3070000000000004</v>
      </c>
      <c r="N155" s="301">
        <v>0.13</v>
      </c>
      <c r="O155" s="300">
        <v>0.33354</v>
      </c>
      <c r="P155" s="300">
        <v>7.1999999999999998E-3</v>
      </c>
      <c r="Q155" s="301">
        <v>0.22625999999999999</v>
      </c>
      <c r="R155" s="309"/>
      <c r="S155" s="309">
        <v>325</v>
      </c>
      <c r="T155" s="309">
        <v>28</v>
      </c>
      <c r="U155" s="299">
        <v>41.3</v>
      </c>
      <c r="V155" s="309">
        <v>3.6</v>
      </c>
      <c r="W155" s="299">
        <v>35.1</v>
      </c>
      <c r="X155" s="309">
        <v>2.8</v>
      </c>
      <c r="Y155" s="301">
        <f t="shared" si="33"/>
        <v>0.84169884169884168</v>
      </c>
      <c r="Z155" s="301"/>
      <c r="AA155" s="309">
        <v>480</v>
      </c>
      <c r="AB155" s="309">
        <v>120</v>
      </c>
      <c r="AC155" s="301">
        <v>1.3</v>
      </c>
      <c r="AD155" s="301">
        <v>1.1000000000000001</v>
      </c>
      <c r="AE155" s="301">
        <v>0.43</v>
      </c>
      <c r="AF155" s="301">
        <v>0.32</v>
      </c>
      <c r="AG155" s="309">
        <v>1300</v>
      </c>
      <c r="AH155" s="309">
        <v>140</v>
      </c>
      <c r="AI155" s="344">
        <v>4.5999999999999999E-3</v>
      </c>
      <c r="AJ155" s="344">
        <v>7.1000000000000004E-3</v>
      </c>
      <c r="AK155" s="299">
        <v>35</v>
      </c>
      <c r="AL155" s="299">
        <v>3.5</v>
      </c>
      <c r="AM155" s="344">
        <v>6.3E-2</v>
      </c>
      <c r="AN155" s="344">
        <v>3.1E-2</v>
      </c>
      <c r="AO155" s="301">
        <v>1.37</v>
      </c>
      <c r="AP155" s="301">
        <v>0.57999999999999996</v>
      </c>
      <c r="AQ155" s="301">
        <v>2.54</v>
      </c>
      <c r="AR155" s="301">
        <v>0.61</v>
      </c>
      <c r="AS155" s="301">
        <v>0.8</v>
      </c>
      <c r="AT155" s="301">
        <v>0.25</v>
      </c>
      <c r="AU155" s="299">
        <v>22.9</v>
      </c>
      <c r="AV155" s="301">
        <v>4.2</v>
      </c>
      <c r="AW155" s="301">
        <v>7.7</v>
      </c>
      <c r="AX155" s="301">
        <v>1.2</v>
      </c>
      <c r="AY155" s="298">
        <v>100.8</v>
      </c>
      <c r="AZ155" s="309">
        <v>9.8000000000000007</v>
      </c>
      <c r="BA155" s="298">
        <v>41.1</v>
      </c>
      <c r="BB155" s="309">
        <v>3.9</v>
      </c>
      <c r="BC155" s="298">
        <v>219</v>
      </c>
      <c r="BD155" s="309">
        <v>22</v>
      </c>
      <c r="BE155" s="298">
        <v>49.8</v>
      </c>
      <c r="BF155" s="309">
        <v>4.2</v>
      </c>
      <c r="BG155" s="309">
        <v>487</v>
      </c>
      <c r="BH155" s="298">
        <v>48</v>
      </c>
      <c r="BI155" s="298">
        <v>101.2</v>
      </c>
      <c r="BJ155" s="299">
        <v>9.4</v>
      </c>
      <c r="BK155" s="309">
        <v>7.7</v>
      </c>
      <c r="BL155" s="299">
        <v>2.2999999999999998</v>
      </c>
      <c r="BM155" s="298">
        <v>529000</v>
      </c>
      <c r="BN155" s="298">
        <v>67000</v>
      </c>
      <c r="BO155" s="298">
        <v>11800</v>
      </c>
      <c r="BP155" s="298">
        <v>1100</v>
      </c>
      <c r="BQ155" s="298">
        <v>218</v>
      </c>
      <c r="BR155" s="309">
        <v>18</v>
      </c>
      <c r="BS155" s="298">
        <v>259</v>
      </c>
      <c r="BT155" s="309">
        <v>24</v>
      </c>
      <c r="BU155" s="301">
        <v>3.75</v>
      </c>
      <c r="BV155" s="301">
        <v>0.57999999999999996</v>
      </c>
      <c r="BW155" s="301">
        <v>2.59</v>
      </c>
      <c r="BX155" s="301">
        <v>0.68</v>
      </c>
      <c r="BY155" s="309"/>
      <c r="BZ155" s="307">
        <f t="shared" si="34"/>
        <v>113.26168170584516</v>
      </c>
      <c r="CA155" s="235">
        <f>BS155*(EXP(F155*0.0001551)+0.0072*EXP(F155*0.0009849))</f>
        <v>359.25227908902121</v>
      </c>
      <c r="CB155" s="308">
        <f>2.28+3.99*LOG(AK155/((CA155*BK155)^(1/2)))</f>
        <v>1.5742604339579391</v>
      </c>
      <c r="CC155" s="235">
        <f>4800/(5.711-LOG(BK155)-LOG(1)+LOG(1))-273.15</f>
        <v>721.76984087264623</v>
      </c>
    </row>
    <row r="156" spans="1:81" s="25" customFormat="1" ht="12" customHeight="1">
      <c r="A156" s="33" t="s">
        <v>248</v>
      </c>
      <c r="B156" s="33"/>
      <c r="C156" s="299">
        <v>7.07</v>
      </c>
      <c r="D156" s="25" t="s">
        <v>461</v>
      </c>
      <c r="F156" s="298">
        <v>1884.2</v>
      </c>
      <c r="G156" s="298">
        <v>8.9</v>
      </c>
      <c r="H156" s="298">
        <v>1852</v>
      </c>
      <c r="I156" s="298">
        <v>35</v>
      </c>
      <c r="J156" s="299">
        <v>1.7</v>
      </c>
      <c r="K156" s="300">
        <v>0.11522</v>
      </c>
      <c r="L156" s="300">
        <v>8.7000000000000001E-4</v>
      </c>
      <c r="M156" s="301">
        <v>5.2729999999999997</v>
      </c>
      <c r="N156" s="301">
        <v>0.13</v>
      </c>
      <c r="O156" s="300">
        <v>0.33280999999999999</v>
      </c>
      <c r="P156" s="300">
        <v>7.1999999999999998E-3</v>
      </c>
      <c r="Q156" s="301">
        <v>0.35566999999999999</v>
      </c>
      <c r="R156" s="309"/>
      <c r="S156" s="309">
        <v>211</v>
      </c>
      <c r="T156" s="309">
        <v>13</v>
      </c>
      <c r="U156" s="299">
        <v>26.6</v>
      </c>
      <c r="V156" s="309">
        <v>1.7</v>
      </c>
      <c r="W156" s="299">
        <v>23.1</v>
      </c>
      <c r="X156" s="309">
        <v>1.4</v>
      </c>
      <c r="Y156" s="301">
        <f t="shared" si="33"/>
        <v>0.8660714285714286</v>
      </c>
      <c r="Z156" s="301"/>
      <c r="AA156" s="309">
        <v>440</v>
      </c>
      <c r="AB156" s="309">
        <v>110</v>
      </c>
      <c r="AC156" s="301" t="s">
        <v>107</v>
      </c>
      <c r="AD156" s="301" t="s">
        <v>107</v>
      </c>
      <c r="AE156" s="301">
        <v>0.17</v>
      </c>
      <c r="AF156" s="301">
        <v>0.18</v>
      </c>
      <c r="AG156" s="309">
        <v>1332</v>
      </c>
      <c r="AH156" s="309">
        <v>95</v>
      </c>
      <c r="AI156" s="344">
        <v>7.7000000000000002E-3</v>
      </c>
      <c r="AJ156" s="344">
        <v>8.6999999999999994E-3</v>
      </c>
      <c r="AK156" s="299">
        <v>27</v>
      </c>
      <c r="AL156" s="299">
        <v>2.5</v>
      </c>
      <c r="AM156" s="344">
        <v>9.8000000000000004E-2</v>
      </c>
      <c r="AN156" s="344">
        <v>2.8000000000000001E-2</v>
      </c>
      <c r="AO156" s="301">
        <v>2.2599999999999998</v>
      </c>
      <c r="AP156" s="301">
        <v>0.6</v>
      </c>
      <c r="AQ156" s="301">
        <v>5.0999999999999996</v>
      </c>
      <c r="AR156" s="301">
        <v>1.4</v>
      </c>
      <c r="AS156" s="301">
        <v>1.3</v>
      </c>
      <c r="AT156" s="301">
        <v>0.37</v>
      </c>
      <c r="AU156" s="299">
        <v>24.6</v>
      </c>
      <c r="AV156" s="301">
        <v>2.9</v>
      </c>
      <c r="AW156" s="301">
        <v>8.6999999999999993</v>
      </c>
      <c r="AX156" s="301">
        <v>1.5</v>
      </c>
      <c r="AY156" s="298">
        <v>105.8</v>
      </c>
      <c r="AZ156" s="309">
        <v>9.4</v>
      </c>
      <c r="BA156" s="298">
        <v>42.4</v>
      </c>
      <c r="BB156" s="309">
        <v>3.4</v>
      </c>
      <c r="BC156" s="298">
        <v>218</v>
      </c>
      <c r="BD156" s="309">
        <v>13</v>
      </c>
      <c r="BE156" s="298">
        <v>47.5</v>
      </c>
      <c r="BF156" s="309">
        <v>3.8</v>
      </c>
      <c r="BG156" s="309">
        <v>432</v>
      </c>
      <c r="BH156" s="298">
        <v>22</v>
      </c>
      <c r="BI156" s="298">
        <v>95.9</v>
      </c>
      <c r="BJ156" s="299">
        <v>5.8</v>
      </c>
      <c r="BK156" s="309">
        <v>14.4</v>
      </c>
      <c r="BL156" s="299">
        <v>3.7</v>
      </c>
      <c r="BM156" s="298">
        <v>546000</v>
      </c>
      <c r="BN156" s="298">
        <v>40000</v>
      </c>
      <c r="BO156" s="298">
        <v>9500</v>
      </c>
      <c r="BP156" s="298">
        <v>710</v>
      </c>
      <c r="BQ156" s="298">
        <v>145.5</v>
      </c>
      <c r="BR156" s="309">
        <v>9</v>
      </c>
      <c r="BS156" s="298">
        <v>168</v>
      </c>
      <c r="BT156" s="309">
        <v>10</v>
      </c>
      <c r="BU156" s="301">
        <v>3.09</v>
      </c>
      <c r="BV156" s="301">
        <v>0.57999999999999996</v>
      </c>
      <c r="BW156" s="301">
        <v>1.64</v>
      </c>
      <c r="BX156" s="301">
        <v>0.34</v>
      </c>
      <c r="BY156" s="309"/>
      <c r="BZ156" s="307">
        <f t="shared" si="34"/>
        <v>67.559257331251089</v>
      </c>
      <c r="CA156" s="235">
        <f>BS156*(EXP(F156*0.0001551)+0.0072*EXP(F156*0.0009849))</f>
        <v>232.76036350401608</v>
      </c>
      <c r="CB156" s="308">
        <f>2.28+3.99*LOG(AK156/((CA156*BK156)^(1/2)))</f>
        <v>0.95822473887091664</v>
      </c>
      <c r="CC156" s="235">
        <f>4800/(5.711-LOG(BK156)-LOG(1)+LOG(1))-273.15</f>
        <v>781.18388704146867</v>
      </c>
    </row>
    <row r="157" spans="1:81" s="25" customFormat="1" ht="12" customHeight="1">
      <c r="A157" s="33" t="s">
        <v>249</v>
      </c>
      <c r="B157" s="33"/>
      <c r="C157" s="299">
        <v>7.024</v>
      </c>
      <c r="D157" s="25" t="s">
        <v>461</v>
      </c>
      <c r="F157" s="298">
        <v>1897.6</v>
      </c>
      <c r="G157" s="298">
        <v>7.4</v>
      </c>
      <c r="H157" s="298">
        <v>1851.8</v>
      </c>
      <c r="I157" s="298">
        <v>35</v>
      </c>
      <c r="J157" s="299">
        <v>2.4</v>
      </c>
      <c r="K157" s="300">
        <v>0.1162</v>
      </c>
      <c r="L157" s="300">
        <v>1.1000000000000001E-3</v>
      </c>
      <c r="M157" s="301">
        <v>5.3159999999999998</v>
      </c>
      <c r="N157" s="301">
        <v>0.14000000000000001</v>
      </c>
      <c r="O157" s="300">
        <v>0.33277000000000001</v>
      </c>
      <c r="P157" s="300">
        <v>7.1999999999999998E-3</v>
      </c>
      <c r="Q157" s="301">
        <v>0.30847999999999998</v>
      </c>
      <c r="R157" s="309"/>
      <c r="S157" s="309">
        <v>213</v>
      </c>
      <c r="T157" s="309">
        <v>15</v>
      </c>
      <c r="U157" s="299">
        <v>27.2</v>
      </c>
      <c r="V157" s="309">
        <v>1.8</v>
      </c>
      <c r="W157" s="299">
        <v>32.799999999999997</v>
      </c>
      <c r="X157" s="309">
        <v>2.1</v>
      </c>
      <c r="Y157" s="301">
        <f t="shared" si="33"/>
        <v>1.2705882352941176</v>
      </c>
      <c r="Z157" s="301"/>
      <c r="AA157" s="309">
        <v>1030</v>
      </c>
      <c r="AB157" s="309">
        <v>150</v>
      </c>
      <c r="AC157" s="301">
        <v>0.7</v>
      </c>
      <c r="AD157" s="301">
        <v>1</v>
      </c>
      <c r="AE157" s="301">
        <v>0.13</v>
      </c>
      <c r="AF157" s="301">
        <v>0.14000000000000001</v>
      </c>
      <c r="AG157" s="309">
        <v>1028</v>
      </c>
      <c r="AH157" s="309">
        <v>69</v>
      </c>
      <c r="AI157" s="344">
        <v>1.2999999999999999E-2</v>
      </c>
      <c r="AJ157" s="344">
        <v>1.2E-2</v>
      </c>
      <c r="AK157" s="299">
        <v>33</v>
      </c>
      <c r="AL157" s="299">
        <v>2.2999999999999998</v>
      </c>
      <c r="AM157" s="344">
        <v>0.15</v>
      </c>
      <c r="AN157" s="344">
        <v>4.5999999999999999E-2</v>
      </c>
      <c r="AO157" s="301">
        <v>3.49</v>
      </c>
      <c r="AP157" s="301">
        <v>0.9</v>
      </c>
      <c r="AQ157" s="301">
        <v>7.3</v>
      </c>
      <c r="AR157" s="301">
        <v>1.1000000000000001</v>
      </c>
      <c r="AS157" s="301">
        <v>1.21</v>
      </c>
      <c r="AT157" s="301">
        <v>0.26</v>
      </c>
      <c r="AU157" s="299">
        <v>30</v>
      </c>
      <c r="AV157" s="301">
        <v>4.0999999999999996</v>
      </c>
      <c r="AW157" s="301">
        <v>8.74</v>
      </c>
      <c r="AX157" s="301">
        <v>0.88</v>
      </c>
      <c r="AY157" s="298">
        <v>98.1</v>
      </c>
      <c r="AZ157" s="309">
        <v>6.9</v>
      </c>
      <c r="BA157" s="298">
        <v>34.799999999999997</v>
      </c>
      <c r="BB157" s="309">
        <v>3.2</v>
      </c>
      <c r="BC157" s="298">
        <v>159</v>
      </c>
      <c r="BD157" s="309">
        <v>15</v>
      </c>
      <c r="BE157" s="298">
        <v>30</v>
      </c>
      <c r="BF157" s="309">
        <v>3.2</v>
      </c>
      <c r="BG157" s="309">
        <v>289</v>
      </c>
      <c r="BH157" s="298">
        <v>19</v>
      </c>
      <c r="BI157" s="298">
        <v>56.1</v>
      </c>
      <c r="BJ157" s="299">
        <v>3.9</v>
      </c>
      <c r="BK157" s="309">
        <v>10.4</v>
      </c>
      <c r="BL157" s="299">
        <v>2.2999999999999998</v>
      </c>
      <c r="BM157" s="298">
        <v>558000</v>
      </c>
      <c r="BN157" s="298">
        <v>38000</v>
      </c>
      <c r="BO157" s="298">
        <v>12100</v>
      </c>
      <c r="BP157" s="298">
        <v>1000</v>
      </c>
      <c r="BQ157" s="298">
        <v>216</v>
      </c>
      <c r="BR157" s="309">
        <v>14</v>
      </c>
      <c r="BS157" s="298">
        <v>170</v>
      </c>
      <c r="BT157" s="309">
        <v>13</v>
      </c>
      <c r="BU157" s="301">
        <v>1.65</v>
      </c>
      <c r="BV157" s="301">
        <v>0.47</v>
      </c>
      <c r="BW157" s="301">
        <v>0.37</v>
      </c>
      <c r="BX157" s="301">
        <v>0.16</v>
      </c>
      <c r="BY157" s="309"/>
      <c r="BZ157" s="307">
        <f t="shared" si="34"/>
        <v>41.547238685873531</v>
      </c>
      <c r="CA157" s="235">
        <f>BS157*(EXP(F157*0.0001551)+0.0072*EXP(F157*0.0009849))</f>
        <v>236.10906781481597</v>
      </c>
      <c r="CB157" s="308">
        <f>2.28+3.99*LOG(AK157/((CA157*BK157)^(1/2)))</f>
        <v>1.5755293384178608</v>
      </c>
      <c r="CC157" s="235">
        <f>4800/(5.711-LOG(BK157)-LOG(1)+LOG(1))-273.15</f>
        <v>749.43928257554785</v>
      </c>
    </row>
    <row r="158" spans="1:81" s="25" customFormat="1" ht="12" customHeight="1">
      <c r="A158" s="33" t="s">
        <v>250</v>
      </c>
      <c r="B158" s="33"/>
      <c r="C158" s="299">
        <v>7.0529999999999999</v>
      </c>
      <c r="D158" s="25" t="s">
        <v>461</v>
      </c>
      <c r="F158" s="298"/>
      <c r="G158" s="298" t="s">
        <v>106</v>
      </c>
      <c r="H158" s="298" t="s">
        <v>105</v>
      </c>
      <c r="I158" s="298" t="s">
        <v>106</v>
      </c>
      <c r="J158" s="299" t="s">
        <v>105</v>
      </c>
      <c r="K158" s="300" t="s">
        <v>105</v>
      </c>
      <c r="L158" s="300" t="s">
        <v>106</v>
      </c>
      <c r="M158" s="301" t="s">
        <v>105</v>
      </c>
      <c r="N158" s="301" t="s">
        <v>106</v>
      </c>
      <c r="O158" s="300" t="s">
        <v>105</v>
      </c>
      <c r="P158" s="300" t="s">
        <v>106</v>
      </c>
      <c r="Q158" s="301" t="s">
        <v>108</v>
      </c>
      <c r="R158" s="309"/>
      <c r="S158" s="309">
        <v>205</v>
      </c>
      <c r="T158" s="309">
        <v>16</v>
      </c>
      <c r="U158" s="299">
        <v>24.1</v>
      </c>
      <c r="V158" s="309">
        <v>1.9</v>
      </c>
      <c r="W158" s="299">
        <v>36.299999999999997</v>
      </c>
      <c r="X158" s="309">
        <v>2.9</v>
      </c>
      <c r="Y158" s="301">
        <f t="shared" si="33"/>
        <v>0.99242424242424243</v>
      </c>
      <c r="Z158" s="301"/>
      <c r="AA158" s="309">
        <v>380</v>
      </c>
      <c r="AB158" s="309">
        <v>120</v>
      </c>
      <c r="AC158" s="301">
        <v>1.7</v>
      </c>
      <c r="AD158" s="301">
        <v>1.2</v>
      </c>
      <c r="AE158" s="301">
        <v>0.2</v>
      </c>
      <c r="AF158" s="301">
        <v>0.15</v>
      </c>
      <c r="AG158" s="309">
        <v>1600</v>
      </c>
      <c r="AH158" s="309">
        <v>150</v>
      </c>
      <c r="AI158" s="344">
        <v>1.4E-2</v>
      </c>
      <c r="AJ158" s="344">
        <v>1.2999999999999999E-2</v>
      </c>
      <c r="AK158" s="299">
        <v>34.200000000000003</v>
      </c>
      <c r="AL158" s="299">
        <v>3.7</v>
      </c>
      <c r="AM158" s="344">
        <v>0.23799999999999999</v>
      </c>
      <c r="AN158" s="344">
        <v>8.5999999999999993E-2</v>
      </c>
      <c r="AO158" s="301">
        <v>3.9</v>
      </c>
      <c r="AP158" s="301">
        <v>1.4</v>
      </c>
      <c r="AQ158" s="301">
        <v>5.5</v>
      </c>
      <c r="AR158" s="301">
        <v>1.5</v>
      </c>
      <c r="AS158" s="301">
        <v>1.62</v>
      </c>
      <c r="AT158" s="301">
        <v>0.28999999999999998</v>
      </c>
      <c r="AU158" s="299">
        <v>33.799999999999997</v>
      </c>
      <c r="AV158" s="301">
        <v>4.3</v>
      </c>
      <c r="AW158" s="301">
        <v>10.4</v>
      </c>
      <c r="AX158" s="301">
        <v>1.4</v>
      </c>
      <c r="AY158" s="298">
        <v>137</v>
      </c>
      <c r="AZ158" s="309">
        <v>14</v>
      </c>
      <c r="BA158" s="298">
        <v>54.3</v>
      </c>
      <c r="BB158" s="309">
        <v>5.7</v>
      </c>
      <c r="BC158" s="298">
        <v>275</v>
      </c>
      <c r="BD158" s="309">
        <v>17</v>
      </c>
      <c r="BE158" s="298">
        <v>55.8</v>
      </c>
      <c r="BF158" s="309">
        <v>4.9000000000000004</v>
      </c>
      <c r="BG158" s="309">
        <v>540</v>
      </c>
      <c r="BH158" s="298">
        <v>53</v>
      </c>
      <c r="BI158" s="298">
        <v>117</v>
      </c>
      <c r="BJ158" s="299">
        <v>11</v>
      </c>
      <c r="BK158" s="309">
        <v>16.100000000000001</v>
      </c>
      <c r="BL158" s="299">
        <v>3.1</v>
      </c>
      <c r="BM158" s="298">
        <v>600000</v>
      </c>
      <c r="BN158" s="298">
        <v>56000</v>
      </c>
      <c r="BO158" s="298">
        <v>10600</v>
      </c>
      <c r="BP158" s="298">
        <v>980</v>
      </c>
      <c r="BQ158" s="298">
        <v>131</v>
      </c>
      <c r="BR158" s="309">
        <v>10</v>
      </c>
      <c r="BS158" s="298">
        <v>132</v>
      </c>
      <c r="BT158" s="309">
        <v>11</v>
      </c>
      <c r="BU158" s="301">
        <v>4.0999999999999996</v>
      </c>
      <c r="BV158" s="301">
        <v>1.1000000000000001</v>
      </c>
      <c r="BW158" s="301">
        <v>1.44</v>
      </c>
      <c r="BX158" s="301">
        <v>0.37</v>
      </c>
      <c r="BY158" s="309"/>
      <c r="BZ158" s="307">
        <f t="shared" si="34"/>
        <v>60.037296037296045</v>
      </c>
      <c r="CA158" s="235"/>
      <c r="CB158" s="308"/>
      <c r="CC158" s="235"/>
    </row>
    <row r="159" spans="1:81" s="25" customFormat="1" ht="12" customHeight="1">
      <c r="A159" s="33" t="s">
        <v>251</v>
      </c>
      <c r="B159" s="33"/>
      <c r="C159" s="299">
        <v>7.0140000000000002</v>
      </c>
      <c r="D159" s="25" t="s">
        <v>461</v>
      </c>
      <c r="F159" s="298">
        <v>1886.4</v>
      </c>
      <c r="G159" s="298">
        <v>7.4</v>
      </c>
      <c r="H159" s="298">
        <v>1850.1</v>
      </c>
      <c r="I159" s="298">
        <v>35</v>
      </c>
      <c r="J159" s="299">
        <v>1.91</v>
      </c>
      <c r="K159" s="300">
        <v>0.11544</v>
      </c>
      <c r="L159" s="300">
        <v>8.8000000000000003E-4</v>
      </c>
      <c r="M159" s="301">
        <v>5.2770000000000001</v>
      </c>
      <c r="N159" s="301">
        <v>0.13</v>
      </c>
      <c r="O159" s="300">
        <v>0.33241999999999999</v>
      </c>
      <c r="P159" s="300">
        <v>7.1000000000000004E-3</v>
      </c>
      <c r="Q159" s="301">
        <v>0.21284</v>
      </c>
      <c r="R159" s="309"/>
      <c r="S159" s="309">
        <v>200</v>
      </c>
      <c r="T159" s="309">
        <v>14</v>
      </c>
      <c r="U159" s="299">
        <v>25.3</v>
      </c>
      <c r="V159" s="309">
        <v>1.8</v>
      </c>
      <c r="W159" s="299">
        <v>39.799999999999997</v>
      </c>
      <c r="X159" s="309">
        <v>2.7</v>
      </c>
      <c r="Y159" s="301">
        <f t="shared" si="33"/>
        <v>1.6</v>
      </c>
      <c r="Z159" s="301"/>
      <c r="AA159" s="310">
        <v>290</v>
      </c>
      <c r="AB159" s="310">
        <v>120</v>
      </c>
      <c r="AC159" s="311">
        <v>0.5</v>
      </c>
      <c r="AD159" s="311">
        <v>1</v>
      </c>
      <c r="AE159" s="311">
        <v>0.3</v>
      </c>
      <c r="AF159" s="311">
        <v>0.25</v>
      </c>
      <c r="AG159" s="310">
        <v>1840</v>
      </c>
      <c r="AH159" s="310">
        <v>130</v>
      </c>
      <c r="AI159" s="312">
        <v>2.9000000000000001E-2</v>
      </c>
      <c r="AJ159" s="312">
        <v>1.7999999999999999E-2</v>
      </c>
      <c r="AK159" s="313">
        <v>30.9</v>
      </c>
      <c r="AL159" s="313">
        <v>2.6</v>
      </c>
      <c r="AM159" s="312">
        <v>0.41099999999999998</v>
      </c>
      <c r="AN159" s="312">
        <v>9.4E-2</v>
      </c>
      <c r="AO159" s="311">
        <v>7.2</v>
      </c>
      <c r="AP159" s="311">
        <v>1.5</v>
      </c>
      <c r="AQ159" s="311">
        <v>10.7</v>
      </c>
      <c r="AR159" s="311">
        <v>2.2999999999999998</v>
      </c>
      <c r="AS159" s="311">
        <v>2.85</v>
      </c>
      <c r="AT159" s="311">
        <v>0.5</v>
      </c>
      <c r="AU159" s="313">
        <v>45.7</v>
      </c>
      <c r="AV159" s="311">
        <v>5.2</v>
      </c>
      <c r="AW159" s="311">
        <v>14.2</v>
      </c>
      <c r="AX159" s="311">
        <v>1.2</v>
      </c>
      <c r="AY159" s="314">
        <v>169</v>
      </c>
      <c r="AZ159" s="310">
        <v>14</v>
      </c>
      <c r="BA159" s="314">
        <v>62</v>
      </c>
      <c r="BB159" s="310">
        <v>3.5</v>
      </c>
      <c r="BC159" s="314">
        <v>299</v>
      </c>
      <c r="BD159" s="310">
        <v>19</v>
      </c>
      <c r="BE159" s="314">
        <v>59.1</v>
      </c>
      <c r="BF159" s="310">
        <v>4.3</v>
      </c>
      <c r="BG159" s="310">
        <v>522</v>
      </c>
      <c r="BH159" s="314">
        <v>43</v>
      </c>
      <c r="BI159" s="314">
        <v>102.4</v>
      </c>
      <c r="BJ159" s="313">
        <v>8.9</v>
      </c>
      <c r="BK159" s="310">
        <v>133</v>
      </c>
      <c r="BL159" s="313">
        <v>81</v>
      </c>
      <c r="BM159" s="314">
        <v>536000</v>
      </c>
      <c r="BN159" s="314">
        <v>27000</v>
      </c>
      <c r="BO159" s="314">
        <v>10470</v>
      </c>
      <c r="BP159" s="314">
        <v>820</v>
      </c>
      <c r="BQ159" s="314">
        <v>256</v>
      </c>
      <c r="BR159" s="310">
        <v>18</v>
      </c>
      <c r="BS159" s="314">
        <v>160</v>
      </c>
      <c r="BT159" s="310">
        <v>12</v>
      </c>
      <c r="BU159" s="311">
        <v>2.2599999999999998</v>
      </c>
      <c r="BV159" s="311">
        <v>0.35</v>
      </c>
      <c r="BW159" s="311">
        <v>0.8</v>
      </c>
      <c r="BX159" s="311">
        <v>0.32</v>
      </c>
      <c r="BY159" s="310"/>
      <c r="BZ159" s="307">
        <f t="shared" si="34"/>
        <v>39.266614745586708</v>
      </c>
      <c r="CA159" s="235"/>
      <c r="CB159" s="308"/>
      <c r="CC159" s="235"/>
    </row>
    <row r="160" spans="1:81" s="25" customFormat="1" ht="12" customHeight="1">
      <c r="A160" s="33" t="s">
        <v>252</v>
      </c>
      <c r="B160" s="33"/>
      <c r="C160" s="299">
        <v>7.0149999999999997</v>
      </c>
      <c r="D160" s="25" t="s">
        <v>461</v>
      </c>
      <c r="F160" s="298">
        <v>1870.7</v>
      </c>
      <c r="G160" s="298">
        <v>6.8</v>
      </c>
      <c r="H160" s="298">
        <v>1859.6</v>
      </c>
      <c r="I160" s="298">
        <v>35</v>
      </c>
      <c r="J160" s="299">
        <v>0.59</v>
      </c>
      <c r="K160" s="300">
        <v>0.11447</v>
      </c>
      <c r="L160" s="300">
        <v>8.0999999999999996E-4</v>
      </c>
      <c r="M160" s="301">
        <v>5.2629999999999999</v>
      </c>
      <c r="N160" s="301">
        <v>0.13</v>
      </c>
      <c r="O160" s="300">
        <v>0.33439999999999998</v>
      </c>
      <c r="P160" s="300">
        <v>7.3000000000000001E-3</v>
      </c>
      <c r="Q160" s="301">
        <v>0.50524999999999998</v>
      </c>
      <c r="R160" s="309"/>
      <c r="S160" s="309">
        <v>335</v>
      </c>
      <c r="T160" s="309">
        <v>25</v>
      </c>
      <c r="U160" s="299">
        <v>42</v>
      </c>
      <c r="V160" s="309">
        <v>3</v>
      </c>
      <c r="W160" s="299">
        <v>46.9</v>
      </c>
      <c r="X160" s="309">
        <v>3.3</v>
      </c>
      <c r="Y160" s="301">
        <f t="shared" si="33"/>
        <v>1.1132075471698113</v>
      </c>
      <c r="Z160" s="301"/>
      <c r="AA160" s="309">
        <v>510</v>
      </c>
      <c r="AB160" s="309">
        <v>110</v>
      </c>
      <c r="AC160" s="301" t="s">
        <v>107</v>
      </c>
      <c r="AD160" s="301" t="s">
        <v>107</v>
      </c>
      <c r="AE160" s="301">
        <v>0.38</v>
      </c>
      <c r="AF160" s="301">
        <v>0.38</v>
      </c>
      <c r="AG160" s="309">
        <v>1330</v>
      </c>
      <c r="AH160" s="309">
        <v>120</v>
      </c>
      <c r="AI160" s="344">
        <v>3.5999999999999999E-3</v>
      </c>
      <c r="AJ160" s="344">
        <v>5.4999999999999997E-3</v>
      </c>
      <c r="AK160" s="299">
        <v>44</v>
      </c>
      <c r="AL160" s="299">
        <v>4.7</v>
      </c>
      <c r="AM160" s="344">
        <v>7.6999999999999999E-2</v>
      </c>
      <c r="AN160" s="344">
        <v>3.9E-2</v>
      </c>
      <c r="AO160" s="301">
        <v>2.12</v>
      </c>
      <c r="AP160" s="301">
        <v>0.71</v>
      </c>
      <c r="AQ160" s="301">
        <v>4.8</v>
      </c>
      <c r="AR160" s="301">
        <v>1.3</v>
      </c>
      <c r="AS160" s="301">
        <v>1.17</v>
      </c>
      <c r="AT160" s="301">
        <v>0.43</v>
      </c>
      <c r="AU160" s="299">
        <v>24.2</v>
      </c>
      <c r="AV160" s="301">
        <v>3.3</v>
      </c>
      <c r="AW160" s="301">
        <v>8.6</v>
      </c>
      <c r="AX160" s="301">
        <v>1.2</v>
      </c>
      <c r="AY160" s="298">
        <v>107</v>
      </c>
      <c r="AZ160" s="309">
        <v>12</v>
      </c>
      <c r="BA160" s="298">
        <v>44.8</v>
      </c>
      <c r="BB160" s="309">
        <v>4</v>
      </c>
      <c r="BC160" s="298">
        <v>230</v>
      </c>
      <c r="BD160" s="309">
        <v>22</v>
      </c>
      <c r="BE160" s="298">
        <v>50.6</v>
      </c>
      <c r="BF160" s="309">
        <v>5.2</v>
      </c>
      <c r="BG160" s="309">
        <v>474</v>
      </c>
      <c r="BH160" s="298">
        <v>41</v>
      </c>
      <c r="BI160" s="298">
        <v>100.2</v>
      </c>
      <c r="BJ160" s="299">
        <v>6.2</v>
      </c>
      <c r="BK160" s="309">
        <v>8.4</v>
      </c>
      <c r="BL160" s="299">
        <v>2.9</v>
      </c>
      <c r="BM160" s="298">
        <v>537000</v>
      </c>
      <c r="BN160" s="298">
        <v>35000</v>
      </c>
      <c r="BO160" s="298">
        <v>11600</v>
      </c>
      <c r="BP160" s="298">
        <v>1300</v>
      </c>
      <c r="BQ160" s="298">
        <v>295</v>
      </c>
      <c r="BR160" s="309">
        <v>21</v>
      </c>
      <c r="BS160" s="298">
        <v>265</v>
      </c>
      <c r="BT160" s="309">
        <v>21</v>
      </c>
      <c r="BU160" s="301">
        <v>3.46</v>
      </c>
      <c r="BV160" s="301">
        <v>0.69</v>
      </c>
      <c r="BW160" s="301">
        <v>2.17</v>
      </c>
      <c r="BX160" s="301">
        <v>0.61</v>
      </c>
      <c r="BY160" s="309"/>
      <c r="BZ160" s="307">
        <f t="shared" si="34"/>
        <v>72.763364779874209</v>
      </c>
      <c r="CA160" s="235">
        <f t="shared" ref="CA160:CA171" si="35">BS160*(EXP(F160*0.0001551)+0.0072*EXP(F160*0.0009849))</f>
        <v>366.24813632372576</v>
      </c>
      <c r="CB160" s="308">
        <f t="shared" ref="CB160:CB171" si="36">2.28+3.99*LOG(AK160/((CA160*BK160)^(1/2)))</f>
        <v>1.8787070337366414</v>
      </c>
      <c r="CC160" s="235">
        <f t="shared" ref="CC160:CC171" si="37">4800/(5.711-LOG(BK160)-LOG(1)+LOG(1))-273.15</f>
        <v>729.62419278363473</v>
      </c>
    </row>
    <row r="161" spans="1:81" s="25" customFormat="1" ht="12" customHeight="1">
      <c r="A161" s="33" t="s">
        <v>253</v>
      </c>
      <c r="B161" s="33"/>
      <c r="C161" s="299">
        <v>7.0510000000000002</v>
      </c>
      <c r="D161" s="25" t="s">
        <v>461</v>
      </c>
      <c r="F161" s="298">
        <v>1883</v>
      </c>
      <c r="G161" s="298">
        <v>11</v>
      </c>
      <c r="H161" s="298">
        <v>1878.5</v>
      </c>
      <c r="I161" s="298">
        <v>35</v>
      </c>
      <c r="J161" s="299">
        <v>0.24</v>
      </c>
      <c r="K161" s="300">
        <v>0.1152</v>
      </c>
      <c r="L161" s="300">
        <v>1.1000000000000001E-3</v>
      </c>
      <c r="M161" s="301">
        <v>5.3579999999999997</v>
      </c>
      <c r="N161" s="301">
        <v>0.14000000000000001</v>
      </c>
      <c r="O161" s="300">
        <v>0.33829999999999999</v>
      </c>
      <c r="P161" s="300">
        <v>7.3000000000000001E-3</v>
      </c>
      <c r="Q161" s="301">
        <v>0.25374000000000002</v>
      </c>
      <c r="R161" s="309"/>
      <c r="S161" s="309">
        <v>191</v>
      </c>
      <c r="T161" s="309">
        <v>17</v>
      </c>
      <c r="U161" s="299">
        <v>24.2</v>
      </c>
      <c r="V161" s="309">
        <v>2.2999999999999998</v>
      </c>
      <c r="W161" s="299">
        <v>32.4</v>
      </c>
      <c r="X161" s="309">
        <v>2.7</v>
      </c>
      <c r="Y161" s="301">
        <f t="shared" si="33"/>
        <v>1.36</v>
      </c>
      <c r="Z161" s="301"/>
      <c r="AA161" s="309">
        <v>282</v>
      </c>
      <c r="AB161" s="309">
        <v>91</v>
      </c>
      <c r="AC161" s="301">
        <v>0.37</v>
      </c>
      <c r="AD161" s="301">
        <v>0.98</v>
      </c>
      <c r="AE161" s="301">
        <v>0.48</v>
      </c>
      <c r="AF161" s="301">
        <v>0.3</v>
      </c>
      <c r="AG161" s="309">
        <v>1560</v>
      </c>
      <c r="AH161" s="309">
        <v>190</v>
      </c>
      <c r="AI161" s="344">
        <v>1.0500000000000001E-2</v>
      </c>
      <c r="AJ161" s="344">
        <v>9.5999999999999992E-3</v>
      </c>
      <c r="AK161" s="299">
        <v>30.4</v>
      </c>
      <c r="AL161" s="299">
        <v>3.3</v>
      </c>
      <c r="AM161" s="344">
        <v>0.217</v>
      </c>
      <c r="AN161" s="344">
        <v>5.2999999999999999E-2</v>
      </c>
      <c r="AO161" s="301">
        <v>4.82</v>
      </c>
      <c r="AP161" s="301">
        <v>0.91</v>
      </c>
      <c r="AQ161" s="301">
        <v>7.15</v>
      </c>
      <c r="AR161" s="301">
        <v>0.97</v>
      </c>
      <c r="AS161" s="301">
        <v>2.1</v>
      </c>
      <c r="AT161" s="301">
        <v>0.25</v>
      </c>
      <c r="AU161" s="299">
        <v>37.4</v>
      </c>
      <c r="AV161" s="301">
        <v>5.6</v>
      </c>
      <c r="AW161" s="301">
        <v>11.2</v>
      </c>
      <c r="AX161" s="301">
        <v>1.2</v>
      </c>
      <c r="AY161" s="298">
        <v>149</v>
      </c>
      <c r="AZ161" s="309">
        <v>10</v>
      </c>
      <c r="BA161" s="298">
        <v>54.2</v>
      </c>
      <c r="BB161" s="309">
        <v>6.1</v>
      </c>
      <c r="BC161" s="298">
        <v>256</v>
      </c>
      <c r="BD161" s="309">
        <v>29</v>
      </c>
      <c r="BE161" s="298">
        <v>54</v>
      </c>
      <c r="BF161" s="309">
        <v>5.8</v>
      </c>
      <c r="BG161" s="309">
        <v>471</v>
      </c>
      <c r="BH161" s="298">
        <v>47</v>
      </c>
      <c r="BI161" s="298">
        <v>97</v>
      </c>
      <c r="BJ161" s="299">
        <v>8.4</v>
      </c>
      <c r="BK161" s="309">
        <v>12.1</v>
      </c>
      <c r="BL161" s="299">
        <v>3.4</v>
      </c>
      <c r="BM161" s="298">
        <v>550000</v>
      </c>
      <c r="BN161" s="298">
        <v>51000</v>
      </c>
      <c r="BO161" s="298">
        <v>9900</v>
      </c>
      <c r="BP161" s="298">
        <v>1100</v>
      </c>
      <c r="BQ161" s="298">
        <v>204</v>
      </c>
      <c r="BR161" s="309">
        <v>18</v>
      </c>
      <c r="BS161" s="298">
        <v>150</v>
      </c>
      <c r="BT161" s="309">
        <v>15</v>
      </c>
      <c r="BU161" s="301">
        <v>2.56</v>
      </c>
      <c r="BV161" s="301">
        <v>0.79</v>
      </c>
      <c r="BW161" s="301">
        <v>1.1299999999999999</v>
      </c>
      <c r="BX161" s="301">
        <v>0.42</v>
      </c>
      <c r="BY161" s="309"/>
      <c r="BZ161" s="307">
        <f t="shared" si="34"/>
        <v>51.752023909700256</v>
      </c>
      <c r="CA161" s="235">
        <f t="shared" si="35"/>
        <v>207.77620273375882</v>
      </c>
      <c r="CB161" s="308">
        <f t="shared" si="36"/>
        <v>1.4129051539471109</v>
      </c>
      <c r="CC161" s="235">
        <f t="shared" si="37"/>
        <v>763.96698442303989</v>
      </c>
    </row>
    <row r="162" spans="1:81" s="25" customFormat="1" ht="12" customHeight="1">
      <c r="A162" s="33" t="s">
        <v>254</v>
      </c>
      <c r="B162" s="33"/>
      <c r="C162" s="299">
        <v>7.08</v>
      </c>
      <c r="D162" s="25" t="s">
        <v>461</v>
      </c>
      <c r="F162" s="298">
        <v>1886.4</v>
      </c>
      <c r="G162" s="298">
        <v>8</v>
      </c>
      <c r="H162" s="298">
        <v>1859.2</v>
      </c>
      <c r="I162" s="298">
        <v>35</v>
      </c>
      <c r="J162" s="299">
        <v>1.43</v>
      </c>
      <c r="K162" s="300">
        <v>0.11548</v>
      </c>
      <c r="L162" s="300">
        <v>9.1E-4</v>
      </c>
      <c r="M162" s="301">
        <v>5.3079999999999998</v>
      </c>
      <c r="N162" s="301">
        <v>0.13</v>
      </c>
      <c r="O162" s="300">
        <v>0.33431</v>
      </c>
      <c r="P162" s="300">
        <v>7.1999999999999998E-3</v>
      </c>
      <c r="Q162" s="301">
        <v>0.48716999999999999</v>
      </c>
      <c r="R162" s="309"/>
      <c r="S162" s="309">
        <v>169</v>
      </c>
      <c r="T162" s="309">
        <v>10</v>
      </c>
      <c r="U162" s="299">
        <v>21.4</v>
      </c>
      <c r="V162" s="309">
        <v>1.3</v>
      </c>
      <c r="W162" s="299">
        <v>30</v>
      </c>
      <c r="X162" s="309">
        <v>1.8</v>
      </c>
      <c r="Y162" s="301">
        <f t="shared" si="33"/>
        <v>1.4136904761904761</v>
      </c>
      <c r="Z162" s="301"/>
      <c r="AA162" s="309">
        <v>320</v>
      </c>
      <c r="AB162" s="309">
        <v>140</v>
      </c>
      <c r="AC162" s="301">
        <v>0.8</v>
      </c>
      <c r="AD162" s="301">
        <v>1.2</v>
      </c>
      <c r="AE162" s="301">
        <v>0.25</v>
      </c>
      <c r="AF162" s="301">
        <v>0.21</v>
      </c>
      <c r="AG162" s="309">
        <v>1550</v>
      </c>
      <c r="AH162" s="309">
        <v>120</v>
      </c>
      <c r="AI162" s="344">
        <v>1.2E-2</v>
      </c>
      <c r="AJ162" s="344">
        <v>1.2E-2</v>
      </c>
      <c r="AK162" s="299">
        <v>28.7</v>
      </c>
      <c r="AL162" s="299">
        <v>2.2999999999999998</v>
      </c>
      <c r="AM162" s="344">
        <v>0.33</v>
      </c>
      <c r="AN162" s="344">
        <v>0.1</v>
      </c>
      <c r="AO162" s="301">
        <v>4.7</v>
      </c>
      <c r="AP162" s="301">
        <v>0.65</v>
      </c>
      <c r="AQ162" s="301">
        <v>6.7</v>
      </c>
      <c r="AR162" s="301">
        <v>1.7</v>
      </c>
      <c r="AS162" s="301">
        <v>2.08</v>
      </c>
      <c r="AT162" s="301">
        <v>0.3</v>
      </c>
      <c r="AU162" s="299">
        <v>36.700000000000003</v>
      </c>
      <c r="AV162" s="301">
        <v>5.5</v>
      </c>
      <c r="AW162" s="301">
        <v>11.4</v>
      </c>
      <c r="AX162" s="301">
        <v>1</v>
      </c>
      <c r="AY162" s="298">
        <v>140</v>
      </c>
      <c r="AZ162" s="309">
        <v>13</v>
      </c>
      <c r="BA162" s="298">
        <v>49.8</v>
      </c>
      <c r="BB162" s="309">
        <v>3.7</v>
      </c>
      <c r="BC162" s="298">
        <v>249</v>
      </c>
      <c r="BD162" s="309">
        <v>18</v>
      </c>
      <c r="BE162" s="298">
        <v>50.7</v>
      </c>
      <c r="BF162" s="309">
        <v>3.3</v>
      </c>
      <c r="BG162" s="309">
        <v>435</v>
      </c>
      <c r="BH162" s="298">
        <v>27</v>
      </c>
      <c r="BI162" s="298">
        <v>91.1</v>
      </c>
      <c r="BJ162" s="299">
        <v>5.5</v>
      </c>
      <c r="BK162" s="309">
        <v>17.7</v>
      </c>
      <c r="BL162" s="299">
        <v>4</v>
      </c>
      <c r="BM162" s="298">
        <v>550000</v>
      </c>
      <c r="BN162" s="298">
        <v>40000</v>
      </c>
      <c r="BO162" s="298">
        <v>10270</v>
      </c>
      <c r="BP162" s="298">
        <v>840</v>
      </c>
      <c r="BQ162" s="298">
        <v>190</v>
      </c>
      <c r="BR162" s="309">
        <v>12</v>
      </c>
      <c r="BS162" s="298">
        <v>134.4</v>
      </c>
      <c r="BT162" s="309">
        <v>8.5</v>
      </c>
      <c r="BU162" s="301">
        <v>2.4</v>
      </c>
      <c r="BV162" s="301">
        <v>0.7</v>
      </c>
      <c r="BW162" s="301">
        <v>1.0900000000000001</v>
      </c>
      <c r="BX162" s="301">
        <v>0.39</v>
      </c>
      <c r="BY162" s="309"/>
      <c r="BZ162" s="307">
        <f t="shared" si="34"/>
        <v>50.682756430612891</v>
      </c>
      <c r="CA162" s="235">
        <f t="shared" si="35"/>
        <v>186.28315357866373</v>
      </c>
      <c r="CB162" s="308">
        <f t="shared" si="36"/>
        <v>1.0782458065370051</v>
      </c>
      <c r="CC162" s="235">
        <f t="shared" si="37"/>
        <v>802.35330447765671</v>
      </c>
    </row>
    <row r="163" spans="1:81" s="25" customFormat="1" ht="12" customHeight="1">
      <c r="A163" s="33" t="s">
        <v>255</v>
      </c>
      <c r="B163" s="33"/>
      <c r="C163" s="299">
        <v>7.008</v>
      </c>
      <c r="D163" s="25" t="s">
        <v>461</v>
      </c>
      <c r="F163" s="298">
        <v>1881.8</v>
      </c>
      <c r="G163" s="298">
        <v>8.6999999999999993</v>
      </c>
      <c r="H163" s="298">
        <v>1870.3</v>
      </c>
      <c r="I163" s="298">
        <v>35</v>
      </c>
      <c r="J163" s="299">
        <v>0.59</v>
      </c>
      <c r="K163" s="300">
        <v>0.11509999999999999</v>
      </c>
      <c r="L163" s="300">
        <v>1.1000000000000001E-3</v>
      </c>
      <c r="M163" s="301">
        <v>5.3280000000000003</v>
      </c>
      <c r="N163" s="301">
        <v>0.13</v>
      </c>
      <c r="O163" s="300">
        <v>0.33661000000000002</v>
      </c>
      <c r="P163" s="300">
        <v>7.1999999999999998E-3</v>
      </c>
      <c r="Q163" s="301">
        <v>0.1</v>
      </c>
      <c r="R163" s="309"/>
      <c r="S163" s="309">
        <v>176.3</v>
      </c>
      <c r="T163" s="309">
        <v>8.1</v>
      </c>
      <c r="U163" s="299">
        <v>22.2</v>
      </c>
      <c r="V163" s="309">
        <v>1.1000000000000001</v>
      </c>
      <c r="W163" s="299">
        <v>28.7</v>
      </c>
      <c r="X163" s="309">
        <v>1.4</v>
      </c>
      <c r="Y163" s="301">
        <f t="shared" si="33"/>
        <v>1.3189655172413794</v>
      </c>
      <c r="Z163" s="301"/>
      <c r="AA163" s="309">
        <v>440</v>
      </c>
      <c r="AB163" s="309">
        <v>100</v>
      </c>
      <c r="AC163" s="301" t="s">
        <v>107</v>
      </c>
      <c r="AD163" s="301" t="s">
        <v>107</v>
      </c>
      <c r="AE163" s="301">
        <v>0.36</v>
      </c>
      <c r="AF163" s="301">
        <v>0.23</v>
      </c>
      <c r="AG163" s="309">
        <v>1403</v>
      </c>
      <c r="AH163" s="309">
        <v>61</v>
      </c>
      <c r="AI163" s="344">
        <v>8.0000000000000002E-3</v>
      </c>
      <c r="AJ163" s="344">
        <v>0.01</v>
      </c>
      <c r="AK163" s="299">
        <v>26.7</v>
      </c>
      <c r="AL163" s="299">
        <v>2.5</v>
      </c>
      <c r="AM163" s="344">
        <v>0.223</v>
      </c>
      <c r="AN163" s="344">
        <v>4.7E-2</v>
      </c>
      <c r="AO163" s="301">
        <v>2.91</v>
      </c>
      <c r="AP163" s="301">
        <v>0.76</v>
      </c>
      <c r="AQ163" s="301">
        <v>6.2</v>
      </c>
      <c r="AR163" s="301">
        <v>1.2</v>
      </c>
      <c r="AS163" s="301">
        <v>1.41</v>
      </c>
      <c r="AT163" s="301">
        <v>0.28000000000000003</v>
      </c>
      <c r="AU163" s="299">
        <v>28.7</v>
      </c>
      <c r="AV163" s="301">
        <v>3.8</v>
      </c>
      <c r="AW163" s="301">
        <v>9.8000000000000007</v>
      </c>
      <c r="AX163" s="301">
        <v>1</v>
      </c>
      <c r="AY163" s="298">
        <v>123</v>
      </c>
      <c r="AZ163" s="309">
        <v>11</v>
      </c>
      <c r="BA163" s="298">
        <v>47.7</v>
      </c>
      <c r="BB163" s="309">
        <v>3.4</v>
      </c>
      <c r="BC163" s="298">
        <v>227</v>
      </c>
      <c r="BD163" s="309">
        <v>14</v>
      </c>
      <c r="BE163" s="298">
        <v>43.5</v>
      </c>
      <c r="BF163" s="309">
        <v>2.9</v>
      </c>
      <c r="BG163" s="309">
        <v>412</v>
      </c>
      <c r="BH163" s="298">
        <v>33</v>
      </c>
      <c r="BI163" s="298">
        <v>84.8</v>
      </c>
      <c r="BJ163" s="299">
        <v>6.2</v>
      </c>
      <c r="BK163" s="309">
        <v>12.6</v>
      </c>
      <c r="BL163" s="299">
        <v>4.0999999999999996</v>
      </c>
      <c r="BM163" s="298">
        <v>518000</v>
      </c>
      <c r="BN163" s="298">
        <v>42000</v>
      </c>
      <c r="BO163" s="298">
        <v>9850</v>
      </c>
      <c r="BP163" s="298">
        <v>570</v>
      </c>
      <c r="BQ163" s="298">
        <v>183.6</v>
      </c>
      <c r="BR163" s="309">
        <v>9.6999999999999993</v>
      </c>
      <c r="BS163" s="298">
        <v>139.19999999999999</v>
      </c>
      <c r="BT163" s="309">
        <v>7</v>
      </c>
      <c r="BU163" s="301">
        <v>2.2799999999999998</v>
      </c>
      <c r="BV163" s="301">
        <v>0.56999999999999995</v>
      </c>
      <c r="BW163" s="301">
        <v>1.05</v>
      </c>
      <c r="BX163" s="301">
        <v>0.48</v>
      </c>
      <c r="BY163" s="309"/>
      <c r="BZ163" s="307">
        <f t="shared" si="34"/>
        <v>62.106750914532753</v>
      </c>
      <c r="CA163" s="235">
        <f t="shared" si="35"/>
        <v>192.77406077230535</v>
      </c>
      <c r="CB163" s="308">
        <f t="shared" si="36"/>
        <v>1.2178687466219316</v>
      </c>
      <c r="CC163" s="235">
        <f t="shared" si="37"/>
        <v>767.92260125123028</v>
      </c>
    </row>
    <row r="164" spans="1:81" s="25" customFormat="1" ht="12" customHeight="1">
      <c r="A164" s="33" t="s">
        <v>256</v>
      </c>
      <c r="B164" s="33"/>
      <c r="C164" s="299">
        <v>7.0039999999999996</v>
      </c>
      <c r="D164" s="25" t="s">
        <v>461</v>
      </c>
      <c r="F164" s="298">
        <v>1889.9</v>
      </c>
      <c r="G164" s="298">
        <v>7.6</v>
      </c>
      <c r="H164" s="298">
        <v>1870.2</v>
      </c>
      <c r="I164" s="298">
        <v>35</v>
      </c>
      <c r="J164" s="299">
        <v>1.03</v>
      </c>
      <c r="K164" s="300">
        <v>0.11551</v>
      </c>
      <c r="L164" s="300">
        <v>9.7000000000000005E-4</v>
      </c>
      <c r="M164" s="301">
        <v>5.3460000000000001</v>
      </c>
      <c r="N164" s="301">
        <v>0.14000000000000001</v>
      </c>
      <c r="O164" s="300">
        <v>0.33657999999999999</v>
      </c>
      <c r="P164" s="300">
        <v>7.1999999999999998E-3</v>
      </c>
      <c r="Q164" s="301">
        <v>0.18564</v>
      </c>
      <c r="R164" s="309"/>
      <c r="S164" s="309">
        <v>166</v>
      </c>
      <c r="T164" s="309">
        <v>13</v>
      </c>
      <c r="U164" s="299">
        <v>21</v>
      </c>
      <c r="V164" s="309">
        <v>1.6</v>
      </c>
      <c r="W164" s="299">
        <v>27.4</v>
      </c>
      <c r="X164" s="309">
        <v>2.2000000000000002</v>
      </c>
      <c r="Y164" s="301">
        <f t="shared" si="33"/>
        <v>1.3206106870229009</v>
      </c>
      <c r="Z164" s="301"/>
      <c r="AA164" s="309">
        <v>340</v>
      </c>
      <c r="AB164" s="309">
        <v>130</v>
      </c>
      <c r="AC164" s="301" t="s">
        <v>107</v>
      </c>
      <c r="AD164" s="301" t="s">
        <v>107</v>
      </c>
      <c r="AE164" s="301">
        <v>4.7E-2</v>
      </c>
      <c r="AF164" s="301">
        <v>9.5000000000000001E-2</v>
      </c>
      <c r="AG164" s="309">
        <v>1316</v>
      </c>
      <c r="AH164" s="309">
        <v>97</v>
      </c>
      <c r="AI164" s="344">
        <v>2.1999999999999999E-2</v>
      </c>
      <c r="AJ164" s="344">
        <v>1.7000000000000001E-2</v>
      </c>
      <c r="AK164" s="299">
        <v>26.9</v>
      </c>
      <c r="AL164" s="299">
        <v>3.3</v>
      </c>
      <c r="AM164" s="344">
        <v>0.20300000000000001</v>
      </c>
      <c r="AN164" s="344">
        <v>4.5999999999999999E-2</v>
      </c>
      <c r="AO164" s="301">
        <v>4.3</v>
      </c>
      <c r="AP164" s="301">
        <v>1.1000000000000001</v>
      </c>
      <c r="AQ164" s="301">
        <v>7.3</v>
      </c>
      <c r="AR164" s="301">
        <v>1.7</v>
      </c>
      <c r="AS164" s="301">
        <v>1.52</v>
      </c>
      <c r="AT164" s="301">
        <v>0.37</v>
      </c>
      <c r="AU164" s="299">
        <v>29.7</v>
      </c>
      <c r="AV164" s="301">
        <v>3.5</v>
      </c>
      <c r="AW164" s="301">
        <v>9.4</v>
      </c>
      <c r="AX164" s="301">
        <v>1.1000000000000001</v>
      </c>
      <c r="AY164" s="298">
        <v>128</v>
      </c>
      <c r="AZ164" s="309">
        <v>14</v>
      </c>
      <c r="BA164" s="298">
        <v>47.5</v>
      </c>
      <c r="BB164" s="309">
        <v>4.0999999999999996</v>
      </c>
      <c r="BC164" s="298">
        <v>229</v>
      </c>
      <c r="BD164" s="309">
        <v>17</v>
      </c>
      <c r="BE164" s="298">
        <v>47.1</v>
      </c>
      <c r="BF164" s="309">
        <v>5.0999999999999996</v>
      </c>
      <c r="BG164" s="309">
        <v>417</v>
      </c>
      <c r="BH164" s="298">
        <v>40</v>
      </c>
      <c r="BI164" s="298">
        <v>88.3</v>
      </c>
      <c r="BJ164" s="299">
        <v>6.1</v>
      </c>
      <c r="BK164" s="309">
        <v>11.5</v>
      </c>
      <c r="BL164" s="299">
        <v>1.8</v>
      </c>
      <c r="BM164" s="298">
        <v>575000</v>
      </c>
      <c r="BN164" s="298">
        <v>59000</v>
      </c>
      <c r="BO164" s="298">
        <v>10090</v>
      </c>
      <c r="BP164" s="298">
        <v>910</v>
      </c>
      <c r="BQ164" s="298">
        <v>173</v>
      </c>
      <c r="BR164" s="309">
        <v>13</v>
      </c>
      <c r="BS164" s="298">
        <v>131</v>
      </c>
      <c r="BT164" s="309">
        <v>10</v>
      </c>
      <c r="BU164" s="301">
        <v>1.9</v>
      </c>
      <c r="BV164" s="301">
        <v>0.69</v>
      </c>
      <c r="BW164" s="301">
        <v>0.86</v>
      </c>
      <c r="BX164" s="301">
        <v>0.32</v>
      </c>
      <c r="BY164" s="309"/>
      <c r="BZ164" s="307">
        <f t="shared" si="34"/>
        <v>47.301688435807577</v>
      </c>
      <c r="CA164" s="235">
        <f t="shared" si="35"/>
        <v>181.68682090148715</v>
      </c>
      <c r="CB164" s="308">
        <f t="shared" si="36"/>
        <v>1.3612691711599592</v>
      </c>
      <c r="CC164" s="235">
        <f t="shared" si="37"/>
        <v>759.0409921580225</v>
      </c>
    </row>
    <row r="165" spans="1:81" s="25" customFormat="1" ht="12" customHeight="1">
      <c r="A165" s="33" t="s">
        <v>257</v>
      </c>
      <c r="B165" s="33"/>
      <c r="C165" s="299">
        <v>7.016</v>
      </c>
      <c r="D165" s="25" t="s">
        <v>461</v>
      </c>
      <c r="F165" s="298">
        <v>1878.8</v>
      </c>
      <c r="G165" s="298">
        <v>9.6</v>
      </c>
      <c r="H165" s="298">
        <v>1859.8</v>
      </c>
      <c r="I165" s="298">
        <v>35</v>
      </c>
      <c r="J165" s="299">
        <v>0.99</v>
      </c>
      <c r="K165" s="300">
        <v>0.11484</v>
      </c>
      <c r="L165" s="300">
        <v>9.3000000000000005E-4</v>
      </c>
      <c r="M165" s="301">
        <v>5.2809999999999997</v>
      </c>
      <c r="N165" s="301">
        <v>0.13</v>
      </c>
      <c r="O165" s="300">
        <v>0.33444000000000002</v>
      </c>
      <c r="P165" s="300">
        <v>7.1999999999999998E-3</v>
      </c>
      <c r="Q165" s="301">
        <v>0.18267</v>
      </c>
      <c r="R165" s="309"/>
      <c r="S165" s="309">
        <v>225</v>
      </c>
      <c r="T165" s="309">
        <v>17</v>
      </c>
      <c r="U165" s="299">
        <v>28.4</v>
      </c>
      <c r="V165" s="309">
        <v>2.1</v>
      </c>
      <c r="W165" s="299">
        <v>36.9</v>
      </c>
      <c r="X165" s="309">
        <v>2.4</v>
      </c>
      <c r="Y165" s="301">
        <f t="shared" si="33"/>
        <v>1.3258426966292134</v>
      </c>
      <c r="Z165" s="301"/>
      <c r="AA165" s="309">
        <v>360</v>
      </c>
      <c r="AB165" s="309">
        <v>110</v>
      </c>
      <c r="AC165" s="301">
        <v>0.88</v>
      </c>
      <c r="AD165" s="301">
        <v>0.63</v>
      </c>
      <c r="AE165" s="301">
        <v>0.22</v>
      </c>
      <c r="AF165" s="301">
        <v>0.21</v>
      </c>
      <c r="AG165" s="309">
        <v>1540</v>
      </c>
      <c r="AH165" s="309">
        <v>120</v>
      </c>
      <c r="AI165" s="344">
        <v>2.3E-2</v>
      </c>
      <c r="AJ165" s="344">
        <v>1.6E-2</v>
      </c>
      <c r="AK165" s="299">
        <v>31.6</v>
      </c>
      <c r="AL165" s="299">
        <v>4</v>
      </c>
      <c r="AM165" s="344">
        <v>0.182</v>
      </c>
      <c r="AN165" s="344">
        <v>3.9E-2</v>
      </c>
      <c r="AO165" s="301">
        <v>3.14</v>
      </c>
      <c r="AP165" s="301">
        <v>0.75</v>
      </c>
      <c r="AQ165" s="301">
        <v>5.2</v>
      </c>
      <c r="AR165" s="301">
        <v>1.6</v>
      </c>
      <c r="AS165" s="301">
        <v>1.9</v>
      </c>
      <c r="AT165" s="301">
        <v>0.5</v>
      </c>
      <c r="AU165" s="299">
        <v>31.9</v>
      </c>
      <c r="AV165" s="301">
        <v>4.0999999999999996</v>
      </c>
      <c r="AW165" s="301">
        <v>11.15</v>
      </c>
      <c r="AX165" s="301">
        <v>0.84</v>
      </c>
      <c r="AY165" s="298">
        <v>125</v>
      </c>
      <c r="AZ165" s="309">
        <v>11</v>
      </c>
      <c r="BA165" s="298">
        <v>49.5</v>
      </c>
      <c r="BB165" s="309">
        <v>2.5</v>
      </c>
      <c r="BC165" s="298">
        <v>241</v>
      </c>
      <c r="BD165" s="309">
        <v>19</v>
      </c>
      <c r="BE165" s="298">
        <v>50</v>
      </c>
      <c r="BF165" s="309">
        <v>3.8</v>
      </c>
      <c r="BG165" s="309">
        <v>480</v>
      </c>
      <c r="BH165" s="298">
        <v>41</v>
      </c>
      <c r="BI165" s="298">
        <v>98.7</v>
      </c>
      <c r="BJ165" s="299">
        <v>9.4</v>
      </c>
      <c r="BK165" s="309">
        <v>17.8</v>
      </c>
      <c r="BL165" s="299">
        <v>4.5</v>
      </c>
      <c r="BM165" s="298">
        <v>545000</v>
      </c>
      <c r="BN165" s="298">
        <v>58000</v>
      </c>
      <c r="BO165" s="298">
        <v>8710</v>
      </c>
      <c r="BP165" s="298">
        <v>780</v>
      </c>
      <c r="BQ165" s="298">
        <v>236</v>
      </c>
      <c r="BR165" s="309">
        <v>15</v>
      </c>
      <c r="BS165" s="298">
        <v>178</v>
      </c>
      <c r="BT165" s="309">
        <v>12</v>
      </c>
      <c r="BU165" s="301">
        <v>3.7</v>
      </c>
      <c r="BV165" s="301">
        <v>1</v>
      </c>
      <c r="BW165" s="301">
        <v>1.37</v>
      </c>
      <c r="BX165" s="301">
        <v>0.43</v>
      </c>
      <c r="BY165" s="309"/>
      <c r="BZ165" s="307">
        <f t="shared" si="34"/>
        <v>63.847378735913765</v>
      </c>
      <c r="CA165" s="235">
        <f t="shared" si="35"/>
        <v>246.37206293539845</v>
      </c>
      <c r="CB165" s="308">
        <f t="shared" si="36"/>
        <v>0.99793859237636884</v>
      </c>
      <c r="CC165" s="235">
        <f t="shared" si="37"/>
        <v>802.94324403655708</v>
      </c>
    </row>
    <row r="166" spans="1:81" s="25" customFormat="1" ht="12" customHeight="1">
      <c r="A166" s="33" t="s">
        <v>258</v>
      </c>
      <c r="B166" s="33"/>
      <c r="C166" s="299">
        <v>7.0179999999999998</v>
      </c>
      <c r="D166" s="25" t="s">
        <v>461</v>
      </c>
      <c r="F166" s="298">
        <v>1871.5</v>
      </c>
      <c r="G166" s="298">
        <v>9.1999999999999993</v>
      </c>
      <c r="H166" s="298">
        <v>1874.5</v>
      </c>
      <c r="I166" s="298">
        <v>35</v>
      </c>
      <c r="J166" s="299">
        <v>-0.18</v>
      </c>
      <c r="K166" s="300">
        <v>0.11448</v>
      </c>
      <c r="L166" s="300">
        <v>9.8999999999999999E-4</v>
      </c>
      <c r="M166" s="301">
        <v>5.3120000000000003</v>
      </c>
      <c r="N166" s="301">
        <v>0.13</v>
      </c>
      <c r="O166" s="300">
        <v>0.33748</v>
      </c>
      <c r="P166" s="300">
        <v>7.1999999999999998E-3</v>
      </c>
      <c r="Q166" s="301">
        <v>0.21243999999999999</v>
      </c>
      <c r="R166" s="309"/>
      <c r="S166" s="309">
        <v>194</v>
      </c>
      <c r="T166" s="309">
        <v>15</v>
      </c>
      <c r="U166" s="299">
        <v>24.3</v>
      </c>
      <c r="V166" s="309">
        <v>1.8</v>
      </c>
      <c r="W166" s="299">
        <v>21.3</v>
      </c>
      <c r="X166" s="309">
        <v>1.7</v>
      </c>
      <c r="Y166" s="301">
        <f t="shared" si="33"/>
        <v>0.86842105263157898</v>
      </c>
      <c r="Z166" s="301"/>
      <c r="AA166" s="309">
        <v>425</v>
      </c>
      <c r="AB166" s="309">
        <v>94</v>
      </c>
      <c r="AC166" s="301">
        <v>0.1</v>
      </c>
      <c r="AD166" s="301">
        <v>1</v>
      </c>
      <c r="AE166" s="301">
        <v>0.16</v>
      </c>
      <c r="AF166" s="301">
        <v>0.14000000000000001</v>
      </c>
      <c r="AG166" s="309">
        <v>1230</v>
      </c>
      <c r="AH166" s="309">
        <v>120</v>
      </c>
      <c r="AI166" s="344" t="s">
        <v>107</v>
      </c>
      <c r="AJ166" s="344" t="s">
        <v>107</v>
      </c>
      <c r="AK166" s="299">
        <v>26.5</v>
      </c>
      <c r="AL166" s="299">
        <v>3.1</v>
      </c>
      <c r="AM166" s="344">
        <v>9.7000000000000003E-2</v>
      </c>
      <c r="AN166" s="344">
        <v>3.3000000000000002E-2</v>
      </c>
      <c r="AO166" s="301">
        <v>2.15</v>
      </c>
      <c r="AP166" s="301">
        <v>0.73</v>
      </c>
      <c r="AQ166" s="301">
        <v>4.8</v>
      </c>
      <c r="AR166" s="301">
        <v>1.4</v>
      </c>
      <c r="AS166" s="301">
        <v>1.01</v>
      </c>
      <c r="AT166" s="301">
        <v>0.28000000000000003</v>
      </c>
      <c r="AU166" s="299">
        <v>20</v>
      </c>
      <c r="AV166" s="301">
        <v>3.2</v>
      </c>
      <c r="AW166" s="301">
        <v>8.1</v>
      </c>
      <c r="AX166" s="301">
        <v>1</v>
      </c>
      <c r="AY166" s="298">
        <v>97.4</v>
      </c>
      <c r="AZ166" s="309">
        <v>8.8000000000000007</v>
      </c>
      <c r="BA166" s="298">
        <v>39.799999999999997</v>
      </c>
      <c r="BB166" s="309">
        <v>3.6</v>
      </c>
      <c r="BC166" s="298">
        <v>197</v>
      </c>
      <c r="BD166" s="309">
        <v>21</v>
      </c>
      <c r="BE166" s="298">
        <v>44.1</v>
      </c>
      <c r="BF166" s="309">
        <v>4.2</v>
      </c>
      <c r="BG166" s="309">
        <v>427</v>
      </c>
      <c r="BH166" s="298">
        <v>37</v>
      </c>
      <c r="BI166" s="298">
        <v>91.9</v>
      </c>
      <c r="BJ166" s="299">
        <v>8</v>
      </c>
      <c r="BK166" s="309">
        <v>11.8</v>
      </c>
      <c r="BL166" s="299">
        <v>1.9</v>
      </c>
      <c r="BM166" s="298">
        <v>520000</v>
      </c>
      <c r="BN166" s="298">
        <v>42000</v>
      </c>
      <c r="BO166" s="298">
        <v>9330</v>
      </c>
      <c r="BP166" s="298">
        <v>690</v>
      </c>
      <c r="BQ166" s="298">
        <v>132</v>
      </c>
      <c r="BR166" s="309">
        <v>11</v>
      </c>
      <c r="BS166" s="298">
        <v>152</v>
      </c>
      <c r="BT166" s="309">
        <v>12</v>
      </c>
      <c r="BU166" s="301">
        <v>2.54</v>
      </c>
      <c r="BV166" s="301">
        <v>0.6</v>
      </c>
      <c r="BW166" s="301">
        <v>1.25</v>
      </c>
      <c r="BX166" s="301">
        <v>0.44</v>
      </c>
      <c r="BY166" s="309"/>
      <c r="BZ166" s="307">
        <f t="shared" si="34"/>
        <v>65.593992248062023</v>
      </c>
      <c r="CA166" s="235">
        <f t="shared" si="35"/>
        <v>210.10505817056915</v>
      </c>
      <c r="CB166" s="308">
        <f t="shared" si="36"/>
        <v>1.1870855990783546</v>
      </c>
      <c r="CC166" s="235">
        <f t="shared" si="37"/>
        <v>761.52943853971772</v>
      </c>
    </row>
    <row r="167" spans="1:81" s="25" customFormat="1" ht="12" customHeight="1">
      <c r="A167" s="33" t="s">
        <v>259</v>
      </c>
      <c r="B167" s="33"/>
      <c r="C167" s="299">
        <v>7.258</v>
      </c>
      <c r="D167" s="25" t="s">
        <v>461</v>
      </c>
      <c r="F167" s="298">
        <v>1883.1</v>
      </c>
      <c r="G167" s="298">
        <v>7.3</v>
      </c>
      <c r="H167" s="298">
        <v>1878.4</v>
      </c>
      <c r="I167" s="298">
        <v>35</v>
      </c>
      <c r="J167" s="299">
        <v>0.25</v>
      </c>
      <c r="K167" s="300">
        <v>0.11519</v>
      </c>
      <c r="L167" s="300">
        <v>9.1E-4</v>
      </c>
      <c r="M167" s="301">
        <v>5.3579999999999997</v>
      </c>
      <c r="N167" s="301">
        <v>0.14000000000000001</v>
      </c>
      <c r="O167" s="300">
        <v>0.33829999999999999</v>
      </c>
      <c r="P167" s="300">
        <v>7.3000000000000001E-3</v>
      </c>
      <c r="Q167" s="301">
        <v>0.50541000000000003</v>
      </c>
      <c r="R167" s="309"/>
      <c r="S167" s="309">
        <v>174</v>
      </c>
      <c r="T167" s="309">
        <v>13</v>
      </c>
      <c r="U167" s="299">
        <v>22</v>
      </c>
      <c r="V167" s="309">
        <v>1.7</v>
      </c>
      <c r="W167" s="299">
        <v>27.9</v>
      </c>
      <c r="X167" s="309">
        <v>2.2000000000000002</v>
      </c>
      <c r="Y167" s="301">
        <f t="shared" si="33"/>
        <v>1.2941176470588236</v>
      </c>
      <c r="Z167" s="301"/>
      <c r="AA167" s="309">
        <v>300</v>
      </c>
      <c r="AB167" s="309">
        <v>110</v>
      </c>
      <c r="AC167" s="301">
        <v>0.2</v>
      </c>
      <c r="AD167" s="301">
        <v>1.1000000000000001</v>
      </c>
      <c r="AE167" s="301">
        <v>0.25</v>
      </c>
      <c r="AF167" s="301">
        <v>0.16</v>
      </c>
      <c r="AG167" s="309">
        <v>1230</v>
      </c>
      <c r="AH167" s="309">
        <v>110</v>
      </c>
      <c r="AI167" s="344">
        <v>1.7000000000000001E-2</v>
      </c>
      <c r="AJ167" s="344">
        <v>1.4E-2</v>
      </c>
      <c r="AK167" s="299">
        <v>27.9</v>
      </c>
      <c r="AL167" s="299">
        <v>3.7</v>
      </c>
      <c r="AM167" s="344">
        <v>0.17299999999999999</v>
      </c>
      <c r="AN167" s="344">
        <v>5.1999999999999998E-2</v>
      </c>
      <c r="AO167" s="301">
        <v>2.7</v>
      </c>
      <c r="AP167" s="301">
        <v>0.64</v>
      </c>
      <c r="AQ167" s="301">
        <v>5.12</v>
      </c>
      <c r="AR167" s="301">
        <v>0.75</v>
      </c>
      <c r="AS167" s="301">
        <v>1.1299999999999999</v>
      </c>
      <c r="AT167" s="301">
        <v>0.34</v>
      </c>
      <c r="AU167" s="299">
        <v>26.2</v>
      </c>
      <c r="AV167" s="301">
        <v>3.7</v>
      </c>
      <c r="AW167" s="301">
        <v>8.4</v>
      </c>
      <c r="AX167" s="301">
        <v>1.3</v>
      </c>
      <c r="AY167" s="298">
        <v>102</v>
      </c>
      <c r="AZ167" s="309">
        <v>11</v>
      </c>
      <c r="BA167" s="298">
        <v>41.2</v>
      </c>
      <c r="BB167" s="309">
        <v>4.7</v>
      </c>
      <c r="BC167" s="298">
        <v>209</v>
      </c>
      <c r="BD167" s="309">
        <v>16</v>
      </c>
      <c r="BE167" s="298">
        <v>39.9</v>
      </c>
      <c r="BF167" s="309">
        <v>4.4000000000000004</v>
      </c>
      <c r="BG167" s="309">
        <v>372</v>
      </c>
      <c r="BH167" s="298">
        <v>33</v>
      </c>
      <c r="BI167" s="298">
        <v>79</v>
      </c>
      <c r="BJ167" s="299">
        <v>6.7</v>
      </c>
      <c r="BK167" s="309">
        <v>16.899999999999999</v>
      </c>
      <c r="BL167" s="299">
        <v>4.0999999999999996</v>
      </c>
      <c r="BM167" s="298">
        <v>531000</v>
      </c>
      <c r="BN167" s="298">
        <v>50000</v>
      </c>
      <c r="BO167" s="298">
        <v>10150</v>
      </c>
      <c r="BP167" s="298">
        <v>840</v>
      </c>
      <c r="BQ167" s="298">
        <v>176</v>
      </c>
      <c r="BR167" s="309">
        <v>13</v>
      </c>
      <c r="BS167" s="298">
        <v>136</v>
      </c>
      <c r="BT167" s="309">
        <v>11</v>
      </c>
      <c r="BU167" s="301">
        <v>2.2799999999999998</v>
      </c>
      <c r="BV167" s="301">
        <v>0.72</v>
      </c>
      <c r="BW167" s="301">
        <v>0.88</v>
      </c>
      <c r="BX167" s="301">
        <v>0.42</v>
      </c>
      <c r="BY167" s="309"/>
      <c r="BZ167" s="307">
        <f t="shared" si="34"/>
        <v>57.699652777777779</v>
      </c>
      <c r="CA167" s="235">
        <f t="shared" si="35"/>
        <v>188.38719815576388</v>
      </c>
      <c r="CB167" s="308">
        <f t="shared" si="36"/>
        <v>1.0595992783002164</v>
      </c>
      <c r="CC167" s="235">
        <f t="shared" si="37"/>
        <v>797.53451848847737</v>
      </c>
    </row>
    <row r="168" spans="1:81" s="25" customFormat="1" ht="12" customHeight="1">
      <c r="A168" s="33" t="s">
        <v>260</v>
      </c>
      <c r="B168" s="33"/>
      <c r="C168" s="299">
        <v>7.3419999999999996</v>
      </c>
      <c r="D168" s="25" t="s">
        <v>461</v>
      </c>
      <c r="F168" s="298">
        <v>1888.3</v>
      </c>
      <c r="G168" s="298">
        <v>6.6</v>
      </c>
      <c r="H168" s="298">
        <v>1856.9</v>
      </c>
      <c r="I168" s="298">
        <v>35</v>
      </c>
      <c r="J168" s="299">
        <v>1.65</v>
      </c>
      <c r="K168" s="300">
        <v>0.11558</v>
      </c>
      <c r="L168" s="300">
        <v>6.9999999999999999E-4</v>
      </c>
      <c r="M168" s="301">
        <v>5.306</v>
      </c>
      <c r="N168" s="301">
        <v>0.13</v>
      </c>
      <c r="O168" s="300">
        <v>0.33383000000000002</v>
      </c>
      <c r="P168" s="300">
        <v>7.1999999999999998E-3</v>
      </c>
      <c r="Q168" s="301">
        <v>0.1</v>
      </c>
      <c r="R168" s="309"/>
      <c r="S168" s="309">
        <v>235</v>
      </c>
      <c r="T168" s="309">
        <v>21</v>
      </c>
      <c r="U168" s="299">
        <v>29.8</v>
      </c>
      <c r="V168" s="309">
        <v>2.7</v>
      </c>
      <c r="W168" s="299">
        <v>41.4</v>
      </c>
      <c r="X168" s="309">
        <v>3.9</v>
      </c>
      <c r="Y168" s="301">
        <f t="shared" si="33"/>
        <v>1.427807486631016</v>
      </c>
      <c r="Z168" s="301"/>
      <c r="AA168" s="309">
        <v>430</v>
      </c>
      <c r="AB168" s="309">
        <v>94</v>
      </c>
      <c r="AC168" s="301">
        <v>1</v>
      </c>
      <c r="AD168" s="301">
        <v>1</v>
      </c>
      <c r="AE168" s="301">
        <v>0.32</v>
      </c>
      <c r="AF168" s="301">
        <v>0.22</v>
      </c>
      <c r="AG168" s="309">
        <v>1560</v>
      </c>
      <c r="AH168" s="309">
        <v>130</v>
      </c>
      <c r="AI168" s="344">
        <v>6.1000000000000004E-3</v>
      </c>
      <c r="AJ168" s="344">
        <v>7.1999999999999998E-3</v>
      </c>
      <c r="AK168" s="299">
        <v>36.1</v>
      </c>
      <c r="AL168" s="299">
        <v>4.3</v>
      </c>
      <c r="AM168" s="344">
        <v>0.251</v>
      </c>
      <c r="AN168" s="344">
        <v>6.0999999999999999E-2</v>
      </c>
      <c r="AO168" s="301">
        <v>4.0999999999999996</v>
      </c>
      <c r="AP168" s="301">
        <v>1.3</v>
      </c>
      <c r="AQ168" s="301">
        <v>7.6</v>
      </c>
      <c r="AR168" s="301">
        <v>1.3</v>
      </c>
      <c r="AS168" s="301">
        <v>1.85</v>
      </c>
      <c r="AT168" s="301">
        <v>0.38</v>
      </c>
      <c r="AU168" s="299">
        <v>34.4</v>
      </c>
      <c r="AV168" s="301">
        <v>5.7</v>
      </c>
      <c r="AW168" s="301">
        <v>11.1</v>
      </c>
      <c r="AX168" s="301">
        <v>1.1000000000000001</v>
      </c>
      <c r="AY168" s="298">
        <v>140</v>
      </c>
      <c r="AZ168" s="309">
        <v>14</v>
      </c>
      <c r="BA168" s="298">
        <v>50.8</v>
      </c>
      <c r="BB168" s="309">
        <v>4.3</v>
      </c>
      <c r="BC168" s="298">
        <v>263</v>
      </c>
      <c r="BD168" s="309">
        <v>29</v>
      </c>
      <c r="BE168" s="298">
        <v>50.2</v>
      </c>
      <c r="BF168" s="309">
        <v>6.4</v>
      </c>
      <c r="BG168" s="309">
        <v>457</v>
      </c>
      <c r="BH168" s="298">
        <v>49</v>
      </c>
      <c r="BI168" s="298">
        <v>96.1</v>
      </c>
      <c r="BJ168" s="299">
        <v>9.5</v>
      </c>
      <c r="BK168" s="309">
        <v>13</v>
      </c>
      <c r="BL168" s="299">
        <v>2.2000000000000002</v>
      </c>
      <c r="BM168" s="298">
        <v>521000</v>
      </c>
      <c r="BN168" s="298">
        <v>53000</v>
      </c>
      <c r="BO168" s="298">
        <v>10400</v>
      </c>
      <c r="BP168" s="298">
        <v>1100</v>
      </c>
      <c r="BQ168" s="298">
        <v>267</v>
      </c>
      <c r="BR168" s="309">
        <v>26</v>
      </c>
      <c r="BS168" s="298">
        <v>187</v>
      </c>
      <c r="BT168" s="309">
        <v>18</v>
      </c>
      <c r="BU168" s="301">
        <v>2.2999999999999998</v>
      </c>
      <c r="BV168" s="301">
        <v>0.42</v>
      </c>
      <c r="BW168" s="301">
        <v>1.02</v>
      </c>
      <c r="BX168" s="301">
        <v>0.45</v>
      </c>
      <c r="BY168" s="309"/>
      <c r="BZ168" s="307">
        <f t="shared" si="34"/>
        <v>52.567394094993588</v>
      </c>
      <c r="CA168" s="235">
        <f t="shared" si="35"/>
        <v>259.27862793903108</v>
      </c>
      <c r="CB168" s="308">
        <f t="shared" si="36"/>
        <v>1.4566721417237032</v>
      </c>
      <c r="CC168" s="235">
        <f t="shared" si="37"/>
        <v>770.99636752598542</v>
      </c>
    </row>
    <row r="169" spans="1:81" s="25" customFormat="1" ht="12" customHeight="1">
      <c r="A169" s="33" t="s">
        <v>261</v>
      </c>
      <c r="B169" s="33"/>
      <c r="C169" s="299">
        <v>7.0380000000000003</v>
      </c>
      <c r="D169" s="25" t="s">
        <v>461</v>
      </c>
      <c r="F169" s="298">
        <v>1872.2</v>
      </c>
      <c r="G169" s="298">
        <v>7.6</v>
      </c>
      <c r="H169" s="298">
        <v>1882.1</v>
      </c>
      <c r="I169" s="298">
        <v>35</v>
      </c>
      <c r="J169" s="299">
        <v>-0.54</v>
      </c>
      <c r="K169" s="300">
        <v>0.11428000000000001</v>
      </c>
      <c r="L169" s="300">
        <v>8.4999999999999995E-4</v>
      </c>
      <c r="M169" s="301">
        <v>5.327</v>
      </c>
      <c r="N169" s="301">
        <v>0.13</v>
      </c>
      <c r="O169" s="300">
        <v>0.33910000000000001</v>
      </c>
      <c r="P169" s="300">
        <v>7.4000000000000003E-3</v>
      </c>
      <c r="Q169" s="301">
        <v>0.10437</v>
      </c>
      <c r="R169" s="309"/>
      <c r="S169" s="309">
        <v>168</v>
      </c>
      <c r="T169" s="309">
        <v>14</v>
      </c>
      <c r="U169" s="299">
        <v>21.2</v>
      </c>
      <c r="V169" s="309">
        <v>1.8</v>
      </c>
      <c r="W169" s="299">
        <v>21.5</v>
      </c>
      <c r="X169" s="309">
        <v>1.7</v>
      </c>
      <c r="Y169" s="301">
        <f t="shared" si="33"/>
        <v>1.0151515151515151</v>
      </c>
      <c r="Z169" s="301"/>
      <c r="AA169" s="309">
        <v>515</v>
      </c>
      <c r="AB169" s="309">
        <v>81</v>
      </c>
      <c r="AC169" s="301">
        <v>0.27</v>
      </c>
      <c r="AD169" s="301">
        <v>0.82</v>
      </c>
      <c r="AE169" s="301">
        <v>0.32</v>
      </c>
      <c r="AF169" s="301">
        <v>0.19</v>
      </c>
      <c r="AG169" s="309">
        <v>1143</v>
      </c>
      <c r="AH169" s="309">
        <v>82</v>
      </c>
      <c r="AI169" s="344">
        <v>7.6E-3</v>
      </c>
      <c r="AJ169" s="344">
        <v>8.6E-3</v>
      </c>
      <c r="AK169" s="299">
        <v>27.8</v>
      </c>
      <c r="AL169" s="299">
        <v>3.4</v>
      </c>
      <c r="AM169" s="344">
        <v>0.105</v>
      </c>
      <c r="AN169" s="344">
        <v>4.8000000000000001E-2</v>
      </c>
      <c r="AO169" s="301">
        <v>1.18</v>
      </c>
      <c r="AP169" s="301">
        <v>0.52</v>
      </c>
      <c r="AQ169" s="301">
        <v>3.81</v>
      </c>
      <c r="AR169" s="301">
        <v>0.87</v>
      </c>
      <c r="AS169" s="301">
        <v>0.96</v>
      </c>
      <c r="AT169" s="301">
        <v>0.17</v>
      </c>
      <c r="AU169" s="299">
        <v>22.8</v>
      </c>
      <c r="AV169" s="301">
        <v>4.0999999999999996</v>
      </c>
      <c r="AW169" s="301">
        <v>7.75</v>
      </c>
      <c r="AX169" s="301">
        <v>0.93</v>
      </c>
      <c r="AY169" s="298">
        <v>96</v>
      </c>
      <c r="AZ169" s="309">
        <v>10</v>
      </c>
      <c r="BA169" s="298">
        <v>38</v>
      </c>
      <c r="BB169" s="309">
        <v>3.4</v>
      </c>
      <c r="BC169" s="298">
        <v>190</v>
      </c>
      <c r="BD169" s="309">
        <v>21</v>
      </c>
      <c r="BE169" s="298">
        <v>39.1</v>
      </c>
      <c r="BF169" s="309">
        <v>4.3</v>
      </c>
      <c r="BG169" s="309">
        <v>384</v>
      </c>
      <c r="BH169" s="298">
        <v>37</v>
      </c>
      <c r="BI169" s="298">
        <v>79.099999999999994</v>
      </c>
      <c r="BJ169" s="299">
        <v>5.9</v>
      </c>
      <c r="BK169" s="309">
        <v>12.7</v>
      </c>
      <c r="BL169" s="299">
        <v>2.5</v>
      </c>
      <c r="BM169" s="298">
        <v>530000</v>
      </c>
      <c r="BN169" s="298">
        <v>49000</v>
      </c>
      <c r="BO169" s="298">
        <v>9850</v>
      </c>
      <c r="BP169" s="298">
        <v>800</v>
      </c>
      <c r="BQ169" s="298">
        <v>134</v>
      </c>
      <c r="BR169" s="309">
        <v>11</v>
      </c>
      <c r="BS169" s="298">
        <v>132</v>
      </c>
      <c r="BT169" s="309">
        <v>11</v>
      </c>
      <c r="BU169" s="301">
        <v>2.2400000000000002</v>
      </c>
      <c r="BV169" s="301">
        <v>0.65</v>
      </c>
      <c r="BW169" s="301">
        <v>1.08</v>
      </c>
      <c r="BX169" s="301">
        <v>0.37</v>
      </c>
      <c r="BY169" s="309"/>
      <c r="BZ169" s="307">
        <f t="shared" si="34"/>
        <v>106.55278259709063</v>
      </c>
      <c r="CA169" s="235">
        <f t="shared" si="35"/>
        <v>182.48295517323129</v>
      </c>
      <c r="CB169" s="308">
        <f t="shared" si="36"/>
        <v>1.3285118131415605</v>
      </c>
      <c r="CC169" s="235">
        <f t="shared" si="37"/>
        <v>768.69838441395052</v>
      </c>
    </row>
    <row r="170" spans="1:81" s="25" customFormat="1" ht="12" customHeight="1">
      <c r="A170" s="33" t="s">
        <v>262</v>
      </c>
      <c r="B170" s="33"/>
      <c r="C170" s="299">
        <v>7.1989999999999998</v>
      </c>
      <c r="D170" s="25" t="s">
        <v>461</v>
      </c>
      <c r="F170" s="298">
        <v>1877</v>
      </c>
      <c r="G170" s="298">
        <v>11</v>
      </c>
      <c r="H170" s="298">
        <v>1851.6</v>
      </c>
      <c r="I170" s="298">
        <v>35</v>
      </c>
      <c r="J170" s="299">
        <v>1.34</v>
      </c>
      <c r="K170" s="300">
        <v>0.1149</v>
      </c>
      <c r="L170" s="300">
        <v>1.1000000000000001E-3</v>
      </c>
      <c r="M170" s="301">
        <v>5.2560000000000002</v>
      </c>
      <c r="N170" s="301">
        <v>0.14000000000000001</v>
      </c>
      <c r="O170" s="300">
        <v>0.33273000000000003</v>
      </c>
      <c r="P170" s="300">
        <v>7.1999999999999998E-3</v>
      </c>
      <c r="Q170" s="301">
        <v>0.22683</v>
      </c>
      <c r="R170" s="309"/>
      <c r="S170" s="309">
        <v>183</v>
      </c>
      <c r="T170" s="309">
        <v>12</v>
      </c>
      <c r="U170" s="299">
        <v>23</v>
      </c>
      <c r="V170" s="309">
        <v>1.4</v>
      </c>
      <c r="W170" s="299">
        <v>38.1</v>
      </c>
      <c r="X170" s="309">
        <v>2.5</v>
      </c>
      <c r="Y170" s="301">
        <f t="shared" si="33"/>
        <v>1.6826923076923077</v>
      </c>
      <c r="Z170" s="301"/>
      <c r="AA170" s="309">
        <v>238</v>
      </c>
      <c r="AB170" s="309">
        <v>93</v>
      </c>
      <c r="AC170" s="301">
        <v>0.67</v>
      </c>
      <c r="AD170" s="301">
        <v>0.75</v>
      </c>
      <c r="AE170" s="301">
        <v>0.32</v>
      </c>
      <c r="AF170" s="301">
        <v>0.21</v>
      </c>
      <c r="AG170" s="309">
        <v>1880</v>
      </c>
      <c r="AH170" s="309">
        <v>110</v>
      </c>
      <c r="AI170" s="344">
        <v>1.17E-2</v>
      </c>
      <c r="AJ170" s="344">
        <v>9.1000000000000004E-3</v>
      </c>
      <c r="AK170" s="299">
        <v>32.1</v>
      </c>
      <c r="AL170" s="299">
        <v>3.3</v>
      </c>
      <c r="AM170" s="344">
        <v>0.34599999999999997</v>
      </c>
      <c r="AN170" s="344">
        <v>0.09</v>
      </c>
      <c r="AO170" s="301">
        <v>4.8</v>
      </c>
      <c r="AP170" s="301">
        <v>1.5</v>
      </c>
      <c r="AQ170" s="301">
        <v>9.3000000000000007</v>
      </c>
      <c r="AR170" s="301">
        <v>1.9</v>
      </c>
      <c r="AS170" s="301">
        <v>2.4</v>
      </c>
      <c r="AT170" s="301">
        <v>0.45</v>
      </c>
      <c r="AU170" s="299">
        <v>47</v>
      </c>
      <c r="AV170" s="301">
        <v>7.2</v>
      </c>
      <c r="AW170" s="301">
        <v>14.7</v>
      </c>
      <c r="AX170" s="301">
        <v>1.1000000000000001</v>
      </c>
      <c r="AY170" s="298">
        <v>172</v>
      </c>
      <c r="AZ170" s="309">
        <v>19</v>
      </c>
      <c r="BA170" s="298">
        <v>61.1</v>
      </c>
      <c r="BB170" s="309">
        <v>4.5</v>
      </c>
      <c r="BC170" s="298">
        <v>288</v>
      </c>
      <c r="BD170" s="309">
        <v>17</v>
      </c>
      <c r="BE170" s="298">
        <v>58.6</v>
      </c>
      <c r="BF170" s="309">
        <v>4.3</v>
      </c>
      <c r="BG170" s="309">
        <v>520</v>
      </c>
      <c r="BH170" s="298">
        <v>34</v>
      </c>
      <c r="BI170" s="298">
        <v>101</v>
      </c>
      <c r="BJ170" s="299">
        <v>5</v>
      </c>
      <c r="BK170" s="309">
        <v>12.8</v>
      </c>
      <c r="BL170" s="299">
        <v>3</v>
      </c>
      <c r="BM170" s="298">
        <v>563000</v>
      </c>
      <c r="BN170" s="298">
        <v>56000</v>
      </c>
      <c r="BO170" s="298">
        <v>10210</v>
      </c>
      <c r="BP170" s="298">
        <v>810</v>
      </c>
      <c r="BQ170" s="298">
        <v>245</v>
      </c>
      <c r="BR170" s="309">
        <v>16</v>
      </c>
      <c r="BS170" s="298">
        <v>145.6</v>
      </c>
      <c r="BT170" s="309">
        <v>9.6</v>
      </c>
      <c r="BU170" s="301">
        <v>1.53</v>
      </c>
      <c r="BV170" s="301">
        <v>0.32</v>
      </c>
      <c r="BW170" s="301">
        <v>0.79</v>
      </c>
      <c r="BX170" s="301">
        <v>0.33</v>
      </c>
      <c r="BY170" s="309"/>
      <c r="BZ170" s="307">
        <f t="shared" si="34"/>
        <v>54.327956989247312</v>
      </c>
      <c r="CA170" s="235">
        <f t="shared" si="35"/>
        <v>201.46060427328658</v>
      </c>
      <c r="CB170" s="308">
        <f t="shared" si="36"/>
        <v>1.4852118759766948</v>
      </c>
      <c r="CC170" s="235">
        <f t="shared" si="37"/>
        <v>769.46922641004141</v>
      </c>
    </row>
    <row r="171" spans="1:81" s="25" customFormat="1" ht="12" customHeight="1">
      <c r="A171" s="33" t="s">
        <v>263</v>
      </c>
      <c r="B171" s="33"/>
      <c r="C171" s="299">
        <v>3.8574999999999999</v>
      </c>
      <c r="D171" s="25" t="s">
        <v>461</v>
      </c>
      <c r="F171" s="298">
        <v>1894</v>
      </c>
      <c r="G171" s="298">
        <v>8</v>
      </c>
      <c r="H171" s="298">
        <v>1856</v>
      </c>
      <c r="I171" s="298">
        <v>35</v>
      </c>
      <c r="J171" s="299">
        <v>2</v>
      </c>
      <c r="K171" s="300">
        <v>0.11584</v>
      </c>
      <c r="L171" s="300">
        <v>8.4999999999999995E-4</v>
      </c>
      <c r="M171" s="301">
        <v>5.3120000000000003</v>
      </c>
      <c r="N171" s="301">
        <v>0.13</v>
      </c>
      <c r="O171" s="300">
        <v>0.33365</v>
      </c>
      <c r="P171" s="300">
        <v>7.1999999999999998E-3</v>
      </c>
      <c r="Q171" s="301">
        <v>0.1</v>
      </c>
      <c r="R171" s="309"/>
      <c r="S171" s="309">
        <v>300</v>
      </c>
      <c r="T171" s="309">
        <v>29</v>
      </c>
      <c r="U171" s="299">
        <v>38.200000000000003</v>
      </c>
      <c r="V171" s="309">
        <v>3.5</v>
      </c>
      <c r="W171" s="299">
        <v>46.8</v>
      </c>
      <c r="X171" s="309">
        <v>4.7</v>
      </c>
      <c r="Y171" s="301">
        <f t="shared" si="33"/>
        <v>1.2415254237288136</v>
      </c>
      <c r="Z171" s="301"/>
      <c r="AA171" s="309">
        <v>650</v>
      </c>
      <c r="AB171" s="309">
        <v>130</v>
      </c>
      <c r="AC171" s="301">
        <v>0.6</v>
      </c>
      <c r="AD171" s="301">
        <v>1.4</v>
      </c>
      <c r="AE171" s="301">
        <v>0.31</v>
      </c>
      <c r="AF171" s="301">
        <v>0.22</v>
      </c>
      <c r="AG171" s="309">
        <v>1610</v>
      </c>
      <c r="AH171" s="309">
        <v>190</v>
      </c>
      <c r="AI171" s="344">
        <v>4.8000000000000001E-2</v>
      </c>
      <c r="AJ171" s="344">
        <v>2.5999999999999999E-2</v>
      </c>
      <c r="AK171" s="299">
        <v>37.299999999999997</v>
      </c>
      <c r="AL171" s="299">
        <v>4.5999999999999996</v>
      </c>
      <c r="AM171" s="344">
        <v>0.17599999999999999</v>
      </c>
      <c r="AN171" s="344">
        <v>6.5000000000000002E-2</v>
      </c>
      <c r="AO171" s="301">
        <v>3</v>
      </c>
      <c r="AP171" s="301">
        <v>1.2</v>
      </c>
      <c r="AQ171" s="301">
        <v>5.5</v>
      </c>
      <c r="AR171" s="301">
        <v>1.9</v>
      </c>
      <c r="AS171" s="301">
        <v>1.23</v>
      </c>
      <c r="AT171" s="301">
        <v>0.3</v>
      </c>
      <c r="AU171" s="299">
        <v>34.799999999999997</v>
      </c>
      <c r="AV171" s="301">
        <v>5.2</v>
      </c>
      <c r="AW171" s="301">
        <v>10.1</v>
      </c>
      <c r="AX171" s="301">
        <v>1.4</v>
      </c>
      <c r="AY171" s="298">
        <v>133</v>
      </c>
      <c r="AZ171" s="309">
        <v>16</v>
      </c>
      <c r="BA171" s="298">
        <v>54</v>
      </c>
      <c r="BB171" s="309">
        <v>8.1</v>
      </c>
      <c r="BC171" s="298">
        <v>261</v>
      </c>
      <c r="BD171" s="309">
        <v>38</v>
      </c>
      <c r="BE171" s="298">
        <v>57.7</v>
      </c>
      <c r="BF171" s="309">
        <v>6.7</v>
      </c>
      <c r="BG171" s="309">
        <v>532</v>
      </c>
      <c r="BH171" s="298">
        <v>45</v>
      </c>
      <c r="BI171" s="298">
        <v>109</v>
      </c>
      <c r="BJ171" s="299">
        <v>11</v>
      </c>
      <c r="BK171" s="309">
        <v>7.1</v>
      </c>
      <c r="BL171" s="299">
        <v>3.5</v>
      </c>
      <c r="BM171" s="298">
        <v>543000</v>
      </c>
      <c r="BN171" s="298">
        <v>28000</v>
      </c>
      <c r="BO171" s="298">
        <v>10900</v>
      </c>
      <c r="BP171" s="298">
        <v>1400</v>
      </c>
      <c r="BQ171" s="298">
        <v>293</v>
      </c>
      <c r="BR171" s="309">
        <v>29</v>
      </c>
      <c r="BS171" s="298">
        <v>236</v>
      </c>
      <c r="BT171" s="309">
        <v>24</v>
      </c>
      <c r="BU171" s="301">
        <v>3.56</v>
      </c>
      <c r="BV171" s="301">
        <v>0.87</v>
      </c>
      <c r="BW171" s="301">
        <v>1.81</v>
      </c>
      <c r="BX171" s="301">
        <v>0.65</v>
      </c>
      <c r="BY171" s="309"/>
      <c r="BZ171" s="307">
        <f t="shared" si="34"/>
        <v>68.515151515151516</v>
      </c>
      <c r="CA171" s="235">
        <f t="shared" si="35"/>
        <v>327.5591434835402</v>
      </c>
      <c r="CB171" s="308">
        <f t="shared" si="36"/>
        <v>1.8348548281959416</v>
      </c>
      <c r="CC171" s="235">
        <f t="shared" si="37"/>
        <v>714.55682567762051</v>
      </c>
    </row>
    <row r="172" spans="1:81" s="25" customFormat="1" ht="12" customHeight="1">
      <c r="A172" s="33" t="s">
        <v>244</v>
      </c>
      <c r="B172" s="33"/>
      <c r="C172" s="299">
        <v>7.0380000000000003</v>
      </c>
      <c r="D172" s="25" t="s">
        <v>461</v>
      </c>
      <c r="F172" s="298">
        <v>1876.7</v>
      </c>
      <c r="G172" s="298">
        <v>7.2</v>
      </c>
      <c r="H172" s="298">
        <v>1878.3</v>
      </c>
      <c r="I172" s="298">
        <v>35</v>
      </c>
      <c r="J172" s="299">
        <v>-0.09</v>
      </c>
      <c r="K172" s="300">
        <v>0.11487</v>
      </c>
      <c r="L172" s="300">
        <v>8.1999999999999998E-4</v>
      </c>
      <c r="M172" s="301">
        <v>5.343</v>
      </c>
      <c r="N172" s="301">
        <v>0.13</v>
      </c>
      <c r="O172" s="300">
        <v>0.33826000000000001</v>
      </c>
      <c r="P172" s="300">
        <v>7.3000000000000001E-3</v>
      </c>
      <c r="Q172" s="301">
        <v>0.29108000000000001</v>
      </c>
      <c r="R172" s="309"/>
      <c r="S172" s="309">
        <v>212</v>
      </c>
      <c r="T172" s="309">
        <v>13</v>
      </c>
      <c r="U172" s="299">
        <v>26.7</v>
      </c>
      <c r="V172" s="309">
        <v>1.7</v>
      </c>
      <c r="W172" s="299">
        <v>34.4</v>
      </c>
      <c r="X172" s="309">
        <v>2.1</v>
      </c>
      <c r="Y172" s="301">
        <f>BQ172/BS172</f>
        <v>1.2951807228915662</v>
      </c>
      <c r="Z172" s="301"/>
      <c r="AA172" s="310">
        <v>500</v>
      </c>
      <c r="AB172" s="310">
        <v>200</v>
      </c>
      <c r="AC172" s="311">
        <v>0.52</v>
      </c>
      <c r="AD172" s="311">
        <v>0.77</v>
      </c>
      <c r="AE172" s="311">
        <v>0.82</v>
      </c>
      <c r="AF172" s="311">
        <v>0.62</v>
      </c>
      <c r="AG172" s="310">
        <v>1430</v>
      </c>
      <c r="AH172" s="310">
        <v>100</v>
      </c>
      <c r="AI172" s="312">
        <v>3.2</v>
      </c>
      <c r="AJ172" s="312">
        <v>2.6</v>
      </c>
      <c r="AK172" s="313">
        <v>38.799999999999997</v>
      </c>
      <c r="AL172" s="313">
        <v>5.6</v>
      </c>
      <c r="AM172" s="312">
        <v>0.87</v>
      </c>
      <c r="AN172" s="312">
        <v>0.67</v>
      </c>
      <c r="AO172" s="311">
        <v>6.5</v>
      </c>
      <c r="AP172" s="311">
        <v>2.9</v>
      </c>
      <c r="AQ172" s="311">
        <v>5.7</v>
      </c>
      <c r="AR172" s="311">
        <v>1</v>
      </c>
      <c r="AS172" s="311">
        <v>1.35</v>
      </c>
      <c r="AT172" s="311">
        <v>0.4</v>
      </c>
      <c r="AU172" s="313">
        <v>29</v>
      </c>
      <c r="AV172" s="311">
        <v>5.5</v>
      </c>
      <c r="AW172" s="311">
        <v>9.64</v>
      </c>
      <c r="AX172" s="311">
        <v>0.97</v>
      </c>
      <c r="AY172" s="314">
        <v>122</v>
      </c>
      <c r="AZ172" s="310">
        <v>11</v>
      </c>
      <c r="BA172" s="314">
        <v>47.1</v>
      </c>
      <c r="BB172" s="310">
        <v>4</v>
      </c>
      <c r="BC172" s="314">
        <v>238</v>
      </c>
      <c r="BD172" s="310">
        <v>13</v>
      </c>
      <c r="BE172" s="314">
        <v>47.8</v>
      </c>
      <c r="BF172" s="310">
        <v>2</v>
      </c>
      <c r="BG172" s="310">
        <v>441</v>
      </c>
      <c r="BH172" s="314">
        <v>31</v>
      </c>
      <c r="BI172" s="314">
        <v>89.3</v>
      </c>
      <c r="BJ172" s="313">
        <v>7</v>
      </c>
      <c r="BK172" s="310">
        <v>11.6</v>
      </c>
      <c r="BL172" s="313">
        <v>3</v>
      </c>
      <c r="BM172" s="314">
        <v>514000</v>
      </c>
      <c r="BN172" s="314">
        <v>41000</v>
      </c>
      <c r="BO172" s="314">
        <v>11210</v>
      </c>
      <c r="BP172" s="314">
        <v>750</v>
      </c>
      <c r="BQ172" s="314">
        <v>215</v>
      </c>
      <c r="BR172" s="310">
        <v>12</v>
      </c>
      <c r="BS172" s="314">
        <v>166</v>
      </c>
      <c r="BT172" s="310">
        <v>9.6999999999999993</v>
      </c>
      <c r="BU172" s="311">
        <v>2.4900000000000002</v>
      </c>
      <c r="BV172" s="311">
        <v>0.73</v>
      </c>
      <c r="BW172" s="311">
        <v>0.86</v>
      </c>
      <c r="BX172" s="311">
        <v>0.4</v>
      </c>
      <c r="BY172" s="310"/>
      <c r="BZ172" s="307">
        <f t="shared" si="34"/>
        <v>40.172739541160595</v>
      </c>
      <c r="CA172" s="235"/>
      <c r="CB172" s="308"/>
      <c r="CC172" s="235"/>
    </row>
    <row r="173" spans="1:81" s="26" customFormat="1" ht="12" customHeight="1">
      <c r="A173" s="29" t="s">
        <v>264</v>
      </c>
      <c r="B173" s="29"/>
      <c r="C173" s="305">
        <v>7.0190000000000001</v>
      </c>
      <c r="D173" s="25" t="s">
        <v>461</v>
      </c>
      <c r="E173" s="25"/>
      <c r="F173" s="298">
        <v>1870.8</v>
      </c>
      <c r="G173" s="298">
        <v>8.9</v>
      </c>
      <c r="H173" s="298">
        <v>1867.5</v>
      </c>
      <c r="I173" s="298">
        <v>35</v>
      </c>
      <c r="J173" s="299">
        <v>0.16</v>
      </c>
      <c r="K173" s="300">
        <v>0.11439000000000001</v>
      </c>
      <c r="L173" s="300">
        <v>9.3000000000000005E-4</v>
      </c>
      <c r="M173" s="301">
        <v>5.2859999999999996</v>
      </c>
      <c r="N173" s="301">
        <v>0.13</v>
      </c>
      <c r="O173" s="300">
        <v>0.33603</v>
      </c>
      <c r="P173" s="300">
        <v>7.1999999999999998E-3</v>
      </c>
      <c r="Q173" s="301">
        <v>0.32373000000000002</v>
      </c>
      <c r="R173" s="302"/>
      <c r="S173" s="302">
        <v>166</v>
      </c>
      <c r="T173" s="302">
        <v>10</v>
      </c>
      <c r="U173" s="305">
        <v>20.8</v>
      </c>
      <c r="V173" s="302">
        <v>1.2</v>
      </c>
      <c r="W173" s="305">
        <v>26.7</v>
      </c>
      <c r="X173" s="302">
        <v>1.7</v>
      </c>
      <c r="Y173" s="304">
        <f t="shared" si="33"/>
        <v>1.2765957446808511</v>
      </c>
      <c r="Z173" s="304"/>
      <c r="AA173" s="302">
        <v>402</v>
      </c>
      <c r="AB173" s="302">
        <v>94</v>
      </c>
      <c r="AC173" s="304">
        <v>0.4</v>
      </c>
      <c r="AD173" s="304">
        <v>1.2</v>
      </c>
      <c r="AE173" s="304">
        <v>0.3</v>
      </c>
      <c r="AF173" s="304">
        <v>0.28000000000000003</v>
      </c>
      <c r="AG173" s="302">
        <v>1260</v>
      </c>
      <c r="AH173" s="302">
        <v>100</v>
      </c>
      <c r="AI173" s="306">
        <v>2.7E-2</v>
      </c>
      <c r="AJ173" s="306">
        <v>2.8000000000000001E-2</v>
      </c>
      <c r="AK173" s="305">
        <v>26.9</v>
      </c>
      <c r="AL173" s="305">
        <v>2.5</v>
      </c>
      <c r="AM173" s="306">
        <v>0.107</v>
      </c>
      <c r="AN173" s="306">
        <v>3.7999999999999999E-2</v>
      </c>
      <c r="AO173" s="304">
        <v>2.08</v>
      </c>
      <c r="AP173" s="304">
        <v>0.81</v>
      </c>
      <c r="AQ173" s="304">
        <v>4.7</v>
      </c>
      <c r="AR173" s="304">
        <v>1.3</v>
      </c>
      <c r="AS173" s="304">
        <v>1.38</v>
      </c>
      <c r="AT173" s="304">
        <v>0.27</v>
      </c>
      <c r="AU173" s="305">
        <v>24.1</v>
      </c>
      <c r="AV173" s="304">
        <v>2.4</v>
      </c>
      <c r="AW173" s="304">
        <v>9.3699999999999992</v>
      </c>
      <c r="AX173" s="304">
        <v>0.62</v>
      </c>
      <c r="AY173" s="303">
        <v>106</v>
      </c>
      <c r="AZ173" s="302">
        <v>10</v>
      </c>
      <c r="BA173" s="303">
        <v>41.7</v>
      </c>
      <c r="BB173" s="302">
        <v>3.5</v>
      </c>
      <c r="BC173" s="303">
        <v>218</v>
      </c>
      <c r="BD173" s="302">
        <v>15</v>
      </c>
      <c r="BE173" s="303">
        <v>42.3</v>
      </c>
      <c r="BF173" s="302">
        <v>3</v>
      </c>
      <c r="BG173" s="302">
        <v>393</v>
      </c>
      <c r="BH173" s="303">
        <v>30</v>
      </c>
      <c r="BI173" s="303">
        <v>83.9</v>
      </c>
      <c r="BJ173" s="305">
        <v>5.8</v>
      </c>
      <c r="BK173" s="302">
        <v>11.5</v>
      </c>
      <c r="BL173" s="305">
        <v>4.3</v>
      </c>
      <c r="BM173" s="303">
        <v>552000</v>
      </c>
      <c r="BN173" s="303">
        <v>22000</v>
      </c>
      <c r="BO173" s="303">
        <v>10180</v>
      </c>
      <c r="BP173" s="303">
        <v>690</v>
      </c>
      <c r="BQ173" s="303">
        <v>168</v>
      </c>
      <c r="BR173" s="302">
        <v>11</v>
      </c>
      <c r="BS173" s="303">
        <v>131.6</v>
      </c>
      <c r="BT173" s="302">
        <v>9</v>
      </c>
      <c r="BU173" s="304">
        <v>2.2799999999999998</v>
      </c>
      <c r="BV173" s="304">
        <v>0.55000000000000004</v>
      </c>
      <c r="BW173" s="304">
        <v>1.06</v>
      </c>
      <c r="BX173" s="304">
        <v>0.37</v>
      </c>
      <c r="BY173" s="302"/>
      <c r="BZ173" s="307">
        <f t="shared" si="34"/>
        <v>73.514729950900161</v>
      </c>
      <c r="CA173" s="235">
        <f>BS173*(EXP(F173*0.0001551)+0.0072*EXP(F173*0.0009849))</f>
        <v>181.88352386121753</v>
      </c>
      <c r="CB173" s="308">
        <f>2.28+3.99*LOG(AK173/((CA173*BK173)^(1/2)))</f>
        <v>1.3603316529932341</v>
      </c>
      <c r="CC173" s="235">
        <f>4800/(5.711-LOG(BK173)-LOG(1)+LOG(1))-273.15</f>
        <v>759.0409921580225</v>
      </c>
    </row>
    <row r="174" spans="1:81" s="26" customFormat="1" ht="12" customHeight="1">
      <c r="A174" s="29" t="s">
        <v>265</v>
      </c>
      <c r="B174" s="29"/>
      <c r="C174" s="305">
        <v>7.07</v>
      </c>
      <c r="D174" s="25" t="s">
        <v>461</v>
      </c>
      <c r="E174" s="25"/>
      <c r="F174" s="298">
        <v>1888.2</v>
      </c>
      <c r="G174" s="298">
        <v>8.1</v>
      </c>
      <c r="H174" s="298">
        <v>1894</v>
      </c>
      <c r="I174" s="298">
        <v>35</v>
      </c>
      <c r="J174" s="299">
        <v>-0.32</v>
      </c>
      <c r="K174" s="300">
        <v>0.11555</v>
      </c>
      <c r="L174" s="300">
        <v>8.8000000000000003E-4</v>
      </c>
      <c r="M174" s="301">
        <v>5.4260000000000002</v>
      </c>
      <c r="N174" s="301">
        <v>0.14000000000000001</v>
      </c>
      <c r="O174" s="300">
        <v>0.34153</v>
      </c>
      <c r="P174" s="300">
        <v>7.3000000000000001E-3</v>
      </c>
      <c r="Q174" s="301">
        <v>7.5161000000000006E-2</v>
      </c>
      <c r="R174" s="302"/>
      <c r="S174" s="302">
        <v>234</v>
      </c>
      <c r="T174" s="302">
        <v>24</v>
      </c>
      <c r="U174" s="305">
        <v>29.7</v>
      </c>
      <c r="V174" s="302">
        <v>3</v>
      </c>
      <c r="W174" s="305">
        <v>35.5</v>
      </c>
      <c r="X174" s="302">
        <v>3.7</v>
      </c>
      <c r="Y174" s="304">
        <f t="shared" si="33"/>
        <v>1.2142857142857142</v>
      </c>
      <c r="Z174" s="304"/>
      <c r="AA174" s="302">
        <v>430</v>
      </c>
      <c r="AB174" s="302">
        <v>130</v>
      </c>
      <c r="AC174" s="304">
        <v>1</v>
      </c>
      <c r="AD174" s="304">
        <v>1.1000000000000001</v>
      </c>
      <c r="AE174" s="304">
        <v>0.15</v>
      </c>
      <c r="AF174" s="304">
        <v>0.17</v>
      </c>
      <c r="AG174" s="302">
        <v>1130</v>
      </c>
      <c r="AH174" s="302">
        <v>140</v>
      </c>
      <c r="AI174" s="306">
        <v>6.7999999999999996E-3</v>
      </c>
      <c r="AJ174" s="306">
        <v>7.9000000000000008E-3</v>
      </c>
      <c r="AK174" s="305">
        <v>33.299999999999997</v>
      </c>
      <c r="AL174" s="305">
        <v>3.4</v>
      </c>
      <c r="AM174" s="306">
        <v>0.105</v>
      </c>
      <c r="AN174" s="306">
        <v>4.3999999999999997E-2</v>
      </c>
      <c r="AO174" s="304">
        <v>2.31</v>
      </c>
      <c r="AP174" s="304">
        <v>0.59</v>
      </c>
      <c r="AQ174" s="304">
        <v>4.4000000000000004</v>
      </c>
      <c r="AR174" s="304">
        <v>1.6</v>
      </c>
      <c r="AS174" s="304">
        <v>1.26</v>
      </c>
      <c r="AT174" s="304">
        <v>0.31</v>
      </c>
      <c r="AU174" s="305">
        <v>22.4</v>
      </c>
      <c r="AV174" s="304">
        <v>3.1</v>
      </c>
      <c r="AW174" s="304">
        <v>7.5</v>
      </c>
      <c r="AX174" s="304">
        <v>1.3</v>
      </c>
      <c r="AY174" s="303">
        <v>92.2</v>
      </c>
      <c r="AZ174" s="302">
        <v>8.6999999999999993</v>
      </c>
      <c r="BA174" s="303">
        <v>36.6</v>
      </c>
      <c r="BB174" s="302">
        <v>4</v>
      </c>
      <c r="BC174" s="303">
        <v>181</v>
      </c>
      <c r="BD174" s="302">
        <v>22</v>
      </c>
      <c r="BE174" s="303">
        <v>37.6</v>
      </c>
      <c r="BF174" s="302">
        <v>3.8</v>
      </c>
      <c r="BG174" s="302">
        <v>357</v>
      </c>
      <c r="BH174" s="303">
        <v>46</v>
      </c>
      <c r="BI174" s="303">
        <v>72</v>
      </c>
      <c r="BJ174" s="305">
        <v>7.5</v>
      </c>
      <c r="BK174" s="302">
        <v>14.6</v>
      </c>
      <c r="BL174" s="305">
        <v>2.7</v>
      </c>
      <c r="BM174" s="303">
        <v>547000</v>
      </c>
      <c r="BN174" s="303">
        <v>55000</v>
      </c>
      <c r="BO174" s="303">
        <v>10060</v>
      </c>
      <c r="BP174" s="303">
        <v>860</v>
      </c>
      <c r="BQ174" s="303">
        <v>221</v>
      </c>
      <c r="BR174" s="302">
        <v>24</v>
      </c>
      <c r="BS174" s="303">
        <v>182</v>
      </c>
      <c r="BT174" s="302">
        <v>21</v>
      </c>
      <c r="BU174" s="304">
        <v>2.46</v>
      </c>
      <c r="BV174" s="304">
        <v>0.43</v>
      </c>
      <c r="BW174" s="304">
        <v>1.52</v>
      </c>
      <c r="BX174" s="304">
        <v>0.49</v>
      </c>
      <c r="BY174" s="302"/>
      <c r="BZ174" s="307">
        <f t="shared" si="34"/>
        <v>60.867965367965368</v>
      </c>
      <c r="CA174" s="235">
        <f>BS174*(EXP(F174*0.0001551)+0.0072*EXP(F174*0.0009849))</f>
        <v>252.34143213848779</v>
      </c>
      <c r="CB174" s="308">
        <f>2.28+3.99*LOG(AK174/((CA174*BK174)^(1/2)))</f>
        <v>1.2397013601674105</v>
      </c>
      <c r="CC174" s="235">
        <f>4800/(5.711-LOG(BK174)-LOG(1)+LOG(1))-273.15</f>
        <v>782.5730081306757</v>
      </c>
    </row>
    <row r="175" spans="1:81" s="111" customFormat="1" ht="12" customHeight="1">
      <c r="A175" s="114" t="s">
        <v>245</v>
      </c>
      <c r="B175" s="114"/>
      <c r="C175" s="338">
        <v>2.9910000000000001</v>
      </c>
      <c r="D175" s="111" t="s">
        <v>461</v>
      </c>
      <c r="F175" s="337">
        <v>2084</v>
      </c>
      <c r="G175" s="337">
        <v>15</v>
      </c>
      <c r="H175" s="337">
        <v>1899</v>
      </c>
      <c r="I175" s="337">
        <v>36</v>
      </c>
      <c r="J175" s="338">
        <v>8.85</v>
      </c>
      <c r="K175" s="339">
        <v>0.129</v>
      </c>
      <c r="L175" s="339">
        <v>2.7000000000000001E-3</v>
      </c>
      <c r="M175" s="340">
        <v>6.08</v>
      </c>
      <c r="N175" s="340">
        <v>0.2</v>
      </c>
      <c r="O175" s="339">
        <v>0.34260000000000002</v>
      </c>
      <c r="P175" s="339">
        <v>7.4000000000000003E-3</v>
      </c>
      <c r="Q175" s="340">
        <v>0.59743000000000002</v>
      </c>
      <c r="R175" s="341"/>
      <c r="S175" s="341">
        <v>226</v>
      </c>
      <c r="T175" s="341">
        <v>30</v>
      </c>
      <c r="U175" s="338">
        <v>31.9</v>
      </c>
      <c r="V175" s="341">
        <v>4</v>
      </c>
      <c r="W175" s="338">
        <v>36</v>
      </c>
      <c r="X175" s="341">
        <v>4.9000000000000004</v>
      </c>
      <c r="Y175" s="340">
        <f>BQ175/BS175</f>
        <v>1.2033898305084745</v>
      </c>
      <c r="Z175" s="340"/>
      <c r="AA175" s="341">
        <v>2717</v>
      </c>
      <c r="AB175" s="341">
        <v>68</v>
      </c>
      <c r="AC175" s="340">
        <v>0.5</v>
      </c>
      <c r="AD175" s="340">
        <v>2.2999999999999998</v>
      </c>
      <c r="AE175" s="340">
        <v>0.54</v>
      </c>
      <c r="AF175" s="340">
        <v>0.75</v>
      </c>
      <c r="AG175" s="341">
        <v>1040</v>
      </c>
      <c r="AH175" s="341">
        <v>180</v>
      </c>
      <c r="AI175" s="343" t="s">
        <v>107</v>
      </c>
      <c r="AJ175" s="343" t="s">
        <v>107</v>
      </c>
      <c r="AK175" s="338">
        <v>30.1</v>
      </c>
      <c r="AL175" s="338">
        <v>5.4</v>
      </c>
      <c r="AM175" s="343">
        <v>0.112</v>
      </c>
      <c r="AN175" s="343">
        <v>5.7000000000000002E-2</v>
      </c>
      <c r="AO175" s="340">
        <v>1.9</v>
      </c>
      <c r="AP175" s="340">
        <v>1.7</v>
      </c>
      <c r="AQ175" s="340">
        <v>3.6</v>
      </c>
      <c r="AR175" s="340">
        <v>1.1000000000000001</v>
      </c>
      <c r="AS175" s="340">
        <v>1.19</v>
      </c>
      <c r="AT175" s="340">
        <v>0.71</v>
      </c>
      <c r="AU175" s="338">
        <v>22.6</v>
      </c>
      <c r="AV175" s="340">
        <v>6.2</v>
      </c>
      <c r="AW175" s="340">
        <v>6</v>
      </c>
      <c r="AX175" s="340">
        <v>1.2</v>
      </c>
      <c r="AY175" s="337">
        <v>86</v>
      </c>
      <c r="AZ175" s="341">
        <v>17</v>
      </c>
      <c r="BA175" s="337">
        <v>37.5</v>
      </c>
      <c r="BB175" s="341">
        <v>9.6999999999999993</v>
      </c>
      <c r="BC175" s="337">
        <v>168</v>
      </c>
      <c r="BD175" s="341">
        <v>31</v>
      </c>
      <c r="BE175" s="337">
        <v>33.6</v>
      </c>
      <c r="BF175" s="341">
        <v>7.3</v>
      </c>
      <c r="BG175" s="341">
        <v>362</v>
      </c>
      <c r="BH175" s="337">
        <v>56</v>
      </c>
      <c r="BI175" s="337">
        <v>69.8</v>
      </c>
      <c r="BJ175" s="338">
        <v>9.8000000000000007</v>
      </c>
      <c r="BK175" s="341">
        <v>8.8000000000000007</v>
      </c>
      <c r="BL175" s="338">
        <v>4.3</v>
      </c>
      <c r="BM175" s="337">
        <v>481000</v>
      </c>
      <c r="BN175" s="337">
        <v>88000</v>
      </c>
      <c r="BO175" s="337">
        <v>9700</v>
      </c>
      <c r="BP175" s="337">
        <v>1200</v>
      </c>
      <c r="BQ175" s="337">
        <v>213</v>
      </c>
      <c r="BR175" s="341">
        <v>27</v>
      </c>
      <c r="BS175" s="337">
        <v>177</v>
      </c>
      <c r="BT175" s="341">
        <v>23</v>
      </c>
      <c r="BU175" s="340">
        <v>2.2799999999999998</v>
      </c>
      <c r="BV175" s="340">
        <v>0.74</v>
      </c>
      <c r="BW175" s="340">
        <v>1.39</v>
      </c>
      <c r="BX175" s="340">
        <v>0.85</v>
      </c>
      <c r="BY175" s="341"/>
      <c r="BZ175" s="307">
        <f t="shared" si="34"/>
        <v>69.152046783625735</v>
      </c>
      <c r="CA175" s="235"/>
      <c r="CB175" s="308"/>
      <c r="CC175" s="235"/>
    </row>
    <row r="176" spans="1:81" s="26" customFormat="1" ht="12" customHeight="1">
      <c r="A176" s="29" t="s">
        <v>266</v>
      </c>
      <c r="B176" s="29"/>
      <c r="C176" s="305">
        <v>7.0140000000000002</v>
      </c>
      <c r="D176" s="25" t="s">
        <v>461</v>
      </c>
      <c r="E176" s="25"/>
      <c r="F176" s="298">
        <v>1878.8</v>
      </c>
      <c r="G176" s="298">
        <v>7.5</v>
      </c>
      <c r="H176" s="298">
        <v>1856.4</v>
      </c>
      <c r="I176" s="298">
        <v>35</v>
      </c>
      <c r="J176" s="299">
        <v>1.18</v>
      </c>
      <c r="K176" s="300">
        <v>0.11489000000000001</v>
      </c>
      <c r="L176" s="300">
        <v>9.2000000000000003E-4</v>
      </c>
      <c r="M176" s="301">
        <v>5.2720000000000002</v>
      </c>
      <c r="N176" s="301">
        <v>0.13</v>
      </c>
      <c r="O176" s="300">
        <v>0.33372000000000002</v>
      </c>
      <c r="P176" s="300">
        <v>7.1999999999999998E-3</v>
      </c>
      <c r="Q176" s="301">
        <v>0.52219000000000004</v>
      </c>
      <c r="R176" s="302"/>
      <c r="S176" s="302">
        <v>166</v>
      </c>
      <c r="T176" s="302">
        <v>11</v>
      </c>
      <c r="U176" s="305">
        <v>20.9</v>
      </c>
      <c r="V176" s="302">
        <v>1.3</v>
      </c>
      <c r="W176" s="305">
        <v>29.5</v>
      </c>
      <c r="X176" s="302">
        <v>1.9</v>
      </c>
      <c r="Y176" s="304">
        <f t="shared" si="33"/>
        <v>1.4242424242424243</v>
      </c>
      <c r="Z176" s="304"/>
      <c r="AA176" s="302">
        <v>340</v>
      </c>
      <c r="AB176" s="302">
        <v>160</v>
      </c>
      <c r="AC176" s="304">
        <v>0.4</v>
      </c>
      <c r="AD176" s="304">
        <v>1</v>
      </c>
      <c r="AE176" s="304">
        <v>0.26</v>
      </c>
      <c r="AF176" s="304">
        <v>0.22</v>
      </c>
      <c r="AG176" s="302">
        <v>1560</v>
      </c>
      <c r="AH176" s="302">
        <v>130</v>
      </c>
      <c r="AI176" s="306">
        <v>1.18E-2</v>
      </c>
      <c r="AJ176" s="306">
        <v>9.1000000000000004E-3</v>
      </c>
      <c r="AK176" s="305">
        <v>27.4</v>
      </c>
      <c r="AL176" s="305">
        <v>2.6</v>
      </c>
      <c r="AM176" s="306">
        <v>0.23</v>
      </c>
      <c r="AN176" s="306">
        <v>5.6000000000000001E-2</v>
      </c>
      <c r="AO176" s="304">
        <v>3.2</v>
      </c>
      <c r="AP176" s="304">
        <v>1.1000000000000001</v>
      </c>
      <c r="AQ176" s="304">
        <v>7.4</v>
      </c>
      <c r="AR176" s="304">
        <v>1.5</v>
      </c>
      <c r="AS176" s="304">
        <v>2</v>
      </c>
      <c r="AT176" s="304">
        <v>0.6</v>
      </c>
      <c r="AU176" s="305">
        <v>36.5</v>
      </c>
      <c r="AV176" s="304">
        <v>5.8</v>
      </c>
      <c r="AW176" s="304">
        <v>11.1</v>
      </c>
      <c r="AX176" s="304">
        <v>1.2</v>
      </c>
      <c r="AY176" s="303">
        <v>142</v>
      </c>
      <c r="AZ176" s="302">
        <v>13</v>
      </c>
      <c r="BA176" s="303">
        <v>51.1</v>
      </c>
      <c r="BB176" s="302">
        <v>4.5</v>
      </c>
      <c r="BC176" s="303">
        <v>247</v>
      </c>
      <c r="BD176" s="302">
        <v>17</v>
      </c>
      <c r="BE176" s="303">
        <v>50.1</v>
      </c>
      <c r="BF176" s="302">
        <v>5.0999999999999996</v>
      </c>
      <c r="BG176" s="302">
        <v>445</v>
      </c>
      <c r="BH176" s="303">
        <v>34</v>
      </c>
      <c r="BI176" s="303">
        <v>91.2</v>
      </c>
      <c r="BJ176" s="305">
        <v>7.3</v>
      </c>
      <c r="BK176" s="302">
        <v>12.3</v>
      </c>
      <c r="BL176" s="305">
        <v>2.9</v>
      </c>
      <c r="BM176" s="303">
        <v>541000</v>
      </c>
      <c r="BN176" s="303">
        <v>38000</v>
      </c>
      <c r="BO176" s="303">
        <v>9380</v>
      </c>
      <c r="BP176" s="303">
        <v>840</v>
      </c>
      <c r="BQ176" s="303">
        <v>188</v>
      </c>
      <c r="BR176" s="302">
        <v>13</v>
      </c>
      <c r="BS176" s="303">
        <v>132</v>
      </c>
      <c r="BT176" s="302">
        <v>9.6999999999999993</v>
      </c>
      <c r="BU176" s="304">
        <v>2.23</v>
      </c>
      <c r="BV176" s="304">
        <v>0.42</v>
      </c>
      <c r="BW176" s="304">
        <v>0.84</v>
      </c>
      <c r="BX176" s="304">
        <v>0.38</v>
      </c>
      <c r="BY176" s="302"/>
      <c r="BZ176" s="307">
        <f t="shared" si="34"/>
        <v>63.564189189189193</v>
      </c>
      <c r="CA176" s="235">
        <f t="shared" ref="CA176:CA182" si="38">BS176*(EXP(F176*0.0001551)+0.0072*EXP(F176*0.0009849))</f>
        <v>182.70287813186852</v>
      </c>
      <c r="CB176" s="308">
        <f t="shared" ref="CB176:CB182" si="39">2.28+3.99*LOG(AK176/((CA176*BK176)^(1/2)))</f>
        <v>1.3300819975175031</v>
      </c>
      <c r="CC176" s="235">
        <f t="shared" ref="CC176:CC182" si="40">4800/(5.711-LOG(BK176)-LOG(1)+LOG(1))-273.15</f>
        <v>765.56487510076306</v>
      </c>
    </row>
    <row r="177" spans="1:81" s="26" customFormat="1" ht="12" customHeight="1">
      <c r="A177" s="29" t="s">
        <v>267</v>
      </c>
      <c r="B177" s="29"/>
      <c r="C177" s="305">
        <v>7.0220000000000002</v>
      </c>
      <c r="D177" s="25" t="s">
        <v>461</v>
      </c>
      <c r="E177" s="25"/>
      <c r="F177" s="298">
        <v>1867</v>
      </c>
      <c r="G177" s="298">
        <v>11</v>
      </c>
      <c r="H177" s="298">
        <v>1889.6</v>
      </c>
      <c r="I177" s="298">
        <v>36</v>
      </c>
      <c r="J177" s="299">
        <v>-1.23</v>
      </c>
      <c r="K177" s="300">
        <v>0.11409999999999999</v>
      </c>
      <c r="L177" s="300">
        <v>1.2999999999999999E-3</v>
      </c>
      <c r="M177" s="301">
        <v>5.3460000000000001</v>
      </c>
      <c r="N177" s="301">
        <v>0.14000000000000001</v>
      </c>
      <c r="O177" s="300">
        <v>0.34060000000000001</v>
      </c>
      <c r="P177" s="300">
        <v>7.4000000000000003E-3</v>
      </c>
      <c r="Q177" s="301">
        <v>8.5013000000000005E-2</v>
      </c>
      <c r="R177" s="302"/>
      <c r="S177" s="302">
        <v>155</v>
      </c>
      <c r="T177" s="302">
        <v>17</v>
      </c>
      <c r="U177" s="305">
        <v>19.5</v>
      </c>
      <c r="V177" s="302">
        <v>2.2999999999999998</v>
      </c>
      <c r="W177" s="305">
        <v>19.899999999999999</v>
      </c>
      <c r="X177" s="302">
        <v>2.4</v>
      </c>
      <c r="Y177" s="304">
        <f t="shared" si="33"/>
        <v>1.0416666666666667</v>
      </c>
      <c r="Z177" s="304"/>
      <c r="AA177" s="302">
        <v>470</v>
      </c>
      <c r="AB177" s="302">
        <v>120</v>
      </c>
      <c r="AC177" s="304" t="s">
        <v>107</v>
      </c>
      <c r="AD177" s="304" t="s">
        <v>107</v>
      </c>
      <c r="AE177" s="304">
        <v>0.28000000000000003</v>
      </c>
      <c r="AF177" s="304">
        <v>0.23</v>
      </c>
      <c r="AG177" s="302">
        <v>1090</v>
      </c>
      <c r="AH177" s="302">
        <v>130</v>
      </c>
      <c r="AI177" s="306">
        <v>3.5999999999999999E-3</v>
      </c>
      <c r="AJ177" s="306">
        <v>5.7000000000000002E-3</v>
      </c>
      <c r="AK177" s="305">
        <v>23.4</v>
      </c>
      <c r="AL177" s="305">
        <v>3.4</v>
      </c>
      <c r="AM177" s="306">
        <v>8.8999999999999996E-2</v>
      </c>
      <c r="AN177" s="306">
        <v>5.6000000000000001E-2</v>
      </c>
      <c r="AO177" s="304">
        <v>1.43</v>
      </c>
      <c r="AP177" s="304">
        <v>0.66</v>
      </c>
      <c r="AQ177" s="304">
        <v>4</v>
      </c>
      <c r="AR177" s="304">
        <v>1.5</v>
      </c>
      <c r="AS177" s="304">
        <v>0.91</v>
      </c>
      <c r="AT177" s="304">
        <v>0.28000000000000003</v>
      </c>
      <c r="AU177" s="305">
        <v>21.3</v>
      </c>
      <c r="AV177" s="304">
        <v>4.2</v>
      </c>
      <c r="AW177" s="304">
        <v>7.81</v>
      </c>
      <c r="AX177" s="304">
        <v>0.97</v>
      </c>
      <c r="AY177" s="303">
        <v>95.2</v>
      </c>
      <c r="AZ177" s="302">
        <v>8.8000000000000007</v>
      </c>
      <c r="BA177" s="303">
        <v>38.5</v>
      </c>
      <c r="BB177" s="302">
        <v>3.9</v>
      </c>
      <c r="BC177" s="303">
        <v>184</v>
      </c>
      <c r="BD177" s="302">
        <v>23</v>
      </c>
      <c r="BE177" s="303">
        <v>39.700000000000003</v>
      </c>
      <c r="BF177" s="302">
        <v>4.2</v>
      </c>
      <c r="BG177" s="302">
        <v>368</v>
      </c>
      <c r="BH177" s="303">
        <v>45</v>
      </c>
      <c r="BI177" s="303">
        <v>75.5</v>
      </c>
      <c r="BJ177" s="305">
        <v>7</v>
      </c>
      <c r="BK177" s="302">
        <v>13.4</v>
      </c>
      <c r="BL177" s="305">
        <v>4.5</v>
      </c>
      <c r="BM177" s="303">
        <v>572000</v>
      </c>
      <c r="BN177" s="303">
        <v>47000</v>
      </c>
      <c r="BO177" s="303">
        <v>10970</v>
      </c>
      <c r="BP177" s="303">
        <v>880</v>
      </c>
      <c r="BQ177" s="303">
        <v>125</v>
      </c>
      <c r="BR177" s="302">
        <v>13</v>
      </c>
      <c r="BS177" s="303">
        <v>120</v>
      </c>
      <c r="BT177" s="302">
        <v>12</v>
      </c>
      <c r="BU177" s="304">
        <v>2.19</v>
      </c>
      <c r="BV177" s="304">
        <v>0.51</v>
      </c>
      <c r="BW177" s="304">
        <v>0.98</v>
      </c>
      <c r="BX177" s="304">
        <v>0.27</v>
      </c>
      <c r="BY177" s="302"/>
      <c r="BZ177" s="307">
        <f t="shared" si="34"/>
        <v>90.37342657342657</v>
      </c>
      <c r="CA177" s="235">
        <f t="shared" si="38"/>
        <v>165.73635606492175</v>
      </c>
      <c r="CB177" s="308">
        <f t="shared" si="39"/>
        <v>1.0668587151218283</v>
      </c>
      <c r="CC177" s="235">
        <f t="shared" si="40"/>
        <v>773.99435842418859</v>
      </c>
    </row>
    <row r="178" spans="1:81" s="26" customFormat="1" ht="12" customHeight="1">
      <c r="A178" s="29" t="s">
        <v>268</v>
      </c>
      <c r="B178" s="29"/>
      <c r="C178" s="305">
        <v>7.01</v>
      </c>
      <c r="D178" s="25" t="s">
        <v>461</v>
      </c>
      <c r="E178" s="25"/>
      <c r="F178" s="298">
        <v>1877.6</v>
      </c>
      <c r="G178" s="298">
        <v>3</v>
      </c>
      <c r="H178" s="298">
        <v>1868.8</v>
      </c>
      <c r="I178" s="298">
        <v>35</v>
      </c>
      <c r="J178" s="299">
        <v>0.47</v>
      </c>
      <c r="K178" s="300">
        <v>0.11486</v>
      </c>
      <c r="L178" s="300">
        <v>4.8000000000000001E-4</v>
      </c>
      <c r="M178" s="301">
        <v>5.3120000000000003</v>
      </c>
      <c r="N178" s="301">
        <v>0.13</v>
      </c>
      <c r="O178" s="300">
        <v>0.33628999999999998</v>
      </c>
      <c r="P178" s="300">
        <v>7.1999999999999998E-3</v>
      </c>
      <c r="Q178" s="301">
        <v>0.48259000000000002</v>
      </c>
      <c r="R178" s="302"/>
      <c r="S178" s="302">
        <v>239</v>
      </c>
      <c r="T178" s="302">
        <v>19</v>
      </c>
      <c r="U178" s="305">
        <v>30.2</v>
      </c>
      <c r="V178" s="302">
        <v>2.4</v>
      </c>
      <c r="W178" s="305">
        <v>42.8</v>
      </c>
      <c r="X178" s="302">
        <v>3.1</v>
      </c>
      <c r="Y178" s="304">
        <f t="shared" si="33"/>
        <v>1.4550264550264551</v>
      </c>
      <c r="Z178" s="304"/>
      <c r="AA178" s="302">
        <v>360</v>
      </c>
      <c r="AB178" s="302">
        <v>150</v>
      </c>
      <c r="AC178" s="304">
        <v>1.1200000000000001</v>
      </c>
      <c r="AD178" s="304">
        <v>0.93</v>
      </c>
      <c r="AE178" s="304">
        <v>0.21</v>
      </c>
      <c r="AF178" s="304">
        <v>0.15</v>
      </c>
      <c r="AG178" s="302">
        <v>1760</v>
      </c>
      <c r="AH178" s="302">
        <v>130</v>
      </c>
      <c r="AI178" s="306">
        <v>2.1999999999999999E-2</v>
      </c>
      <c r="AJ178" s="306">
        <v>1.4E-2</v>
      </c>
      <c r="AK178" s="305">
        <v>35.9</v>
      </c>
      <c r="AL178" s="305">
        <v>4.7</v>
      </c>
      <c r="AM178" s="306">
        <v>0.28399999999999997</v>
      </c>
      <c r="AN178" s="306">
        <v>6.8000000000000005E-2</v>
      </c>
      <c r="AO178" s="304">
        <v>4.97</v>
      </c>
      <c r="AP178" s="304">
        <v>0.83</v>
      </c>
      <c r="AQ178" s="304">
        <v>7.3</v>
      </c>
      <c r="AR178" s="304">
        <v>2.2999999999999998</v>
      </c>
      <c r="AS178" s="304">
        <v>1.91</v>
      </c>
      <c r="AT178" s="304">
        <v>0.39</v>
      </c>
      <c r="AU178" s="305">
        <v>34.700000000000003</v>
      </c>
      <c r="AV178" s="304">
        <v>4.8</v>
      </c>
      <c r="AW178" s="304">
        <v>12.4</v>
      </c>
      <c r="AX178" s="304">
        <v>1.5</v>
      </c>
      <c r="AY178" s="303">
        <v>164</v>
      </c>
      <c r="AZ178" s="302">
        <v>18</v>
      </c>
      <c r="BA178" s="303">
        <v>57.1</v>
      </c>
      <c r="BB178" s="302">
        <v>4.7</v>
      </c>
      <c r="BC178" s="303">
        <v>290</v>
      </c>
      <c r="BD178" s="302">
        <v>23</v>
      </c>
      <c r="BE178" s="303">
        <v>57</v>
      </c>
      <c r="BF178" s="302">
        <v>3.4</v>
      </c>
      <c r="BG178" s="302">
        <v>537</v>
      </c>
      <c r="BH178" s="303">
        <v>52</v>
      </c>
      <c r="BI178" s="303">
        <v>108.5</v>
      </c>
      <c r="BJ178" s="305">
        <v>7.8</v>
      </c>
      <c r="BK178" s="302">
        <v>10.6</v>
      </c>
      <c r="BL178" s="305">
        <v>3</v>
      </c>
      <c r="BM178" s="303">
        <v>556000</v>
      </c>
      <c r="BN178" s="303">
        <v>34000</v>
      </c>
      <c r="BO178" s="303">
        <v>10490</v>
      </c>
      <c r="BP178" s="303">
        <v>790</v>
      </c>
      <c r="BQ178" s="303">
        <v>275</v>
      </c>
      <c r="BR178" s="302">
        <v>21</v>
      </c>
      <c r="BS178" s="303">
        <v>189</v>
      </c>
      <c r="BT178" s="302">
        <v>17</v>
      </c>
      <c r="BU178" s="304">
        <v>2.35</v>
      </c>
      <c r="BV178" s="304">
        <v>0.71</v>
      </c>
      <c r="BW178" s="304">
        <v>1.48</v>
      </c>
      <c r="BX178" s="304">
        <v>0.62</v>
      </c>
      <c r="BY178" s="302"/>
      <c r="BZ178" s="307">
        <f t="shared" si="34"/>
        <v>55.463741352222932</v>
      </c>
      <c r="CA178" s="235">
        <f t="shared" si="38"/>
        <v>261.54000326006678</v>
      </c>
      <c r="CB178" s="308">
        <f t="shared" si="39"/>
        <v>1.6163530896188312</v>
      </c>
      <c r="CC178" s="235">
        <f t="shared" si="40"/>
        <v>751.2446493257886</v>
      </c>
    </row>
    <row r="179" spans="1:81" s="26" customFormat="1" ht="12" customHeight="1">
      <c r="A179" s="29" t="s">
        <v>269</v>
      </c>
      <c r="B179" s="29"/>
      <c r="C179" s="305">
        <v>7.0460000000000003</v>
      </c>
      <c r="D179" s="25" t="s">
        <v>461</v>
      </c>
      <c r="E179" s="25"/>
      <c r="F179" s="298">
        <v>1882</v>
      </c>
      <c r="G179" s="298">
        <v>4</v>
      </c>
      <c r="H179" s="298">
        <v>1849.3</v>
      </c>
      <c r="I179" s="298">
        <v>35</v>
      </c>
      <c r="J179" s="299">
        <v>1.83</v>
      </c>
      <c r="K179" s="300">
        <v>0.1152</v>
      </c>
      <c r="L179" s="300">
        <v>7.2000000000000005E-4</v>
      </c>
      <c r="M179" s="301">
        <v>5.2629999999999999</v>
      </c>
      <c r="N179" s="301">
        <v>0.13</v>
      </c>
      <c r="O179" s="300">
        <v>0.33224999999999999</v>
      </c>
      <c r="P179" s="300">
        <v>7.1999999999999998E-3</v>
      </c>
      <c r="Q179" s="301">
        <v>0.63505</v>
      </c>
      <c r="R179" s="302"/>
      <c r="S179" s="302">
        <v>182</v>
      </c>
      <c r="T179" s="302">
        <v>24</v>
      </c>
      <c r="U179" s="305">
        <v>22.9</v>
      </c>
      <c r="V179" s="302">
        <v>3</v>
      </c>
      <c r="W179" s="305">
        <v>30.4</v>
      </c>
      <c r="X179" s="302">
        <v>4.0999999999999996</v>
      </c>
      <c r="Y179" s="304">
        <f t="shared" si="33"/>
        <v>1.3517241379310345</v>
      </c>
      <c r="Z179" s="304"/>
      <c r="AA179" s="302">
        <v>570</v>
      </c>
      <c r="AB179" s="302">
        <v>130</v>
      </c>
      <c r="AC179" s="304">
        <v>0.3</v>
      </c>
      <c r="AD179" s="304">
        <v>1.1000000000000001</v>
      </c>
      <c r="AE179" s="304">
        <v>0.3</v>
      </c>
      <c r="AF179" s="304">
        <v>0.25</v>
      </c>
      <c r="AG179" s="302">
        <v>1520</v>
      </c>
      <c r="AH179" s="302">
        <v>210</v>
      </c>
      <c r="AI179" s="306">
        <v>1.6E-2</v>
      </c>
      <c r="AJ179" s="306">
        <v>1.2E-2</v>
      </c>
      <c r="AK179" s="305">
        <v>26.3</v>
      </c>
      <c r="AL179" s="305">
        <v>4.7</v>
      </c>
      <c r="AM179" s="306">
        <v>0.24399999999999999</v>
      </c>
      <c r="AN179" s="306">
        <v>7.0999999999999994E-2</v>
      </c>
      <c r="AO179" s="304">
        <v>4</v>
      </c>
      <c r="AP179" s="304">
        <v>1.3</v>
      </c>
      <c r="AQ179" s="304">
        <v>7.3</v>
      </c>
      <c r="AR179" s="304">
        <v>2.2000000000000002</v>
      </c>
      <c r="AS179" s="304">
        <v>1.73</v>
      </c>
      <c r="AT179" s="304">
        <v>0.43</v>
      </c>
      <c r="AU179" s="305">
        <v>30.2</v>
      </c>
      <c r="AV179" s="304">
        <v>6.7</v>
      </c>
      <c r="AW179" s="304">
        <v>11</v>
      </c>
      <c r="AX179" s="304">
        <v>1.7</v>
      </c>
      <c r="AY179" s="303">
        <v>144</v>
      </c>
      <c r="AZ179" s="302">
        <v>23</v>
      </c>
      <c r="BA179" s="303">
        <v>52.7</v>
      </c>
      <c r="BB179" s="302">
        <v>6.2</v>
      </c>
      <c r="BC179" s="303">
        <v>245</v>
      </c>
      <c r="BD179" s="302">
        <v>27</v>
      </c>
      <c r="BE179" s="303">
        <v>49.2</v>
      </c>
      <c r="BF179" s="302">
        <v>4.7</v>
      </c>
      <c r="BG179" s="302">
        <v>478</v>
      </c>
      <c r="BH179" s="303">
        <v>63</v>
      </c>
      <c r="BI179" s="303">
        <v>96</v>
      </c>
      <c r="BJ179" s="305">
        <v>13</v>
      </c>
      <c r="BK179" s="302">
        <v>15.6</v>
      </c>
      <c r="BL179" s="305">
        <v>2.9</v>
      </c>
      <c r="BM179" s="303">
        <v>586000</v>
      </c>
      <c r="BN179" s="303">
        <v>76000</v>
      </c>
      <c r="BO179" s="303">
        <v>11300</v>
      </c>
      <c r="BP179" s="303">
        <v>1700</v>
      </c>
      <c r="BQ179" s="303">
        <v>196</v>
      </c>
      <c r="BR179" s="302">
        <v>26</v>
      </c>
      <c r="BS179" s="303">
        <v>145</v>
      </c>
      <c r="BT179" s="302">
        <v>20</v>
      </c>
      <c r="BU179" s="304">
        <v>2.1</v>
      </c>
      <c r="BV179" s="304">
        <v>0.89</v>
      </c>
      <c r="BW179" s="304">
        <v>1.07</v>
      </c>
      <c r="BX179" s="304">
        <v>0.35</v>
      </c>
      <c r="BY179" s="302"/>
      <c r="BZ179" s="307">
        <f t="shared" si="34"/>
        <v>55.726027397260275</v>
      </c>
      <c r="CA179" s="235">
        <f t="shared" si="38"/>
        <v>200.8136481916745</v>
      </c>
      <c r="CB179" s="308">
        <f t="shared" si="39"/>
        <v>0.97126737675307218</v>
      </c>
      <c r="CC179" s="235">
        <f t="shared" si="40"/>
        <v>789.29629903952298</v>
      </c>
    </row>
    <row r="180" spans="1:81" s="26" customFormat="1" ht="12" customHeight="1">
      <c r="A180" s="29" t="s">
        <v>270</v>
      </c>
      <c r="B180" s="29"/>
      <c r="C180" s="305">
        <v>7.0140000000000002</v>
      </c>
      <c r="D180" s="25" t="s">
        <v>461</v>
      </c>
      <c r="E180" s="25"/>
      <c r="F180" s="298">
        <v>1883.7</v>
      </c>
      <c r="G180" s="298">
        <v>5.2</v>
      </c>
      <c r="H180" s="298">
        <v>1866.6</v>
      </c>
      <c r="I180" s="298">
        <v>35</v>
      </c>
      <c r="J180" s="299">
        <v>1.01</v>
      </c>
      <c r="K180" s="300">
        <v>0.11538</v>
      </c>
      <c r="L180" s="300">
        <v>7.2999999999999996E-4</v>
      </c>
      <c r="M180" s="301">
        <v>5.3289999999999997</v>
      </c>
      <c r="N180" s="301">
        <v>0.13</v>
      </c>
      <c r="O180" s="300">
        <v>0.33584000000000003</v>
      </c>
      <c r="P180" s="300">
        <v>7.1999999999999998E-3</v>
      </c>
      <c r="Q180" s="301">
        <v>0.77861000000000002</v>
      </c>
      <c r="R180" s="302"/>
      <c r="S180" s="302">
        <v>285</v>
      </c>
      <c r="T180" s="302">
        <v>23</v>
      </c>
      <c r="U180" s="305">
        <v>36.1</v>
      </c>
      <c r="V180" s="302">
        <v>3.1</v>
      </c>
      <c r="W180" s="305">
        <v>39.5</v>
      </c>
      <c r="X180" s="302">
        <v>3.3</v>
      </c>
      <c r="Y180" s="304">
        <f t="shared" si="33"/>
        <v>1.1022222222222222</v>
      </c>
      <c r="Z180" s="304"/>
      <c r="AA180" s="302">
        <v>374</v>
      </c>
      <c r="AB180" s="302">
        <v>88</v>
      </c>
      <c r="AC180" s="304">
        <v>1.38</v>
      </c>
      <c r="AD180" s="304">
        <v>0.95</v>
      </c>
      <c r="AE180" s="304">
        <v>0.46</v>
      </c>
      <c r="AF180" s="304">
        <v>0.3</v>
      </c>
      <c r="AG180" s="302">
        <v>1460</v>
      </c>
      <c r="AH180" s="302">
        <v>140</v>
      </c>
      <c r="AI180" s="306">
        <v>1.37E-2</v>
      </c>
      <c r="AJ180" s="306">
        <v>9.1999999999999998E-3</v>
      </c>
      <c r="AK180" s="305">
        <v>36.6</v>
      </c>
      <c r="AL180" s="305">
        <v>4.0999999999999996</v>
      </c>
      <c r="AM180" s="306">
        <v>0.14099999999999999</v>
      </c>
      <c r="AN180" s="306">
        <v>4.7E-2</v>
      </c>
      <c r="AO180" s="304">
        <v>2.27</v>
      </c>
      <c r="AP180" s="304">
        <v>0.8</v>
      </c>
      <c r="AQ180" s="304">
        <v>5.5</v>
      </c>
      <c r="AR180" s="304">
        <v>1</v>
      </c>
      <c r="AS180" s="304">
        <v>1.3</v>
      </c>
      <c r="AT180" s="304">
        <v>0.34</v>
      </c>
      <c r="AU180" s="305">
        <v>28.8</v>
      </c>
      <c r="AV180" s="304">
        <v>5.2</v>
      </c>
      <c r="AW180" s="304">
        <v>9.3000000000000007</v>
      </c>
      <c r="AX180" s="304">
        <v>1.1000000000000001</v>
      </c>
      <c r="AY180" s="303">
        <v>122</v>
      </c>
      <c r="AZ180" s="302">
        <v>10</v>
      </c>
      <c r="BA180" s="303">
        <v>49.2</v>
      </c>
      <c r="BB180" s="302">
        <v>5.5</v>
      </c>
      <c r="BC180" s="303">
        <v>255</v>
      </c>
      <c r="BD180" s="302">
        <v>24</v>
      </c>
      <c r="BE180" s="303">
        <v>52.5</v>
      </c>
      <c r="BF180" s="302">
        <v>4.4000000000000004</v>
      </c>
      <c r="BG180" s="302">
        <v>491</v>
      </c>
      <c r="BH180" s="303">
        <v>35</v>
      </c>
      <c r="BI180" s="303">
        <v>105.5</v>
      </c>
      <c r="BJ180" s="305">
        <v>7.3</v>
      </c>
      <c r="BK180" s="302">
        <v>14</v>
      </c>
      <c r="BL180" s="305">
        <v>2.6</v>
      </c>
      <c r="BM180" s="303">
        <v>546000</v>
      </c>
      <c r="BN180" s="303">
        <v>49000</v>
      </c>
      <c r="BO180" s="303">
        <v>10700</v>
      </c>
      <c r="BP180" s="303">
        <v>1100</v>
      </c>
      <c r="BQ180" s="303">
        <v>248</v>
      </c>
      <c r="BR180" s="302">
        <v>20</v>
      </c>
      <c r="BS180" s="303">
        <v>225</v>
      </c>
      <c r="BT180" s="302">
        <v>18</v>
      </c>
      <c r="BU180" s="304">
        <v>3.88</v>
      </c>
      <c r="BV180" s="304">
        <v>0.77</v>
      </c>
      <c r="BW180" s="304">
        <v>1.5</v>
      </c>
      <c r="BX180" s="304">
        <v>0.39</v>
      </c>
      <c r="BY180" s="302"/>
      <c r="BZ180" s="307">
        <f t="shared" si="34"/>
        <v>75.926311573888668</v>
      </c>
      <c r="CA180" s="235">
        <f t="shared" si="38"/>
        <v>311.70415766944325</v>
      </c>
      <c r="CB180" s="308">
        <f t="shared" si="39"/>
        <v>1.2567476222067044</v>
      </c>
      <c r="CC180" s="235">
        <f t="shared" si="40"/>
        <v>778.35813374744305</v>
      </c>
    </row>
    <row r="181" spans="1:81" s="26" customFormat="1" ht="12" customHeight="1">
      <c r="A181" s="29" t="s">
        <v>271</v>
      </c>
      <c r="B181" s="29"/>
      <c r="C181" s="305">
        <v>7.0049999999999999</v>
      </c>
      <c r="D181" s="25" t="s">
        <v>461</v>
      </c>
      <c r="E181" s="25"/>
      <c r="F181" s="298">
        <v>1892.2</v>
      </c>
      <c r="G181" s="298">
        <v>8.8000000000000007</v>
      </c>
      <c r="H181" s="298">
        <v>1853.2</v>
      </c>
      <c r="I181" s="298">
        <v>35</v>
      </c>
      <c r="J181" s="299">
        <v>2.0499999999999998</v>
      </c>
      <c r="K181" s="300">
        <v>0.1157</v>
      </c>
      <c r="L181" s="300">
        <v>6.6E-4</v>
      </c>
      <c r="M181" s="301">
        <v>5.2990000000000004</v>
      </c>
      <c r="N181" s="301">
        <v>0.13</v>
      </c>
      <c r="O181" s="300">
        <v>0.33310000000000001</v>
      </c>
      <c r="P181" s="300">
        <v>7.1999999999999998E-3</v>
      </c>
      <c r="Q181" s="301">
        <v>0.83974000000000004</v>
      </c>
      <c r="R181" s="302"/>
      <c r="S181" s="302">
        <v>212</v>
      </c>
      <c r="T181" s="302">
        <v>16</v>
      </c>
      <c r="U181" s="305">
        <v>26.8</v>
      </c>
      <c r="V181" s="302">
        <v>2</v>
      </c>
      <c r="W181" s="305">
        <v>35.1</v>
      </c>
      <c r="X181" s="302">
        <v>2.7</v>
      </c>
      <c r="Y181" s="304">
        <f t="shared" si="33"/>
        <v>1.331360946745562</v>
      </c>
      <c r="Z181" s="304"/>
      <c r="AA181" s="302">
        <v>360</v>
      </c>
      <c r="AB181" s="302">
        <v>110</v>
      </c>
      <c r="AC181" s="304">
        <v>1.3</v>
      </c>
      <c r="AD181" s="304">
        <v>2.1</v>
      </c>
      <c r="AE181" s="304">
        <v>0.08</v>
      </c>
      <c r="AF181" s="304">
        <v>0.11</v>
      </c>
      <c r="AG181" s="302">
        <v>1640</v>
      </c>
      <c r="AH181" s="302">
        <v>160</v>
      </c>
      <c r="AI181" s="306">
        <v>3.2000000000000001E-2</v>
      </c>
      <c r="AJ181" s="306">
        <v>1.2999999999999999E-2</v>
      </c>
      <c r="AK181" s="305">
        <v>31.9</v>
      </c>
      <c r="AL181" s="305">
        <v>2.7</v>
      </c>
      <c r="AM181" s="306">
        <v>0.28799999999999998</v>
      </c>
      <c r="AN181" s="306">
        <v>7.3999999999999996E-2</v>
      </c>
      <c r="AO181" s="304">
        <v>3.3</v>
      </c>
      <c r="AP181" s="304">
        <v>0.65</v>
      </c>
      <c r="AQ181" s="304">
        <v>7.5</v>
      </c>
      <c r="AR181" s="304">
        <v>1.3</v>
      </c>
      <c r="AS181" s="304">
        <v>2.02</v>
      </c>
      <c r="AT181" s="304">
        <v>0.46</v>
      </c>
      <c r="AU181" s="305">
        <v>37.1</v>
      </c>
      <c r="AV181" s="304">
        <v>5</v>
      </c>
      <c r="AW181" s="304">
        <v>11.6</v>
      </c>
      <c r="AX181" s="304">
        <v>0.96</v>
      </c>
      <c r="AY181" s="303">
        <v>152</v>
      </c>
      <c r="AZ181" s="302">
        <v>13</v>
      </c>
      <c r="BA181" s="303">
        <v>56.5</v>
      </c>
      <c r="BB181" s="302">
        <v>6.3</v>
      </c>
      <c r="BC181" s="303">
        <v>283</v>
      </c>
      <c r="BD181" s="302">
        <v>23</v>
      </c>
      <c r="BE181" s="303">
        <v>55.3</v>
      </c>
      <c r="BF181" s="302">
        <v>4.0999999999999996</v>
      </c>
      <c r="BG181" s="302">
        <v>497</v>
      </c>
      <c r="BH181" s="303">
        <v>53</v>
      </c>
      <c r="BI181" s="303">
        <v>103.4</v>
      </c>
      <c r="BJ181" s="305">
        <v>9.4</v>
      </c>
      <c r="BK181" s="302">
        <v>14</v>
      </c>
      <c r="BL181" s="305">
        <v>3</v>
      </c>
      <c r="BM181" s="303">
        <v>543000</v>
      </c>
      <c r="BN181" s="303">
        <v>47000</v>
      </c>
      <c r="BO181" s="303">
        <v>9470</v>
      </c>
      <c r="BP181" s="303">
        <v>650</v>
      </c>
      <c r="BQ181" s="303">
        <v>225</v>
      </c>
      <c r="BR181" s="302">
        <v>18</v>
      </c>
      <c r="BS181" s="303">
        <v>169</v>
      </c>
      <c r="BT181" s="302">
        <v>13</v>
      </c>
      <c r="BU181" s="304">
        <v>3.08</v>
      </c>
      <c r="BV181" s="304">
        <v>0.72</v>
      </c>
      <c r="BW181" s="304">
        <v>1.77</v>
      </c>
      <c r="BX181" s="304">
        <v>0.59</v>
      </c>
      <c r="BY181" s="302"/>
      <c r="BZ181" s="307">
        <f t="shared" si="34"/>
        <v>66.327272727272728</v>
      </c>
      <c r="CA181" s="235">
        <f t="shared" si="38"/>
        <v>234.48845485556342</v>
      </c>
      <c r="CB181" s="308">
        <f t="shared" si="39"/>
        <v>1.2652070717574924</v>
      </c>
      <c r="CC181" s="235">
        <f t="shared" si="40"/>
        <v>778.35813374744305</v>
      </c>
    </row>
    <row r="182" spans="1:81" s="26" customFormat="1" ht="12" customHeight="1">
      <c r="A182" s="29" t="s">
        <v>272</v>
      </c>
      <c r="B182" s="29"/>
      <c r="C182" s="305">
        <v>7.01</v>
      </c>
      <c r="D182" s="25" t="s">
        <v>461</v>
      </c>
      <c r="E182" s="25"/>
      <c r="F182" s="298">
        <v>1889.6</v>
      </c>
      <c r="G182" s="298">
        <v>9.3000000000000007</v>
      </c>
      <c r="H182" s="298">
        <v>1854</v>
      </c>
      <c r="I182" s="298">
        <v>37</v>
      </c>
      <c r="J182" s="299">
        <v>1.87</v>
      </c>
      <c r="K182" s="300">
        <v>0.11563</v>
      </c>
      <c r="L182" s="300">
        <v>9.3000000000000005E-4</v>
      </c>
      <c r="M182" s="301">
        <v>5.2720000000000002</v>
      </c>
      <c r="N182" s="301">
        <v>0.14000000000000001</v>
      </c>
      <c r="O182" s="300">
        <v>0.3332</v>
      </c>
      <c r="P182" s="300">
        <v>7.7000000000000002E-3</v>
      </c>
      <c r="Q182" s="301">
        <v>0.87446000000000002</v>
      </c>
      <c r="R182" s="302"/>
      <c r="S182" s="302">
        <v>203</v>
      </c>
      <c r="T182" s="302">
        <v>18</v>
      </c>
      <c r="U182" s="305">
        <v>25.7</v>
      </c>
      <c r="V182" s="302">
        <v>2.2999999999999998</v>
      </c>
      <c r="W182" s="305">
        <v>34.6</v>
      </c>
      <c r="X182" s="302">
        <v>3.1</v>
      </c>
      <c r="Y182" s="304">
        <f t="shared" si="33"/>
        <v>1.360248447204969</v>
      </c>
      <c r="Z182" s="304"/>
      <c r="AA182" s="302">
        <v>510</v>
      </c>
      <c r="AB182" s="302">
        <v>160</v>
      </c>
      <c r="AC182" s="304">
        <v>0.1</v>
      </c>
      <c r="AD182" s="304">
        <v>1.3</v>
      </c>
      <c r="AE182" s="304">
        <v>0.08</v>
      </c>
      <c r="AF182" s="304">
        <v>0.11</v>
      </c>
      <c r="AG182" s="302">
        <v>1560</v>
      </c>
      <c r="AH182" s="302">
        <v>170</v>
      </c>
      <c r="AI182" s="306">
        <v>1.4E-2</v>
      </c>
      <c r="AJ182" s="306">
        <v>1.4E-2</v>
      </c>
      <c r="AK182" s="305">
        <v>31.9</v>
      </c>
      <c r="AL182" s="305">
        <v>2.2999999999999998</v>
      </c>
      <c r="AM182" s="306">
        <v>0.23699999999999999</v>
      </c>
      <c r="AN182" s="306">
        <v>6.5000000000000002E-2</v>
      </c>
      <c r="AO182" s="304">
        <v>3.4</v>
      </c>
      <c r="AP182" s="304">
        <v>1.4</v>
      </c>
      <c r="AQ182" s="304">
        <v>7</v>
      </c>
      <c r="AR182" s="304">
        <v>1.6</v>
      </c>
      <c r="AS182" s="304">
        <v>1.87</v>
      </c>
      <c r="AT182" s="304">
        <v>0.51</v>
      </c>
      <c r="AU182" s="305">
        <v>33.9</v>
      </c>
      <c r="AV182" s="304">
        <v>3.8</v>
      </c>
      <c r="AW182" s="304">
        <v>10.9</v>
      </c>
      <c r="AX182" s="304">
        <v>1.7</v>
      </c>
      <c r="AY182" s="303">
        <v>132</v>
      </c>
      <c r="AZ182" s="302">
        <v>14</v>
      </c>
      <c r="BA182" s="303">
        <v>51.2</v>
      </c>
      <c r="BB182" s="302">
        <v>4.5999999999999996</v>
      </c>
      <c r="BC182" s="303">
        <v>253</v>
      </c>
      <c r="BD182" s="302">
        <v>19</v>
      </c>
      <c r="BE182" s="303">
        <v>49.8</v>
      </c>
      <c r="BF182" s="302">
        <v>5.6</v>
      </c>
      <c r="BG182" s="302">
        <v>463</v>
      </c>
      <c r="BH182" s="303">
        <v>32</v>
      </c>
      <c r="BI182" s="303">
        <v>96.5</v>
      </c>
      <c r="BJ182" s="305">
        <v>8.5</v>
      </c>
      <c r="BK182" s="302">
        <v>11</v>
      </c>
      <c r="BL182" s="305">
        <v>3.7</v>
      </c>
      <c r="BM182" s="303">
        <v>547000</v>
      </c>
      <c r="BN182" s="303">
        <v>52000</v>
      </c>
      <c r="BO182" s="303">
        <v>10800</v>
      </c>
      <c r="BP182" s="303">
        <v>1000</v>
      </c>
      <c r="BQ182" s="303">
        <v>219</v>
      </c>
      <c r="BR182" s="302">
        <v>19</v>
      </c>
      <c r="BS182" s="303">
        <v>161</v>
      </c>
      <c r="BT182" s="302">
        <v>14</v>
      </c>
      <c r="BU182" s="304">
        <v>2</v>
      </c>
      <c r="BV182" s="304">
        <v>0.75</v>
      </c>
      <c r="BW182" s="304">
        <v>1.18</v>
      </c>
      <c r="BX182" s="304">
        <v>0.39</v>
      </c>
      <c r="BY182" s="302"/>
      <c r="BZ182" s="307">
        <f t="shared" si="34"/>
        <v>57.680672268907571</v>
      </c>
      <c r="CA182" s="235">
        <f t="shared" si="38"/>
        <v>223.28224424356384</v>
      </c>
      <c r="CB182" s="308">
        <f t="shared" si="39"/>
        <v>1.5165823121269026</v>
      </c>
      <c r="CC182" s="235">
        <f t="shared" si="40"/>
        <v>754.77369387117153</v>
      </c>
    </row>
    <row r="183" spans="1:81" s="169" customFormat="1" ht="12" customHeight="1">
      <c r="A183" s="167" t="s">
        <v>648</v>
      </c>
      <c r="B183" s="168"/>
      <c r="C183" s="321"/>
      <c r="F183" s="320"/>
      <c r="G183" s="320"/>
      <c r="H183" s="320"/>
      <c r="I183" s="320"/>
      <c r="J183" s="321"/>
      <c r="K183" s="322"/>
      <c r="L183" s="322"/>
      <c r="M183" s="323"/>
      <c r="N183" s="323"/>
      <c r="O183" s="322"/>
      <c r="P183" s="322"/>
      <c r="Q183" s="323"/>
      <c r="R183" s="324"/>
      <c r="S183" s="320"/>
      <c r="T183" s="324"/>
      <c r="U183" s="324"/>
      <c r="V183" s="321"/>
      <c r="W183" s="324"/>
      <c r="X183" s="324"/>
      <c r="Y183" s="323"/>
      <c r="Z183" s="323"/>
      <c r="AA183" s="324"/>
      <c r="AB183" s="324"/>
      <c r="AC183" s="323"/>
      <c r="AD183" s="323"/>
      <c r="AE183" s="323"/>
      <c r="AF183" s="323"/>
      <c r="AG183" s="324"/>
      <c r="AH183" s="324"/>
      <c r="AI183" s="325"/>
      <c r="AJ183" s="325"/>
      <c r="AK183" s="321"/>
      <c r="AL183" s="321"/>
      <c r="AM183" s="325"/>
      <c r="AN183" s="325"/>
      <c r="AO183" s="323"/>
      <c r="AP183" s="323"/>
      <c r="AQ183" s="323"/>
      <c r="AR183" s="323"/>
      <c r="AS183" s="323"/>
      <c r="AT183" s="323"/>
      <c r="AU183" s="321"/>
      <c r="AV183" s="323"/>
      <c r="AW183" s="323"/>
      <c r="AX183" s="323"/>
      <c r="AY183" s="320"/>
      <c r="AZ183" s="324"/>
      <c r="BA183" s="320"/>
      <c r="BB183" s="324"/>
      <c r="BC183" s="320"/>
      <c r="BD183" s="324"/>
      <c r="BE183" s="320"/>
      <c r="BF183" s="324"/>
      <c r="BG183" s="324"/>
      <c r="BH183" s="320"/>
      <c r="BI183" s="320"/>
      <c r="BJ183" s="321"/>
      <c r="BK183" s="324"/>
      <c r="BL183" s="321"/>
      <c r="BM183" s="320"/>
      <c r="BN183" s="320"/>
      <c r="BO183" s="320"/>
      <c r="BP183" s="320"/>
      <c r="BQ183" s="320"/>
      <c r="BR183" s="324"/>
      <c r="BS183" s="320"/>
      <c r="BT183" s="324"/>
      <c r="BU183" s="323"/>
      <c r="BV183" s="323"/>
      <c r="BW183" s="323"/>
      <c r="BX183" s="323"/>
      <c r="BY183" s="324"/>
      <c r="BZ183" s="326"/>
      <c r="CA183" s="242">
        <f t="shared" ref="CA183:CB183" si="41">AVERAGE(CA153:CA182)</f>
        <v>229.95279171425764</v>
      </c>
      <c r="CB183" s="240">
        <f t="shared" si="41"/>
        <v>1.3137009701232469</v>
      </c>
      <c r="CC183" s="242">
        <f>AVERAGE(CC153:CC182)</f>
        <v>767.67071010836366</v>
      </c>
    </row>
    <row r="184" spans="1:81" s="169" customFormat="1" ht="12" customHeight="1">
      <c r="A184" s="167" t="s">
        <v>966</v>
      </c>
      <c r="B184" s="168"/>
      <c r="C184" s="321"/>
      <c r="F184" s="320"/>
      <c r="G184" s="320"/>
      <c r="H184" s="320"/>
      <c r="I184" s="320"/>
      <c r="J184" s="321"/>
      <c r="K184" s="322"/>
      <c r="L184" s="322"/>
      <c r="M184" s="323"/>
      <c r="N184" s="323"/>
      <c r="O184" s="322"/>
      <c r="P184" s="322"/>
      <c r="Q184" s="323"/>
      <c r="R184" s="324"/>
      <c r="S184" s="320"/>
      <c r="T184" s="324"/>
      <c r="U184" s="324"/>
      <c r="V184" s="324"/>
      <c r="W184" s="324"/>
      <c r="X184" s="324"/>
      <c r="Y184" s="323"/>
      <c r="Z184" s="323"/>
      <c r="AA184" s="324"/>
      <c r="AB184" s="324"/>
      <c r="AC184" s="323"/>
      <c r="AD184" s="323"/>
      <c r="AE184" s="323"/>
      <c r="AF184" s="323"/>
      <c r="AG184" s="324"/>
      <c r="AH184" s="324"/>
      <c r="AI184" s="325"/>
      <c r="AJ184" s="325"/>
      <c r="AK184" s="321"/>
      <c r="AL184" s="321"/>
      <c r="AM184" s="325"/>
      <c r="AN184" s="325"/>
      <c r="AO184" s="323"/>
      <c r="AP184" s="323"/>
      <c r="AQ184" s="323"/>
      <c r="AR184" s="323"/>
      <c r="AS184" s="323"/>
      <c r="AT184" s="323"/>
      <c r="AU184" s="321"/>
      <c r="AV184" s="323"/>
      <c r="AW184" s="323"/>
      <c r="AX184" s="323"/>
      <c r="AY184" s="320"/>
      <c r="AZ184" s="324"/>
      <c r="BA184" s="320"/>
      <c r="BB184" s="324"/>
      <c r="BC184" s="320"/>
      <c r="BD184" s="324"/>
      <c r="BE184" s="320"/>
      <c r="BF184" s="324"/>
      <c r="BG184" s="324"/>
      <c r="BH184" s="320"/>
      <c r="BI184" s="320"/>
      <c r="BJ184" s="321"/>
      <c r="BK184" s="324"/>
      <c r="BL184" s="321"/>
      <c r="BM184" s="320"/>
      <c r="BN184" s="320"/>
      <c r="BO184" s="320"/>
      <c r="BP184" s="320"/>
      <c r="BQ184" s="320"/>
      <c r="BR184" s="324"/>
      <c r="BS184" s="320"/>
      <c r="BT184" s="324"/>
      <c r="BU184" s="323"/>
      <c r="BV184" s="323"/>
      <c r="BW184" s="323"/>
      <c r="BX184" s="323"/>
      <c r="BY184" s="324"/>
      <c r="BZ184" s="326"/>
      <c r="CA184" s="242">
        <f t="shared" ref="CA184:CB184" si="42">_xlfn.STDEV.S(CA153:CA182)</f>
        <v>57.93602930849552</v>
      </c>
      <c r="CB184" s="240">
        <f t="shared" si="42"/>
        <v>0.26898025629339106</v>
      </c>
      <c r="CC184" s="242">
        <f>_xlfn.STDEV.S(CC153:CC182)</f>
        <v>23.036004688141936</v>
      </c>
    </row>
    <row r="185" spans="1:81" s="169" customFormat="1" ht="12" customHeight="1">
      <c r="A185" s="167" t="s">
        <v>972</v>
      </c>
      <c r="B185" s="168"/>
      <c r="C185" s="321"/>
      <c r="F185" s="320"/>
      <c r="G185" s="320"/>
      <c r="H185" s="320"/>
      <c r="I185" s="320"/>
      <c r="J185" s="321"/>
      <c r="K185" s="322"/>
      <c r="L185" s="322"/>
      <c r="M185" s="323"/>
      <c r="N185" s="323"/>
      <c r="O185" s="322"/>
      <c r="P185" s="322"/>
      <c r="Q185" s="323"/>
      <c r="R185" s="324"/>
      <c r="S185" s="320"/>
      <c r="T185" s="324"/>
      <c r="U185" s="324"/>
      <c r="V185" s="324"/>
      <c r="W185" s="324"/>
      <c r="X185" s="324"/>
      <c r="Y185" s="323"/>
      <c r="Z185" s="323"/>
      <c r="AA185" s="324"/>
      <c r="AB185" s="324"/>
      <c r="AC185" s="323"/>
      <c r="AD185" s="323"/>
      <c r="AE185" s="323"/>
      <c r="AF185" s="323"/>
      <c r="AG185" s="324"/>
      <c r="AH185" s="324"/>
      <c r="AI185" s="325"/>
      <c r="AJ185" s="325"/>
      <c r="AK185" s="321"/>
      <c r="AL185" s="321"/>
      <c r="AM185" s="325"/>
      <c r="AN185" s="325"/>
      <c r="AO185" s="323"/>
      <c r="AP185" s="323"/>
      <c r="AQ185" s="323"/>
      <c r="AR185" s="323"/>
      <c r="AS185" s="323"/>
      <c r="AT185" s="323"/>
      <c r="AU185" s="321"/>
      <c r="AV185" s="323"/>
      <c r="AW185" s="323"/>
      <c r="AX185" s="323"/>
      <c r="AY185" s="320"/>
      <c r="AZ185" s="324"/>
      <c r="BA185" s="320"/>
      <c r="BB185" s="324"/>
      <c r="BC185" s="320"/>
      <c r="BD185" s="324"/>
      <c r="BE185" s="320"/>
      <c r="BF185" s="324"/>
      <c r="BG185" s="324"/>
      <c r="BH185" s="320"/>
      <c r="BI185" s="320"/>
      <c r="BJ185" s="321"/>
      <c r="BK185" s="324"/>
      <c r="BL185" s="321"/>
      <c r="BM185" s="320"/>
      <c r="BN185" s="320"/>
      <c r="BO185" s="320"/>
      <c r="BP185" s="320"/>
      <c r="BQ185" s="320"/>
      <c r="BR185" s="324"/>
      <c r="BS185" s="320"/>
      <c r="BT185" s="324"/>
      <c r="BU185" s="323"/>
      <c r="BV185" s="323"/>
      <c r="BW185" s="323"/>
      <c r="BX185" s="323"/>
      <c r="BY185" s="324"/>
      <c r="BZ185" s="326"/>
      <c r="CA185" s="242">
        <f t="shared" ref="CA185:CB185" si="43">COUNTA(CA153:CA182)</f>
        <v>25</v>
      </c>
      <c r="CB185" s="242">
        <f t="shared" si="43"/>
        <v>25</v>
      </c>
      <c r="CC185" s="242">
        <f>COUNTA(CC153:CC182)</f>
        <v>25</v>
      </c>
    </row>
    <row r="186" spans="1:81" s="26" customFormat="1" ht="12" customHeight="1">
      <c r="A186" s="29"/>
      <c r="B186" s="29"/>
      <c r="C186" s="305"/>
      <c r="F186" s="298"/>
      <c r="G186" s="298"/>
      <c r="H186" s="298"/>
      <c r="I186" s="298"/>
      <c r="J186" s="299"/>
      <c r="K186" s="300"/>
      <c r="L186" s="300"/>
      <c r="M186" s="301"/>
      <c r="N186" s="301"/>
      <c r="O186" s="300"/>
      <c r="P186" s="300"/>
      <c r="Q186" s="301"/>
      <c r="R186" s="302"/>
      <c r="S186" s="303"/>
      <c r="T186" s="302"/>
      <c r="U186" s="302"/>
      <c r="V186" s="302"/>
      <c r="W186" s="302"/>
      <c r="X186" s="302"/>
      <c r="Y186" s="304"/>
      <c r="Z186" s="304"/>
      <c r="AA186" s="302"/>
      <c r="AB186" s="302"/>
      <c r="AC186" s="304"/>
      <c r="AD186" s="304"/>
      <c r="AE186" s="304"/>
      <c r="AF186" s="304"/>
      <c r="AG186" s="302"/>
      <c r="AH186" s="302"/>
      <c r="AI186" s="306"/>
      <c r="AJ186" s="306"/>
      <c r="AK186" s="305"/>
      <c r="AL186" s="305"/>
      <c r="AM186" s="306"/>
      <c r="AN186" s="306"/>
      <c r="AO186" s="304"/>
      <c r="AP186" s="304"/>
      <c r="AQ186" s="304"/>
      <c r="AR186" s="304"/>
      <c r="AS186" s="304"/>
      <c r="AT186" s="304"/>
      <c r="AU186" s="305"/>
      <c r="AV186" s="304"/>
      <c r="AW186" s="304"/>
      <c r="AX186" s="304"/>
      <c r="AY186" s="303"/>
      <c r="AZ186" s="302"/>
      <c r="BA186" s="303"/>
      <c r="BB186" s="302"/>
      <c r="BC186" s="303"/>
      <c r="BD186" s="302"/>
      <c r="BE186" s="303"/>
      <c r="BF186" s="302"/>
      <c r="BG186" s="302"/>
      <c r="BH186" s="303"/>
      <c r="BI186" s="303"/>
      <c r="BJ186" s="305"/>
      <c r="BK186" s="302"/>
      <c r="BL186" s="305"/>
      <c r="BM186" s="303"/>
      <c r="BN186" s="303"/>
      <c r="BO186" s="303"/>
      <c r="BP186" s="303"/>
      <c r="BQ186" s="303"/>
      <c r="BR186" s="302"/>
      <c r="BS186" s="303"/>
      <c r="BT186" s="302"/>
      <c r="BU186" s="304"/>
      <c r="BV186" s="304"/>
      <c r="BW186" s="304"/>
      <c r="BX186" s="304"/>
      <c r="BY186" s="302"/>
      <c r="BZ186" s="307"/>
      <c r="CA186" s="235"/>
      <c r="CB186" s="235"/>
      <c r="CC186" s="235"/>
    </row>
    <row r="187" spans="1:81" s="34" customFormat="1" ht="12" customHeight="1">
      <c r="A187" s="31" t="s">
        <v>407</v>
      </c>
      <c r="B187" s="31"/>
      <c r="C187" s="335"/>
      <c r="F187" s="327"/>
      <c r="G187" s="327"/>
      <c r="H187" s="327"/>
      <c r="I187" s="327"/>
      <c r="J187" s="328"/>
      <c r="K187" s="329"/>
      <c r="L187" s="329"/>
      <c r="M187" s="330"/>
      <c r="N187" s="330"/>
      <c r="O187" s="329"/>
      <c r="P187" s="329"/>
      <c r="Q187" s="330"/>
      <c r="R187" s="331"/>
      <c r="S187" s="332"/>
      <c r="T187" s="331"/>
      <c r="U187" s="331"/>
      <c r="V187" s="331"/>
      <c r="W187" s="331"/>
      <c r="X187" s="331"/>
      <c r="Y187" s="333"/>
      <c r="Z187" s="333"/>
      <c r="AA187" s="331"/>
      <c r="AB187" s="331"/>
      <c r="AC187" s="333"/>
      <c r="AD187" s="333"/>
      <c r="AE187" s="333"/>
      <c r="AF187" s="333"/>
      <c r="AG187" s="331"/>
      <c r="AH187" s="331"/>
      <c r="AI187" s="334"/>
      <c r="AJ187" s="334"/>
      <c r="AK187" s="335"/>
      <c r="AL187" s="335"/>
      <c r="AM187" s="334"/>
      <c r="AN187" s="334"/>
      <c r="AO187" s="333"/>
      <c r="AP187" s="333"/>
      <c r="AQ187" s="333"/>
      <c r="AR187" s="333"/>
      <c r="AS187" s="333"/>
      <c r="AT187" s="333"/>
      <c r="AU187" s="335"/>
      <c r="AV187" s="333"/>
      <c r="AW187" s="333"/>
      <c r="AX187" s="333"/>
      <c r="AY187" s="332"/>
      <c r="AZ187" s="331"/>
      <c r="BA187" s="332"/>
      <c r="BB187" s="331"/>
      <c r="BC187" s="332"/>
      <c r="BD187" s="331"/>
      <c r="BE187" s="332"/>
      <c r="BF187" s="331"/>
      <c r="BG187" s="331"/>
      <c r="BH187" s="332"/>
      <c r="BI187" s="332"/>
      <c r="BJ187" s="335"/>
      <c r="BK187" s="331"/>
      <c r="BL187" s="335"/>
      <c r="BM187" s="332"/>
      <c r="BN187" s="332"/>
      <c r="BO187" s="332"/>
      <c r="BP187" s="332"/>
      <c r="BQ187" s="332"/>
      <c r="BR187" s="331"/>
      <c r="BS187" s="332"/>
      <c r="BT187" s="331"/>
      <c r="BU187" s="333"/>
      <c r="BV187" s="333"/>
      <c r="BW187" s="333"/>
      <c r="BX187" s="333"/>
      <c r="BY187" s="331"/>
      <c r="BZ187" s="307"/>
      <c r="CA187" s="235"/>
      <c r="CB187" s="235"/>
      <c r="CC187" s="235"/>
    </row>
    <row r="188" spans="1:81" s="26" customFormat="1" ht="12" customHeight="1">
      <c r="A188" s="29" t="s">
        <v>277</v>
      </c>
      <c r="B188" s="29"/>
      <c r="C188" s="305">
        <v>11.009</v>
      </c>
      <c r="D188" s="25" t="s">
        <v>460</v>
      </c>
      <c r="E188" s="25"/>
      <c r="F188" s="298">
        <v>1887.7</v>
      </c>
      <c r="G188" s="298">
        <v>6.7</v>
      </c>
      <c r="H188" s="298">
        <v>1854.8</v>
      </c>
      <c r="I188" s="298">
        <v>43</v>
      </c>
      <c r="J188" s="299">
        <v>1.73</v>
      </c>
      <c r="K188" s="300">
        <v>0.11552</v>
      </c>
      <c r="L188" s="300">
        <v>8.0000000000000004E-4</v>
      </c>
      <c r="M188" s="301">
        <v>5.3010000000000002</v>
      </c>
      <c r="N188" s="301">
        <v>0.16</v>
      </c>
      <c r="O188" s="300">
        <v>0.33339999999999997</v>
      </c>
      <c r="P188" s="300">
        <v>8.9999999999999993E-3</v>
      </c>
      <c r="Q188" s="301">
        <v>0.25090000000000001</v>
      </c>
      <c r="R188" s="302"/>
      <c r="S188" s="303">
        <v>254</v>
      </c>
      <c r="T188" s="302">
        <v>18</v>
      </c>
      <c r="U188" s="302">
        <v>32.200000000000003</v>
      </c>
      <c r="V188" s="305">
        <v>2.2999999999999998</v>
      </c>
      <c r="W188" s="305">
        <v>44.4</v>
      </c>
      <c r="X188" s="302">
        <v>3</v>
      </c>
      <c r="Y188" s="304">
        <f t="shared" ref="Y188:Y222" si="44">BQ188/BS188</f>
        <v>1.301980198019802</v>
      </c>
      <c r="Z188" s="305"/>
      <c r="AA188" s="302">
        <v>330</v>
      </c>
      <c r="AB188" s="302">
        <v>100</v>
      </c>
      <c r="AC188" s="304" t="s">
        <v>107</v>
      </c>
      <c r="AD188" s="304" t="s">
        <v>107</v>
      </c>
      <c r="AE188" s="304">
        <v>0.3</v>
      </c>
      <c r="AF188" s="304">
        <v>0.23</v>
      </c>
      <c r="AG188" s="302">
        <v>1630</v>
      </c>
      <c r="AH188" s="302">
        <v>160</v>
      </c>
      <c r="AI188" s="306">
        <v>0.25</v>
      </c>
      <c r="AJ188" s="306">
        <v>0.16</v>
      </c>
      <c r="AK188" s="305">
        <v>42.2</v>
      </c>
      <c r="AL188" s="305">
        <v>4.8</v>
      </c>
      <c r="AM188" s="306">
        <v>0.21199999999999999</v>
      </c>
      <c r="AN188" s="306">
        <v>0.04</v>
      </c>
      <c r="AO188" s="304">
        <v>5.7</v>
      </c>
      <c r="AP188" s="304">
        <v>1.3</v>
      </c>
      <c r="AQ188" s="304">
        <v>7.5</v>
      </c>
      <c r="AR188" s="304">
        <v>2.1</v>
      </c>
      <c r="AS188" s="304">
        <v>2.2799999999999998</v>
      </c>
      <c r="AT188" s="304">
        <v>0.53</v>
      </c>
      <c r="AU188" s="305">
        <v>40.5</v>
      </c>
      <c r="AV188" s="304">
        <v>4.4000000000000004</v>
      </c>
      <c r="AW188" s="304">
        <v>13</v>
      </c>
      <c r="AX188" s="304">
        <v>1.1000000000000001</v>
      </c>
      <c r="AY188" s="303">
        <v>145</v>
      </c>
      <c r="AZ188" s="302">
        <v>11</v>
      </c>
      <c r="BA188" s="303">
        <v>51.4</v>
      </c>
      <c r="BB188" s="302">
        <v>4</v>
      </c>
      <c r="BC188" s="303">
        <v>250</v>
      </c>
      <c r="BD188" s="302">
        <v>18</v>
      </c>
      <c r="BE188" s="303">
        <v>51</v>
      </c>
      <c r="BF188" s="302">
        <v>4.5999999999999996</v>
      </c>
      <c r="BG188" s="302">
        <v>474</v>
      </c>
      <c r="BH188" s="303">
        <v>40</v>
      </c>
      <c r="BI188" s="303">
        <v>94.2</v>
      </c>
      <c r="BJ188" s="305">
        <v>9</v>
      </c>
      <c r="BK188" s="302">
        <v>6.5</v>
      </c>
      <c r="BL188" s="305">
        <v>2.6</v>
      </c>
      <c r="BM188" s="303">
        <v>545000</v>
      </c>
      <c r="BN188" s="303">
        <v>63000</v>
      </c>
      <c r="BO188" s="303">
        <v>10350</v>
      </c>
      <c r="BP188" s="303">
        <v>830</v>
      </c>
      <c r="BQ188" s="303">
        <v>263</v>
      </c>
      <c r="BR188" s="302">
        <v>17</v>
      </c>
      <c r="BS188" s="303">
        <v>202</v>
      </c>
      <c r="BT188" s="302">
        <v>15</v>
      </c>
      <c r="BU188" s="304">
        <v>2.0699999999999998</v>
      </c>
      <c r="BV188" s="304">
        <v>0.66</v>
      </c>
      <c r="BW188" s="304">
        <v>1.04</v>
      </c>
      <c r="BX188" s="304">
        <v>0.33</v>
      </c>
      <c r="BY188" s="302"/>
      <c r="BZ188" s="307">
        <f t="shared" ref="BZ188:BZ222" si="45">(AY188/AO188)+(AY188/AQ188)</f>
        <v>44.771929824561397</v>
      </c>
      <c r="CA188" s="235">
        <f t="shared" ref="CA188:CA196" si="46">BS188*(EXP(F188*0.0001551)+0.0072*EXP(F188*0.0009849))</f>
        <v>280.04566719561132</v>
      </c>
      <c r="CB188" s="308">
        <f t="shared" ref="CB188:CB196" si="47">2.28+3.99*LOG(AK188/((CA188*BK188)^(1/2)))</f>
        <v>2.2610129616254575</v>
      </c>
      <c r="CC188" s="235">
        <f t="shared" ref="CC188:CC196" si="48">4800/(5.711-LOG(BK188)-LOG(1)+LOG(0.75))-273.15</f>
        <v>732.47565706652176</v>
      </c>
    </row>
    <row r="189" spans="1:81" s="26" customFormat="1" ht="12" customHeight="1">
      <c r="A189" s="29" t="s">
        <v>278</v>
      </c>
      <c r="B189" s="29"/>
      <c r="C189" s="305">
        <v>11.076000000000001</v>
      </c>
      <c r="D189" s="25" t="s">
        <v>460</v>
      </c>
      <c r="E189" s="25"/>
      <c r="F189" s="298">
        <v>1883.1</v>
      </c>
      <c r="G189" s="298">
        <v>9</v>
      </c>
      <c r="H189" s="298">
        <v>1827</v>
      </c>
      <c r="I189" s="298">
        <v>43</v>
      </c>
      <c r="J189" s="299">
        <v>2.95</v>
      </c>
      <c r="K189" s="300">
        <v>0.1153</v>
      </c>
      <c r="L189" s="300">
        <v>9.7999999999999997E-4</v>
      </c>
      <c r="M189" s="301">
        <v>5.1989999999999998</v>
      </c>
      <c r="N189" s="301">
        <v>0.16</v>
      </c>
      <c r="O189" s="300">
        <v>0.32769999999999999</v>
      </c>
      <c r="P189" s="300">
        <v>8.8999999999999999E-3</v>
      </c>
      <c r="Q189" s="301">
        <v>0.25117</v>
      </c>
      <c r="R189" s="302"/>
      <c r="S189" s="303">
        <v>143.6</v>
      </c>
      <c r="T189" s="302">
        <v>8.4</v>
      </c>
      <c r="U189" s="302">
        <v>18.2</v>
      </c>
      <c r="V189" s="305">
        <v>1.1000000000000001</v>
      </c>
      <c r="W189" s="305">
        <v>22.9</v>
      </c>
      <c r="X189" s="302">
        <v>1.4</v>
      </c>
      <c r="Y189" s="304">
        <f t="shared" si="44"/>
        <v>1.2106620808254516</v>
      </c>
      <c r="Z189" s="305"/>
      <c r="AA189" s="302">
        <v>390</v>
      </c>
      <c r="AB189" s="302">
        <v>110</v>
      </c>
      <c r="AC189" s="304" t="s">
        <v>107</v>
      </c>
      <c r="AD189" s="304" t="s">
        <v>107</v>
      </c>
      <c r="AE189" s="304">
        <v>0.27</v>
      </c>
      <c r="AF189" s="304">
        <v>0.19</v>
      </c>
      <c r="AG189" s="302">
        <v>1322</v>
      </c>
      <c r="AH189" s="302">
        <v>86</v>
      </c>
      <c r="AI189" s="306">
        <v>1.0999999999999999E-2</v>
      </c>
      <c r="AJ189" s="306">
        <v>1.0999999999999999E-2</v>
      </c>
      <c r="AK189" s="305">
        <v>28.2</v>
      </c>
      <c r="AL189" s="305">
        <v>2.7</v>
      </c>
      <c r="AM189" s="306">
        <v>0.20699999999999999</v>
      </c>
      <c r="AN189" s="306">
        <v>4.5999999999999999E-2</v>
      </c>
      <c r="AO189" s="304">
        <v>3.51</v>
      </c>
      <c r="AP189" s="304">
        <v>0.95</v>
      </c>
      <c r="AQ189" s="304">
        <v>5.5</v>
      </c>
      <c r="AR189" s="304">
        <v>1.1000000000000001</v>
      </c>
      <c r="AS189" s="304">
        <v>2.1800000000000002</v>
      </c>
      <c r="AT189" s="304">
        <v>0.48</v>
      </c>
      <c r="AU189" s="305">
        <v>28.1</v>
      </c>
      <c r="AV189" s="304">
        <v>3.9</v>
      </c>
      <c r="AW189" s="304">
        <v>10.07</v>
      </c>
      <c r="AX189" s="304">
        <v>0.99</v>
      </c>
      <c r="AY189" s="303">
        <v>111.7</v>
      </c>
      <c r="AZ189" s="302">
        <v>9.3000000000000007</v>
      </c>
      <c r="BA189" s="303">
        <v>41.1</v>
      </c>
      <c r="BB189" s="302">
        <v>4.9000000000000004</v>
      </c>
      <c r="BC189" s="303">
        <v>207</v>
      </c>
      <c r="BD189" s="302">
        <v>18</v>
      </c>
      <c r="BE189" s="303">
        <v>42.5</v>
      </c>
      <c r="BF189" s="302">
        <v>3.8</v>
      </c>
      <c r="BG189" s="302">
        <v>387</v>
      </c>
      <c r="BH189" s="303">
        <v>23</v>
      </c>
      <c r="BI189" s="303">
        <v>74.599999999999994</v>
      </c>
      <c r="BJ189" s="305">
        <v>7.5</v>
      </c>
      <c r="BK189" s="302">
        <v>8.6999999999999993</v>
      </c>
      <c r="BL189" s="305">
        <v>2.9</v>
      </c>
      <c r="BM189" s="303">
        <v>532000</v>
      </c>
      <c r="BN189" s="303">
        <v>49000</v>
      </c>
      <c r="BO189" s="303">
        <v>9970</v>
      </c>
      <c r="BP189" s="303">
        <v>880</v>
      </c>
      <c r="BQ189" s="303">
        <v>140.80000000000001</v>
      </c>
      <c r="BR189" s="302">
        <v>8.4</v>
      </c>
      <c r="BS189" s="303">
        <v>116.3</v>
      </c>
      <c r="BT189" s="302">
        <v>7.2</v>
      </c>
      <c r="BU189" s="304">
        <v>2.06</v>
      </c>
      <c r="BV189" s="304">
        <v>0.74</v>
      </c>
      <c r="BW189" s="304">
        <v>0.62</v>
      </c>
      <c r="BX189" s="304">
        <v>0.28000000000000003</v>
      </c>
      <c r="BY189" s="302"/>
      <c r="BZ189" s="307">
        <f t="shared" si="45"/>
        <v>52.132452732452734</v>
      </c>
      <c r="CA189" s="235">
        <f t="shared" si="46"/>
        <v>161.09875842290691</v>
      </c>
      <c r="CB189" s="308">
        <f t="shared" si="47"/>
        <v>1.7890041074782772</v>
      </c>
      <c r="CC189" s="235">
        <f t="shared" si="48"/>
        <v>759.87627822391858</v>
      </c>
    </row>
    <row r="190" spans="1:81" s="26" customFormat="1" ht="12" customHeight="1">
      <c r="A190" s="29" t="s">
        <v>279</v>
      </c>
      <c r="B190" s="29" t="s">
        <v>801</v>
      </c>
      <c r="C190" s="305">
        <v>11.038</v>
      </c>
      <c r="D190" s="25" t="s">
        <v>460</v>
      </c>
      <c r="E190" s="25"/>
      <c r="F190" s="298">
        <v>1888.8</v>
      </c>
      <c r="G190" s="298">
        <v>6.8</v>
      </c>
      <c r="H190" s="298">
        <v>1956</v>
      </c>
      <c r="I190" s="298">
        <v>51</v>
      </c>
      <c r="J190" s="299">
        <v>-3.6</v>
      </c>
      <c r="K190" s="300">
        <v>0.11561</v>
      </c>
      <c r="L190" s="300">
        <v>7.9000000000000001E-4</v>
      </c>
      <c r="M190" s="301">
        <v>5.6429999999999998</v>
      </c>
      <c r="N190" s="301">
        <v>0.18</v>
      </c>
      <c r="O190" s="300">
        <v>0.35470000000000002</v>
      </c>
      <c r="P190" s="300">
        <v>1.0999999999999999E-2</v>
      </c>
      <c r="Q190" s="301">
        <v>0.90107000000000004</v>
      </c>
      <c r="R190" s="302"/>
      <c r="S190" s="303">
        <v>283</v>
      </c>
      <c r="T190" s="302">
        <v>19</v>
      </c>
      <c r="U190" s="302">
        <v>35.9</v>
      </c>
      <c r="V190" s="305">
        <v>2.4</v>
      </c>
      <c r="W190" s="305">
        <v>57.9</v>
      </c>
      <c r="X190" s="302">
        <v>3.8</v>
      </c>
      <c r="Y190" s="304">
        <f t="shared" si="44"/>
        <v>1.5071090047393365</v>
      </c>
      <c r="Z190" s="305"/>
      <c r="AA190" s="302">
        <v>450</v>
      </c>
      <c r="AB190" s="302">
        <v>120</v>
      </c>
      <c r="AC190" s="304">
        <v>1</v>
      </c>
      <c r="AD190" s="304">
        <v>1.9</v>
      </c>
      <c r="AE190" s="304">
        <v>0.28999999999999998</v>
      </c>
      <c r="AF190" s="304">
        <v>0.22</v>
      </c>
      <c r="AG190" s="302">
        <v>1590</v>
      </c>
      <c r="AH190" s="302">
        <v>210</v>
      </c>
      <c r="AI190" s="306">
        <v>0.64</v>
      </c>
      <c r="AJ190" s="306">
        <v>0.18</v>
      </c>
      <c r="AK190" s="305">
        <v>43.1</v>
      </c>
      <c r="AL190" s="305">
        <v>4.0999999999999996</v>
      </c>
      <c r="AM190" s="306">
        <v>0.66</v>
      </c>
      <c r="AN190" s="306">
        <v>0.13</v>
      </c>
      <c r="AO190" s="304">
        <v>6.1</v>
      </c>
      <c r="AP190" s="304">
        <v>1.1000000000000001</v>
      </c>
      <c r="AQ190" s="304">
        <v>8.5</v>
      </c>
      <c r="AR190" s="304">
        <v>1.6</v>
      </c>
      <c r="AS190" s="304">
        <v>2.8</v>
      </c>
      <c r="AT190" s="304">
        <v>0.69</v>
      </c>
      <c r="AU190" s="305">
        <v>35.6</v>
      </c>
      <c r="AV190" s="304">
        <v>5.4</v>
      </c>
      <c r="AW190" s="304">
        <v>12.8</v>
      </c>
      <c r="AX190" s="304">
        <v>1.1000000000000001</v>
      </c>
      <c r="AY190" s="303">
        <v>145</v>
      </c>
      <c r="AZ190" s="302">
        <v>16</v>
      </c>
      <c r="BA190" s="303">
        <v>52.8</v>
      </c>
      <c r="BB190" s="302">
        <v>4.8</v>
      </c>
      <c r="BC190" s="303">
        <v>249</v>
      </c>
      <c r="BD190" s="302">
        <v>22</v>
      </c>
      <c r="BE190" s="303">
        <v>48.7</v>
      </c>
      <c r="BF190" s="302">
        <v>4.0999999999999996</v>
      </c>
      <c r="BG190" s="302">
        <v>450</v>
      </c>
      <c r="BH190" s="303">
        <v>45</v>
      </c>
      <c r="BI190" s="303">
        <v>93</v>
      </c>
      <c r="BJ190" s="305">
        <v>11</v>
      </c>
      <c r="BK190" s="302">
        <v>13.1</v>
      </c>
      <c r="BL190" s="305">
        <v>4.5999999999999996</v>
      </c>
      <c r="BM190" s="303">
        <v>484000</v>
      </c>
      <c r="BN190" s="303">
        <v>61000</v>
      </c>
      <c r="BO190" s="303">
        <v>7640</v>
      </c>
      <c r="BP190" s="303">
        <v>760</v>
      </c>
      <c r="BQ190" s="303">
        <v>318</v>
      </c>
      <c r="BR190" s="302">
        <v>23</v>
      </c>
      <c r="BS190" s="303">
        <v>211</v>
      </c>
      <c r="BT190" s="302">
        <v>15</v>
      </c>
      <c r="BU190" s="304">
        <v>3.15</v>
      </c>
      <c r="BV190" s="304">
        <v>0.9</v>
      </c>
      <c r="BW190" s="304">
        <v>1.1599999999999999</v>
      </c>
      <c r="BX190" s="304">
        <v>0.38</v>
      </c>
      <c r="BY190" s="302"/>
      <c r="BZ190" s="307">
        <f t="shared" si="45"/>
        <v>40.829315332690456</v>
      </c>
      <c r="CA190" s="235">
        <f t="shared" si="46"/>
        <v>292.58176718282749</v>
      </c>
      <c r="CB190" s="308">
        <f t="shared" si="47"/>
        <v>1.6524447919925791</v>
      </c>
      <c r="CC190" s="235">
        <f t="shared" si="48"/>
        <v>800.96626741363013</v>
      </c>
    </row>
    <row r="191" spans="1:81" s="26" customFormat="1" ht="12" customHeight="1">
      <c r="A191" s="29" t="s">
        <v>280</v>
      </c>
      <c r="B191" s="29"/>
      <c r="C191" s="305">
        <v>11.266</v>
      </c>
      <c r="D191" s="25" t="s">
        <v>460</v>
      </c>
      <c r="E191" s="25"/>
      <c r="F191" s="298">
        <v>1888</v>
      </c>
      <c r="G191" s="298">
        <v>6.3</v>
      </c>
      <c r="H191" s="298">
        <v>1833.8</v>
      </c>
      <c r="I191" s="298">
        <v>43</v>
      </c>
      <c r="J191" s="299">
        <v>2.86</v>
      </c>
      <c r="K191" s="300">
        <v>0.11554</v>
      </c>
      <c r="L191" s="300">
        <v>7.9000000000000001E-4</v>
      </c>
      <c r="M191" s="301">
        <v>5.2329999999999997</v>
      </c>
      <c r="N191" s="301">
        <v>0.16</v>
      </c>
      <c r="O191" s="300">
        <v>0.32906000000000002</v>
      </c>
      <c r="P191" s="300">
        <v>8.8999999999999999E-3</v>
      </c>
      <c r="Q191" s="301">
        <v>0.30771999999999999</v>
      </c>
      <c r="R191" s="302"/>
      <c r="S191" s="303">
        <v>195</v>
      </c>
      <c r="T191" s="302">
        <v>19</v>
      </c>
      <c r="U191" s="302">
        <v>24.6</v>
      </c>
      <c r="V191" s="305">
        <v>2.5</v>
      </c>
      <c r="W191" s="305">
        <v>24.5</v>
      </c>
      <c r="X191" s="302">
        <v>2.4</v>
      </c>
      <c r="Y191" s="304">
        <f t="shared" si="44"/>
        <v>0.92948717948717952</v>
      </c>
      <c r="Z191" s="305"/>
      <c r="AA191" s="302">
        <v>280</v>
      </c>
      <c r="AB191" s="302">
        <v>120</v>
      </c>
      <c r="AC191" s="304">
        <v>0.2</v>
      </c>
      <c r="AD191" s="304">
        <v>1.5</v>
      </c>
      <c r="AE191" s="304">
        <v>0.13</v>
      </c>
      <c r="AF191" s="304">
        <v>0.15</v>
      </c>
      <c r="AG191" s="302">
        <v>1140</v>
      </c>
      <c r="AH191" s="302">
        <v>110</v>
      </c>
      <c r="AI191" s="306">
        <v>1.4999999999999999E-2</v>
      </c>
      <c r="AJ191" s="306">
        <v>1.0999999999999999E-2</v>
      </c>
      <c r="AK191" s="305">
        <v>33</v>
      </c>
      <c r="AL191" s="305">
        <v>4.2</v>
      </c>
      <c r="AM191" s="306">
        <v>9.7000000000000003E-2</v>
      </c>
      <c r="AN191" s="306">
        <v>3.4000000000000002E-2</v>
      </c>
      <c r="AO191" s="304">
        <v>2.04</v>
      </c>
      <c r="AP191" s="304">
        <v>0.81</v>
      </c>
      <c r="AQ191" s="304">
        <v>3.44</v>
      </c>
      <c r="AR191" s="304">
        <v>0.89</v>
      </c>
      <c r="AS191" s="304">
        <v>1.23</v>
      </c>
      <c r="AT191" s="304">
        <v>0.36</v>
      </c>
      <c r="AU191" s="305">
        <v>21.2</v>
      </c>
      <c r="AV191" s="304">
        <v>4.7</v>
      </c>
      <c r="AW191" s="304">
        <v>7.41</v>
      </c>
      <c r="AX191" s="304">
        <v>0.96</v>
      </c>
      <c r="AY191" s="303">
        <v>89</v>
      </c>
      <c r="AZ191" s="302">
        <v>11</v>
      </c>
      <c r="BA191" s="303">
        <v>36.700000000000003</v>
      </c>
      <c r="BB191" s="302">
        <v>3.6</v>
      </c>
      <c r="BC191" s="303">
        <v>177</v>
      </c>
      <c r="BD191" s="302">
        <v>19</v>
      </c>
      <c r="BE191" s="303">
        <v>39.4</v>
      </c>
      <c r="BF191" s="302">
        <v>3.7</v>
      </c>
      <c r="BG191" s="302">
        <v>376</v>
      </c>
      <c r="BH191" s="303">
        <v>44</v>
      </c>
      <c r="BI191" s="303">
        <v>73.599999999999994</v>
      </c>
      <c r="BJ191" s="305">
        <v>8.6</v>
      </c>
      <c r="BK191" s="302">
        <v>11.2</v>
      </c>
      <c r="BL191" s="305">
        <v>4.2</v>
      </c>
      <c r="BM191" s="303">
        <v>553000</v>
      </c>
      <c r="BN191" s="303">
        <v>70000</v>
      </c>
      <c r="BO191" s="303">
        <v>9340</v>
      </c>
      <c r="BP191" s="303">
        <v>970</v>
      </c>
      <c r="BQ191" s="303">
        <v>145</v>
      </c>
      <c r="BR191" s="302">
        <v>14</v>
      </c>
      <c r="BS191" s="303">
        <v>156</v>
      </c>
      <c r="BT191" s="302">
        <v>15</v>
      </c>
      <c r="BU191" s="304">
        <v>3.8</v>
      </c>
      <c r="BV191" s="304">
        <v>1.1000000000000001</v>
      </c>
      <c r="BW191" s="304">
        <v>1.29</v>
      </c>
      <c r="BX191" s="304">
        <v>0.38</v>
      </c>
      <c r="BY191" s="302"/>
      <c r="BZ191" s="307">
        <f t="shared" si="45"/>
        <v>69.499544003647969</v>
      </c>
      <c r="CA191" s="235">
        <f t="shared" si="46"/>
        <v>216.28474990952634</v>
      </c>
      <c r="CB191" s="308">
        <f t="shared" si="47"/>
        <v>1.5873039969586253</v>
      </c>
      <c r="CC191" s="235">
        <f t="shared" si="48"/>
        <v>784.85437557913735</v>
      </c>
    </row>
    <row r="192" spans="1:81" s="26" customFormat="1" ht="12" customHeight="1">
      <c r="A192" s="29" t="s">
        <v>281</v>
      </c>
      <c r="B192" s="29"/>
      <c r="C192" s="305">
        <v>11.041</v>
      </c>
      <c r="D192" s="25" t="s">
        <v>460</v>
      </c>
      <c r="E192" s="25"/>
      <c r="F192" s="298">
        <v>1892.4</v>
      </c>
      <c r="G192" s="298">
        <v>6.4</v>
      </c>
      <c r="H192" s="298">
        <v>1868</v>
      </c>
      <c r="I192" s="298">
        <v>45</v>
      </c>
      <c r="J192" s="299">
        <v>1.28</v>
      </c>
      <c r="K192" s="300">
        <v>0.11583</v>
      </c>
      <c r="L192" s="300">
        <v>6.6E-4</v>
      </c>
      <c r="M192" s="301">
        <v>5.3570000000000002</v>
      </c>
      <c r="N192" s="301">
        <v>0.16</v>
      </c>
      <c r="O192" s="300">
        <v>0.33610000000000001</v>
      </c>
      <c r="P192" s="300">
        <v>9.4000000000000004E-3</v>
      </c>
      <c r="Q192" s="301">
        <v>0.76307000000000003</v>
      </c>
      <c r="R192" s="302"/>
      <c r="S192" s="303">
        <v>375</v>
      </c>
      <c r="T192" s="302">
        <v>52</v>
      </c>
      <c r="U192" s="302">
        <v>47.5</v>
      </c>
      <c r="V192" s="305">
        <v>6.7</v>
      </c>
      <c r="W192" s="305">
        <v>99</v>
      </c>
      <c r="X192" s="302">
        <v>17</v>
      </c>
      <c r="Y192" s="304">
        <f t="shared" si="44"/>
        <v>1.9594594594594594</v>
      </c>
      <c r="Z192" s="305"/>
      <c r="AA192" s="302">
        <v>520</v>
      </c>
      <c r="AB192" s="302">
        <v>130</v>
      </c>
      <c r="AC192" s="304">
        <v>0.2</v>
      </c>
      <c r="AD192" s="304">
        <v>1.2</v>
      </c>
      <c r="AE192" s="304">
        <v>0.5</v>
      </c>
      <c r="AF192" s="304">
        <v>0.26</v>
      </c>
      <c r="AG192" s="302">
        <v>3510</v>
      </c>
      <c r="AH192" s="302">
        <v>480</v>
      </c>
      <c r="AI192" s="306">
        <v>9.0999999999999998E-2</v>
      </c>
      <c r="AJ192" s="306">
        <v>4.1000000000000002E-2</v>
      </c>
      <c r="AK192" s="305">
        <v>81</v>
      </c>
      <c r="AL192" s="305">
        <v>12</v>
      </c>
      <c r="AM192" s="306">
        <v>0.95</v>
      </c>
      <c r="AN192" s="306">
        <v>0.21</v>
      </c>
      <c r="AO192" s="305">
        <v>15.6</v>
      </c>
      <c r="AP192" s="304">
        <v>3.4</v>
      </c>
      <c r="AQ192" s="305">
        <v>22.4</v>
      </c>
      <c r="AR192" s="304">
        <v>3.4</v>
      </c>
      <c r="AS192" s="304">
        <v>7</v>
      </c>
      <c r="AT192" s="304">
        <v>1.6</v>
      </c>
      <c r="AU192" s="305">
        <v>94</v>
      </c>
      <c r="AV192" s="304">
        <v>16</v>
      </c>
      <c r="AW192" s="304">
        <v>31.6</v>
      </c>
      <c r="AX192" s="304">
        <v>5.2</v>
      </c>
      <c r="AY192" s="303">
        <v>345</v>
      </c>
      <c r="AZ192" s="302">
        <v>54</v>
      </c>
      <c r="BA192" s="303">
        <v>115</v>
      </c>
      <c r="BB192" s="302">
        <v>18</v>
      </c>
      <c r="BC192" s="303">
        <v>518</v>
      </c>
      <c r="BD192" s="302">
        <v>73</v>
      </c>
      <c r="BE192" s="303">
        <v>109</v>
      </c>
      <c r="BF192" s="302">
        <v>20</v>
      </c>
      <c r="BG192" s="302">
        <v>850</v>
      </c>
      <c r="BH192" s="303">
        <v>110</v>
      </c>
      <c r="BI192" s="303">
        <v>174</v>
      </c>
      <c r="BJ192" s="305">
        <v>24</v>
      </c>
      <c r="BK192" s="302">
        <v>10.4</v>
      </c>
      <c r="BL192" s="305">
        <v>3.1</v>
      </c>
      <c r="BM192" s="303">
        <v>483000</v>
      </c>
      <c r="BN192" s="303">
        <v>45000</v>
      </c>
      <c r="BO192" s="303">
        <v>7690</v>
      </c>
      <c r="BP192" s="303">
        <v>850</v>
      </c>
      <c r="BQ192" s="303">
        <v>580</v>
      </c>
      <c r="BR192" s="302">
        <v>110</v>
      </c>
      <c r="BS192" s="303">
        <v>296</v>
      </c>
      <c r="BT192" s="302">
        <v>44</v>
      </c>
      <c r="BU192" s="304">
        <v>3.97</v>
      </c>
      <c r="BV192" s="304">
        <v>0.59</v>
      </c>
      <c r="BW192" s="304">
        <v>1.29</v>
      </c>
      <c r="BX192" s="304">
        <v>0.45</v>
      </c>
      <c r="BY192" s="302"/>
      <c r="BZ192" s="307">
        <f t="shared" si="45"/>
        <v>37.517170329670336</v>
      </c>
      <c r="CA192" s="235">
        <f t="shared" si="46"/>
        <v>410.71669312745638</v>
      </c>
      <c r="CB192" s="308">
        <f t="shared" si="47"/>
        <v>2.6518567159317588</v>
      </c>
      <c r="CC192" s="235">
        <f t="shared" si="48"/>
        <v>777.40168839943897</v>
      </c>
    </row>
    <row r="193" spans="1:81" s="26" customFormat="1" ht="12" customHeight="1">
      <c r="A193" s="29" t="s">
        <v>282</v>
      </c>
      <c r="B193" s="29"/>
      <c r="C193" s="305">
        <v>11.026999999999999</v>
      </c>
      <c r="D193" s="25" t="s">
        <v>460</v>
      </c>
      <c r="E193" s="25"/>
      <c r="F193" s="298">
        <v>1868.6</v>
      </c>
      <c r="G193" s="298">
        <v>6.9</v>
      </c>
      <c r="H193" s="298">
        <v>1832</v>
      </c>
      <c r="I193" s="298">
        <v>43</v>
      </c>
      <c r="J193" s="299">
        <v>1.94</v>
      </c>
      <c r="K193" s="300">
        <v>0.11429</v>
      </c>
      <c r="L193" s="300">
        <v>8.0999999999999996E-4</v>
      </c>
      <c r="M193" s="301">
        <v>5.17</v>
      </c>
      <c r="N193" s="301">
        <v>0.15</v>
      </c>
      <c r="O193" s="300">
        <v>0.32868999999999998</v>
      </c>
      <c r="P193" s="300">
        <v>8.8000000000000005E-3</v>
      </c>
      <c r="Q193" s="301">
        <v>7.2807999999999998E-2</v>
      </c>
      <c r="R193" s="302"/>
      <c r="S193" s="303">
        <v>228</v>
      </c>
      <c r="T193" s="302">
        <v>20</v>
      </c>
      <c r="U193" s="302">
        <v>28.5</v>
      </c>
      <c r="V193" s="305">
        <v>2.5</v>
      </c>
      <c r="W193" s="305">
        <v>42.8</v>
      </c>
      <c r="X193" s="302">
        <v>3.9</v>
      </c>
      <c r="Y193" s="304">
        <f t="shared" si="44"/>
        <v>1.3879781420765027</v>
      </c>
      <c r="Z193" s="305"/>
      <c r="AA193" s="302">
        <v>390</v>
      </c>
      <c r="AB193" s="302">
        <v>120</v>
      </c>
      <c r="AC193" s="304">
        <v>0.2</v>
      </c>
      <c r="AD193" s="304">
        <v>1.6</v>
      </c>
      <c r="AE193" s="304">
        <v>0.12</v>
      </c>
      <c r="AF193" s="304">
        <v>0.13</v>
      </c>
      <c r="AG193" s="302">
        <v>1820</v>
      </c>
      <c r="AH193" s="302">
        <v>190</v>
      </c>
      <c r="AI193" s="306">
        <v>0.28000000000000003</v>
      </c>
      <c r="AJ193" s="306">
        <v>5.6000000000000001E-2</v>
      </c>
      <c r="AK193" s="305">
        <v>41.8</v>
      </c>
      <c r="AL193" s="305">
        <v>3.9</v>
      </c>
      <c r="AM193" s="306">
        <v>0.39</v>
      </c>
      <c r="AN193" s="306">
        <v>0.12</v>
      </c>
      <c r="AO193" s="304">
        <v>5.9</v>
      </c>
      <c r="AP193" s="304">
        <v>0.96</v>
      </c>
      <c r="AQ193" s="305">
        <v>11</v>
      </c>
      <c r="AR193" s="304">
        <v>1.4</v>
      </c>
      <c r="AS193" s="304">
        <v>2.74</v>
      </c>
      <c r="AT193" s="304">
        <v>0.53</v>
      </c>
      <c r="AU193" s="305">
        <v>43.4</v>
      </c>
      <c r="AV193" s="304">
        <v>6.3</v>
      </c>
      <c r="AW193" s="304">
        <v>14.3</v>
      </c>
      <c r="AX193" s="304">
        <v>2.2999999999999998</v>
      </c>
      <c r="AY193" s="303">
        <v>166</v>
      </c>
      <c r="AZ193" s="302">
        <v>17</v>
      </c>
      <c r="BA193" s="303">
        <v>62.1</v>
      </c>
      <c r="BB193" s="302">
        <v>6.9</v>
      </c>
      <c r="BC193" s="303">
        <v>295</v>
      </c>
      <c r="BD193" s="302">
        <v>33</v>
      </c>
      <c r="BE193" s="303">
        <v>60.5</v>
      </c>
      <c r="BF193" s="302">
        <v>5.7</v>
      </c>
      <c r="BG193" s="302">
        <v>548</v>
      </c>
      <c r="BH193" s="303">
        <v>53</v>
      </c>
      <c r="BI193" s="303">
        <v>108</v>
      </c>
      <c r="BJ193" s="305">
        <v>11</v>
      </c>
      <c r="BK193" s="302">
        <v>11.6</v>
      </c>
      <c r="BL193" s="305">
        <v>2.6</v>
      </c>
      <c r="BM193" s="303">
        <v>552000</v>
      </c>
      <c r="BN193" s="303">
        <v>64000</v>
      </c>
      <c r="BO193" s="303">
        <v>8810</v>
      </c>
      <c r="BP193" s="303">
        <v>800</v>
      </c>
      <c r="BQ193" s="303">
        <v>254</v>
      </c>
      <c r="BR193" s="302">
        <v>23</v>
      </c>
      <c r="BS193" s="303">
        <v>183</v>
      </c>
      <c r="BT193" s="302">
        <v>16</v>
      </c>
      <c r="BU193" s="304">
        <v>3.8</v>
      </c>
      <c r="BV193" s="304">
        <v>1.1000000000000001</v>
      </c>
      <c r="BW193" s="304">
        <v>0.82</v>
      </c>
      <c r="BX193" s="304">
        <v>0.34</v>
      </c>
      <c r="BY193" s="302"/>
      <c r="BZ193" s="307">
        <f t="shared" si="45"/>
        <v>43.226502311248076</v>
      </c>
      <c r="CA193" s="235">
        <f t="shared" si="46"/>
        <v>252.82168448866665</v>
      </c>
      <c r="CB193" s="308">
        <f t="shared" si="47"/>
        <v>1.8312851061799913</v>
      </c>
      <c r="CC193" s="235">
        <f t="shared" si="48"/>
        <v>788.42035656487189</v>
      </c>
    </row>
    <row r="194" spans="1:81" s="26" customFormat="1" ht="12" customHeight="1">
      <c r="A194" s="29" t="s">
        <v>283</v>
      </c>
      <c r="B194" s="29"/>
      <c r="C194" s="305">
        <v>11.016</v>
      </c>
      <c r="D194" s="25" t="s">
        <v>460</v>
      </c>
      <c r="E194" s="25"/>
      <c r="F194" s="298">
        <v>1867</v>
      </c>
      <c r="G194" s="298">
        <v>12</v>
      </c>
      <c r="H194" s="298">
        <v>1835.8</v>
      </c>
      <c r="I194" s="298">
        <v>44</v>
      </c>
      <c r="J194" s="299">
        <v>1.76</v>
      </c>
      <c r="K194" s="300">
        <v>0.11421000000000001</v>
      </c>
      <c r="L194" s="300">
        <v>1E-3</v>
      </c>
      <c r="M194" s="301">
        <v>5.1849999999999996</v>
      </c>
      <c r="N194" s="301">
        <v>0.16</v>
      </c>
      <c r="O194" s="300">
        <v>0.32950000000000002</v>
      </c>
      <c r="P194" s="300">
        <v>8.9999999999999993E-3</v>
      </c>
      <c r="Q194" s="301">
        <v>0.24363000000000001</v>
      </c>
      <c r="R194" s="302"/>
      <c r="S194" s="303">
        <v>221</v>
      </c>
      <c r="T194" s="302">
        <v>25</v>
      </c>
      <c r="U194" s="302">
        <v>27.5</v>
      </c>
      <c r="V194" s="305">
        <v>3.2</v>
      </c>
      <c r="W194" s="305">
        <v>42.5</v>
      </c>
      <c r="X194" s="302">
        <v>5.4</v>
      </c>
      <c r="Y194" s="304">
        <f t="shared" si="44"/>
        <v>1.4431818181818181</v>
      </c>
      <c r="Z194" s="305"/>
      <c r="AA194" s="302">
        <v>440</v>
      </c>
      <c r="AB194" s="302">
        <v>110</v>
      </c>
      <c r="AC194" s="304">
        <v>0.4</v>
      </c>
      <c r="AD194" s="304">
        <v>1.6</v>
      </c>
      <c r="AE194" s="304">
        <v>0.18</v>
      </c>
      <c r="AF194" s="304">
        <v>0.15</v>
      </c>
      <c r="AG194" s="302">
        <v>1820</v>
      </c>
      <c r="AH194" s="302">
        <v>260</v>
      </c>
      <c r="AI194" s="306">
        <v>2.9000000000000001E-2</v>
      </c>
      <c r="AJ194" s="306">
        <v>2.9000000000000001E-2</v>
      </c>
      <c r="AK194" s="305">
        <v>36.1</v>
      </c>
      <c r="AL194" s="305">
        <v>4.5</v>
      </c>
      <c r="AM194" s="306">
        <v>0.38</v>
      </c>
      <c r="AN194" s="306">
        <v>0.12</v>
      </c>
      <c r="AO194" s="304">
        <v>5.4</v>
      </c>
      <c r="AP194" s="304">
        <v>1.6</v>
      </c>
      <c r="AQ194" s="305">
        <v>10</v>
      </c>
      <c r="AR194" s="304">
        <v>2</v>
      </c>
      <c r="AS194" s="304">
        <v>2.4700000000000002</v>
      </c>
      <c r="AT194" s="304">
        <v>0.7</v>
      </c>
      <c r="AU194" s="305">
        <v>49.9</v>
      </c>
      <c r="AV194" s="304">
        <v>8.6</v>
      </c>
      <c r="AW194" s="304">
        <v>14.9</v>
      </c>
      <c r="AX194" s="304">
        <v>2.1</v>
      </c>
      <c r="AY194" s="303">
        <v>166</v>
      </c>
      <c r="AZ194" s="302">
        <v>18</v>
      </c>
      <c r="BA194" s="303">
        <v>62.3</v>
      </c>
      <c r="BB194" s="302">
        <v>6.9</v>
      </c>
      <c r="BC194" s="303">
        <v>291</v>
      </c>
      <c r="BD194" s="302">
        <v>30</v>
      </c>
      <c r="BE194" s="303">
        <v>55.6</v>
      </c>
      <c r="BF194" s="302">
        <v>7.9</v>
      </c>
      <c r="BG194" s="302">
        <v>505</v>
      </c>
      <c r="BH194" s="303">
        <v>64</v>
      </c>
      <c r="BI194" s="303">
        <v>96</v>
      </c>
      <c r="BJ194" s="305">
        <v>13</v>
      </c>
      <c r="BK194" s="302">
        <v>7.5</v>
      </c>
      <c r="BL194" s="305">
        <v>4.0999999999999996</v>
      </c>
      <c r="BM194" s="303">
        <v>544000</v>
      </c>
      <c r="BN194" s="303">
        <v>53000</v>
      </c>
      <c r="BO194" s="303">
        <v>10200</v>
      </c>
      <c r="BP194" s="303">
        <v>1000</v>
      </c>
      <c r="BQ194" s="303">
        <v>254</v>
      </c>
      <c r="BR194" s="302">
        <v>34</v>
      </c>
      <c r="BS194" s="303">
        <v>176</v>
      </c>
      <c r="BT194" s="302">
        <v>20</v>
      </c>
      <c r="BU194" s="304">
        <v>2.4</v>
      </c>
      <c r="BV194" s="304">
        <v>0.7</v>
      </c>
      <c r="BW194" s="304">
        <v>0.76</v>
      </c>
      <c r="BX194" s="304">
        <v>0.27</v>
      </c>
      <c r="BY194" s="302"/>
      <c r="BZ194" s="307">
        <f t="shared" si="45"/>
        <v>47.340740740740742</v>
      </c>
      <c r="CA194" s="235">
        <f t="shared" si="46"/>
        <v>243.07998889521858</v>
      </c>
      <c r="CB194" s="308">
        <f t="shared" si="47"/>
        <v>1.9891368455060658</v>
      </c>
      <c r="CC194" s="235">
        <f t="shared" si="48"/>
        <v>745.74195499893858</v>
      </c>
    </row>
    <row r="195" spans="1:81" s="26" customFormat="1" ht="12" customHeight="1">
      <c r="A195" s="29" t="s">
        <v>284</v>
      </c>
      <c r="B195" s="29"/>
      <c r="C195" s="305">
        <v>11.013</v>
      </c>
      <c r="D195" s="25" t="s">
        <v>460</v>
      </c>
      <c r="E195" s="25"/>
      <c r="F195" s="298">
        <v>1876.1</v>
      </c>
      <c r="G195" s="298">
        <v>5</v>
      </c>
      <c r="H195" s="298">
        <v>1833.6</v>
      </c>
      <c r="I195" s="298">
        <v>43</v>
      </c>
      <c r="J195" s="299">
        <v>2.2599999999999998</v>
      </c>
      <c r="K195" s="300">
        <v>0.11475</v>
      </c>
      <c r="L195" s="300">
        <v>6.6E-4</v>
      </c>
      <c r="M195" s="301">
        <v>5.1959999999999997</v>
      </c>
      <c r="N195" s="301">
        <v>0.15</v>
      </c>
      <c r="O195" s="300">
        <v>0.32901000000000002</v>
      </c>
      <c r="P195" s="300">
        <v>8.8000000000000005E-3</v>
      </c>
      <c r="Q195" s="301">
        <v>0.28462999999999999</v>
      </c>
      <c r="R195" s="302"/>
      <c r="S195" s="303">
        <v>309</v>
      </c>
      <c r="T195" s="302">
        <v>31</v>
      </c>
      <c r="U195" s="302">
        <v>38.5</v>
      </c>
      <c r="V195" s="305">
        <v>3.8</v>
      </c>
      <c r="W195" s="305">
        <v>52.3</v>
      </c>
      <c r="X195" s="302">
        <v>5.0999999999999996</v>
      </c>
      <c r="Y195" s="304">
        <f t="shared" si="44"/>
        <v>1.2520325203252032</v>
      </c>
      <c r="Z195" s="305"/>
      <c r="AA195" s="302">
        <v>590</v>
      </c>
      <c r="AB195" s="302">
        <v>140</v>
      </c>
      <c r="AC195" s="304" t="s">
        <v>107</v>
      </c>
      <c r="AD195" s="304" t="s">
        <v>107</v>
      </c>
      <c r="AE195" s="304">
        <v>0.28999999999999998</v>
      </c>
      <c r="AF195" s="304">
        <v>0.25</v>
      </c>
      <c r="AG195" s="302">
        <v>2160</v>
      </c>
      <c r="AH195" s="302">
        <v>290</v>
      </c>
      <c r="AI195" s="306">
        <v>3.7999999999999999E-2</v>
      </c>
      <c r="AJ195" s="306">
        <v>2.3E-2</v>
      </c>
      <c r="AK195" s="305">
        <v>57</v>
      </c>
      <c r="AL195" s="305">
        <v>6.5</v>
      </c>
      <c r="AM195" s="306">
        <v>0.19</v>
      </c>
      <c r="AN195" s="306">
        <v>0.06</v>
      </c>
      <c r="AO195" s="304">
        <v>4.9000000000000004</v>
      </c>
      <c r="AP195" s="304">
        <v>1.2</v>
      </c>
      <c r="AQ195" s="304">
        <v>8.3000000000000007</v>
      </c>
      <c r="AR195" s="304">
        <v>1.6</v>
      </c>
      <c r="AS195" s="304">
        <v>1.69</v>
      </c>
      <c r="AT195" s="304">
        <v>0.36</v>
      </c>
      <c r="AU195" s="305">
        <v>38.1</v>
      </c>
      <c r="AV195" s="304">
        <v>5.6</v>
      </c>
      <c r="AW195" s="304">
        <v>12.4</v>
      </c>
      <c r="AX195" s="304">
        <v>1.5</v>
      </c>
      <c r="AY195" s="303">
        <v>180</v>
      </c>
      <c r="AZ195" s="302">
        <v>21</v>
      </c>
      <c r="BA195" s="303">
        <v>64</v>
      </c>
      <c r="BB195" s="302">
        <v>6.8</v>
      </c>
      <c r="BC195" s="303">
        <v>347</v>
      </c>
      <c r="BD195" s="302">
        <v>37</v>
      </c>
      <c r="BE195" s="303">
        <v>71.2</v>
      </c>
      <c r="BF195" s="302">
        <v>9.3000000000000007</v>
      </c>
      <c r="BG195" s="302">
        <v>642</v>
      </c>
      <c r="BH195" s="303">
        <v>83</v>
      </c>
      <c r="BI195" s="303">
        <v>134</v>
      </c>
      <c r="BJ195" s="305">
        <v>16</v>
      </c>
      <c r="BK195" s="302">
        <v>10.9</v>
      </c>
      <c r="BL195" s="305">
        <v>3.2</v>
      </c>
      <c r="BM195" s="303">
        <v>560000</v>
      </c>
      <c r="BN195" s="303">
        <v>54000</v>
      </c>
      <c r="BO195" s="303">
        <v>9400</v>
      </c>
      <c r="BP195" s="303">
        <v>1300</v>
      </c>
      <c r="BQ195" s="303">
        <v>308</v>
      </c>
      <c r="BR195" s="302">
        <v>30</v>
      </c>
      <c r="BS195" s="303">
        <v>246</v>
      </c>
      <c r="BT195" s="302">
        <v>25</v>
      </c>
      <c r="BU195" s="304">
        <v>4.9000000000000004</v>
      </c>
      <c r="BV195" s="304">
        <v>1</v>
      </c>
      <c r="BW195" s="304">
        <v>1.45</v>
      </c>
      <c r="BX195" s="304">
        <v>0.45</v>
      </c>
      <c r="BY195" s="302"/>
      <c r="BZ195" s="307">
        <f t="shared" si="45"/>
        <v>58.421440865502824</v>
      </c>
      <c r="CA195" s="235">
        <f t="shared" si="46"/>
        <v>340.32395983391291</v>
      </c>
      <c r="CB195" s="308">
        <f t="shared" si="47"/>
        <v>2.1651492217418684</v>
      </c>
      <c r="CC195" s="235">
        <f t="shared" si="48"/>
        <v>782.11168784932022</v>
      </c>
    </row>
    <row r="196" spans="1:81" s="26" customFormat="1" ht="12" customHeight="1">
      <c r="A196" s="29" t="s">
        <v>285</v>
      </c>
      <c r="B196" s="29"/>
      <c r="C196" s="305">
        <v>11.007</v>
      </c>
      <c r="D196" s="25" t="s">
        <v>460</v>
      </c>
      <c r="E196" s="25"/>
      <c r="F196" s="298">
        <v>1873.4</v>
      </c>
      <c r="G196" s="298">
        <v>6.1</v>
      </c>
      <c r="H196" s="298">
        <v>1840.4</v>
      </c>
      <c r="I196" s="298">
        <v>43</v>
      </c>
      <c r="J196" s="299">
        <v>1.75</v>
      </c>
      <c r="K196" s="300">
        <v>0.11465</v>
      </c>
      <c r="L196" s="300">
        <v>6.0999999999999997E-4</v>
      </c>
      <c r="M196" s="301">
        <v>5.2140000000000004</v>
      </c>
      <c r="N196" s="301">
        <v>0.15</v>
      </c>
      <c r="O196" s="300">
        <v>0.33040000000000003</v>
      </c>
      <c r="P196" s="300">
        <v>8.9999999999999993E-3</v>
      </c>
      <c r="Q196" s="301">
        <v>0.65686</v>
      </c>
      <c r="R196" s="302"/>
      <c r="S196" s="303">
        <v>231</v>
      </c>
      <c r="T196" s="302">
        <v>16</v>
      </c>
      <c r="U196" s="302">
        <v>28.9</v>
      </c>
      <c r="V196" s="305">
        <v>2</v>
      </c>
      <c r="W196" s="305">
        <v>26.8</v>
      </c>
      <c r="X196" s="302">
        <v>2.6</v>
      </c>
      <c r="Y196" s="304">
        <f t="shared" si="44"/>
        <v>0.85792349726775952</v>
      </c>
      <c r="Z196" s="305"/>
      <c r="AA196" s="302">
        <v>360</v>
      </c>
      <c r="AB196" s="302">
        <v>150</v>
      </c>
      <c r="AC196" s="304">
        <v>1.5</v>
      </c>
      <c r="AD196" s="304">
        <v>1.5</v>
      </c>
      <c r="AE196" s="304">
        <v>0.35</v>
      </c>
      <c r="AF196" s="304">
        <v>0.24</v>
      </c>
      <c r="AG196" s="302">
        <v>1280</v>
      </c>
      <c r="AH196" s="302">
        <v>120</v>
      </c>
      <c r="AI196" s="306">
        <v>1.4999999999999999E-2</v>
      </c>
      <c r="AJ196" s="306">
        <v>1.0999999999999999E-2</v>
      </c>
      <c r="AK196" s="305">
        <v>26.8</v>
      </c>
      <c r="AL196" s="305">
        <v>2</v>
      </c>
      <c r="AM196" s="306">
        <v>0.158</v>
      </c>
      <c r="AN196" s="306">
        <v>5.2999999999999999E-2</v>
      </c>
      <c r="AO196" s="304">
        <v>1.88</v>
      </c>
      <c r="AP196" s="304">
        <v>0.59</v>
      </c>
      <c r="AQ196" s="304">
        <v>4.5</v>
      </c>
      <c r="AR196" s="304">
        <v>1.2</v>
      </c>
      <c r="AS196" s="304">
        <v>1.34</v>
      </c>
      <c r="AT196" s="304">
        <v>0.26</v>
      </c>
      <c r="AU196" s="305">
        <v>25.5</v>
      </c>
      <c r="AV196" s="304">
        <v>4.4000000000000004</v>
      </c>
      <c r="AW196" s="304">
        <v>8.1999999999999993</v>
      </c>
      <c r="AX196" s="304">
        <v>1.1000000000000001</v>
      </c>
      <c r="AY196" s="303">
        <v>96</v>
      </c>
      <c r="AZ196" s="302">
        <v>7.6</v>
      </c>
      <c r="BA196" s="303">
        <v>40.5</v>
      </c>
      <c r="BB196" s="302">
        <v>3.9</v>
      </c>
      <c r="BC196" s="303">
        <v>202</v>
      </c>
      <c r="BD196" s="302">
        <v>20</v>
      </c>
      <c r="BE196" s="303">
        <v>43.9</v>
      </c>
      <c r="BF196" s="302">
        <v>4.5</v>
      </c>
      <c r="BG196" s="302">
        <v>419</v>
      </c>
      <c r="BH196" s="303">
        <v>37</v>
      </c>
      <c r="BI196" s="303">
        <v>92.9</v>
      </c>
      <c r="BJ196" s="305">
        <v>6.4</v>
      </c>
      <c r="BK196" s="302">
        <v>10.3</v>
      </c>
      <c r="BL196" s="305">
        <v>2.5</v>
      </c>
      <c r="BM196" s="303">
        <v>527000</v>
      </c>
      <c r="BN196" s="303">
        <v>48000</v>
      </c>
      <c r="BO196" s="303">
        <v>7690</v>
      </c>
      <c r="BP196" s="303">
        <v>570</v>
      </c>
      <c r="BQ196" s="303">
        <v>157</v>
      </c>
      <c r="BR196" s="302">
        <v>15</v>
      </c>
      <c r="BS196" s="303">
        <v>183</v>
      </c>
      <c r="BT196" s="302">
        <v>12</v>
      </c>
      <c r="BU196" s="304">
        <v>3.48</v>
      </c>
      <c r="BV196" s="304">
        <v>0.87</v>
      </c>
      <c r="BW196" s="304">
        <v>1.49</v>
      </c>
      <c r="BX196" s="304">
        <v>0.53</v>
      </c>
      <c r="BY196" s="302"/>
      <c r="BZ196" s="307">
        <f t="shared" si="45"/>
        <v>72.397163120567384</v>
      </c>
      <c r="CA196" s="235">
        <f t="shared" si="46"/>
        <v>253.04312311328911</v>
      </c>
      <c r="CB196" s="308">
        <f t="shared" si="47"/>
        <v>1.1632744593880466</v>
      </c>
      <c r="CC196" s="235">
        <f t="shared" si="48"/>
        <v>776.43776552276756</v>
      </c>
    </row>
    <row r="197" spans="1:81" s="25" customFormat="1" ht="12" customHeight="1">
      <c r="A197" s="33" t="s">
        <v>273</v>
      </c>
      <c r="B197" s="33"/>
      <c r="C197" s="299">
        <v>11.085000000000001</v>
      </c>
      <c r="D197" s="25" t="s">
        <v>460</v>
      </c>
      <c r="F197" s="298">
        <v>1901.6</v>
      </c>
      <c r="G197" s="298">
        <v>3.4</v>
      </c>
      <c r="H197" s="298">
        <v>1919</v>
      </c>
      <c r="I197" s="298">
        <v>49</v>
      </c>
      <c r="J197" s="299">
        <v>-0.9</v>
      </c>
      <c r="K197" s="300">
        <v>0.11638999999999999</v>
      </c>
      <c r="L197" s="300">
        <v>5.5999999999999995E-4</v>
      </c>
      <c r="M197" s="301">
        <v>5.5570000000000004</v>
      </c>
      <c r="N197" s="301">
        <v>0.18</v>
      </c>
      <c r="O197" s="300">
        <v>0.34689999999999999</v>
      </c>
      <c r="P197" s="300">
        <v>0.01</v>
      </c>
      <c r="Q197" s="301">
        <v>0.94206000000000001</v>
      </c>
      <c r="R197" s="309"/>
      <c r="S197" s="298">
        <v>608</v>
      </c>
      <c r="T197" s="309">
        <v>55</v>
      </c>
      <c r="U197" s="309">
        <v>77</v>
      </c>
      <c r="V197" s="299">
        <v>7.1</v>
      </c>
      <c r="W197" s="298">
        <v>105</v>
      </c>
      <c r="X197" s="309">
        <v>9.5</v>
      </c>
      <c r="Y197" s="301">
        <f>BQ197/BS197</f>
        <v>1.2287581699346406</v>
      </c>
      <c r="Z197" s="299"/>
      <c r="AA197" s="310">
        <v>700</v>
      </c>
      <c r="AB197" s="310">
        <v>170</v>
      </c>
      <c r="AC197" s="311">
        <v>1.8</v>
      </c>
      <c r="AD197" s="311">
        <v>1.3</v>
      </c>
      <c r="AE197" s="311">
        <v>1.33</v>
      </c>
      <c r="AF197" s="311">
        <v>0.56999999999999995</v>
      </c>
      <c r="AG197" s="310">
        <v>1910</v>
      </c>
      <c r="AH197" s="310">
        <v>250</v>
      </c>
      <c r="AI197" s="312">
        <v>3.38</v>
      </c>
      <c r="AJ197" s="312">
        <v>0.43</v>
      </c>
      <c r="AK197" s="313">
        <v>115</v>
      </c>
      <c r="AL197" s="313">
        <v>13</v>
      </c>
      <c r="AM197" s="312">
        <v>2.84</v>
      </c>
      <c r="AN197" s="312">
        <v>0.54</v>
      </c>
      <c r="AO197" s="311">
        <v>16.899999999999999</v>
      </c>
      <c r="AP197" s="311">
        <v>3.2</v>
      </c>
      <c r="AQ197" s="311">
        <v>13.3</v>
      </c>
      <c r="AR197" s="311">
        <v>3</v>
      </c>
      <c r="AS197" s="311">
        <v>3.01</v>
      </c>
      <c r="AT197" s="311">
        <v>0.57999999999999996</v>
      </c>
      <c r="AU197" s="313">
        <v>39.4</v>
      </c>
      <c r="AV197" s="311">
        <v>7.3</v>
      </c>
      <c r="AW197" s="311">
        <v>11.9</v>
      </c>
      <c r="AX197" s="311">
        <v>1.6</v>
      </c>
      <c r="AY197" s="314">
        <v>152</v>
      </c>
      <c r="AZ197" s="310">
        <v>18</v>
      </c>
      <c r="BA197" s="314">
        <v>57.5</v>
      </c>
      <c r="BB197" s="310">
        <v>5.6</v>
      </c>
      <c r="BC197" s="314">
        <v>299</v>
      </c>
      <c r="BD197" s="310">
        <v>35</v>
      </c>
      <c r="BE197" s="314">
        <v>63</v>
      </c>
      <c r="BF197" s="310">
        <v>7.4</v>
      </c>
      <c r="BG197" s="310">
        <v>561</v>
      </c>
      <c r="BH197" s="314">
        <v>62</v>
      </c>
      <c r="BI197" s="314">
        <v>121</v>
      </c>
      <c r="BJ197" s="313">
        <v>14</v>
      </c>
      <c r="BK197" s="310">
        <v>14</v>
      </c>
      <c r="BL197" s="313">
        <v>4.7</v>
      </c>
      <c r="BM197" s="314">
        <v>471000</v>
      </c>
      <c r="BN197" s="314">
        <v>46000</v>
      </c>
      <c r="BO197" s="314">
        <v>9500</v>
      </c>
      <c r="BP197" s="314">
        <v>1100</v>
      </c>
      <c r="BQ197" s="314">
        <v>564</v>
      </c>
      <c r="BR197" s="310">
        <v>53</v>
      </c>
      <c r="BS197" s="314">
        <v>459</v>
      </c>
      <c r="BT197" s="310">
        <v>43</v>
      </c>
      <c r="BU197" s="311">
        <v>8</v>
      </c>
      <c r="BV197" s="311">
        <v>1.4</v>
      </c>
      <c r="BW197" s="311">
        <v>2.0299999999999998</v>
      </c>
      <c r="BX197" s="311">
        <v>0.79</v>
      </c>
      <c r="BY197" s="310"/>
      <c r="BZ197" s="307">
        <f t="shared" si="45"/>
        <v>20.422654268808117</v>
      </c>
      <c r="CA197" s="235"/>
      <c r="CB197" s="308"/>
      <c r="CC197" s="235"/>
    </row>
    <row r="198" spans="1:81" s="25" customFormat="1" ht="12" customHeight="1">
      <c r="A198" s="33" t="s">
        <v>286</v>
      </c>
      <c r="B198" s="33"/>
      <c r="C198" s="299">
        <v>11.32</v>
      </c>
      <c r="D198" s="25" t="s">
        <v>460</v>
      </c>
      <c r="F198" s="298">
        <v>1881.6</v>
      </c>
      <c r="G198" s="298">
        <v>5.9</v>
      </c>
      <c r="H198" s="298">
        <v>1850.9</v>
      </c>
      <c r="I198" s="298">
        <v>44</v>
      </c>
      <c r="J198" s="299">
        <v>1.63</v>
      </c>
      <c r="K198" s="300">
        <v>0.11497</v>
      </c>
      <c r="L198" s="300">
        <v>5.9000000000000003E-4</v>
      </c>
      <c r="M198" s="301">
        <v>5.27</v>
      </c>
      <c r="N198" s="301">
        <v>0.16</v>
      </c>
      <c r="O198" s="300">
        <v>0.33260000000000001</v>
      </c>
      <c r="P198" s="300">
        <v>9.1000000000000004E-3</v>
      </c>
      <c r="Q198" s="301">
        <v>0.84802999999999995</v>
      </c>
      <c r="R198" s="309"/>
      <c r="S198" s="298">
        <v>348</v>
      </c>
      <c r="T198" s="309">
        <v>33</v>
      </c>
      <c r="U198" s="309">
        <v>43.5</v>
      </c>
      <c r="V198" s="299">
        <v>4.2</v>
      </c>
      <c r="W198" s="299">
        <v>60.3</v>
      </c>
      <c r="X198" s="309">
        <v>5.6</v>
      </c>
      <c r="Y198" s="301">
        <f t="shared" si="44"/>
        <v>1.3065693430656935</v>
      </c>
      <c r="Z198" s="299"/>
      <c r="AA198" s="309">
        <v>340</v>
      </c>
      <c r="AB198" s="309">
        <v>120</v>
      </c>
      <c r="AC198" s="301">
        <v>0.8</v>
      </c>
      <c r="AD198" s="301">
        <v>1.3</v>
      </c>
      <c r="AE198" s="301">
        <v>0.32</v>
      </c>
      <c r="AF198" s="301">
        <v>0.23</v>
      </c>
      <c r="AG198" s="309">
        <v>1810</v>
      </c>
      <c r="AH198" s="309">
        <v>210</v>
      </c>
      <c r="AI198" s="344">
        <v>2.4E-2</v>
      </c>
      <c r="AJ198" s="344">
        <v>1.6E-2</v>
      </c>
      <c r="AK198" s="299">
        <v>60.4</v>
      </c>
      <c r="AL198" s="299">
        <v>7.9</v>
      </c>
      <c r="AM198" s="344">
        <v>0.27900000000000003</v>
      </c>
      <c r="AN198" s="344">
        <v>8.2000000000000003E-2</v>
      </c>
      <c r="AO198" s="301">
        <v>4.8</v>
      </c>
      <c r="AP198" s="301">
        <v>1.1000000000000001</v>
      </c>
      <c r="AQ198" s="301">
        <v>8</v>
      </c>
      <c r="AR198" s="301">
        <v>1.6</v>
      </c>
      <c r="AS198" s="301">
        <v>2.39</v>
      </c>
      <c r="AT198" s="301">
        <v>0.45</v>
      </c>
      <c r="AU198" s="299">
        <v>43.3</v>
      </c>
      <c r="AV198" s="301">
        <v>4.8</v>
      </c>
      <c r="AW198" s="301">
        <v>13.3</v>
      </c>
      <c r="AX198" s="301">
        <v>1.6</v>
      </c>
      <c r="AY198" s="298">
        <v>165</v>
      </c>
      <c r="AZ198" s="309">
        <v>16</v>
      </c>
      <c r="BA198" s="298">
        <v>64.7</v>
      </c>
      <c r="BB198" s="309">
        <v>7</v>
      </c>
      <c r="BC198" s="298">
        <v>297</v>
      </c>
      <c r="BD198" s="309">
        <v>30</v>
      </c>
      <c r="BE198" s="298">
        <v>60.1</v>
      </c>
      <c r="BF198" s="309">
        <v>7.3</v>
      </c>
      <c r="BG198" s="309">
        <v>555</v>
      </c>
      <c r="BH198" s="298">
        <v>61</v>
      </c>
      <c r="BI198" s="298">
        <v>108</v>
      </c>
      <c r="BJ198" s="299">
        <v>12</v>
      </c>
      <c r="BK198" s="309">
        <v>30.1</v>
      </c>
      <c r="BL198" s="299">
        <v>5.7</v>
      </c>
      <c r="BM198" s="298">
        <v>527000</v>
      </c>
      <c r="BN198" s="298">
        <v>62000</v>
      </c>
      <c r="BO198" s="298">
        <v>9700</v>
      </c>
      <c r="BP198" s="298">
        <v>860</v>
      </c>
      <c r="BQ198" s="298">
        <v>358</v>
      </c>
      <c r="BR198" s="309">
        <v>34</v>
      </c>
      <c r="BS198" s="298">
        <v>274</v>
      </c>
      <c r="BT198" s="309">
        <v>26</v>
      </c>
      <c r="BU198" s="301">
        <v>4.92</v>
      </c>
      <c r="BV198" s="301">
        <v>0.71</v>
      </c>
      <c r="BW198" s="301">
        <v>1.33</v>
      </c>
      <c r="BX198" s="301">
        <v>0.5</v>
      </c>
      <c r="BY198" s="309"/>
      <c r="BZ198" s="307">
        <f t="shared" si="45"/>
        <v>55</v>
      </c>
      <c r="CA198" s="235">
        <f t="shared" ref="CA198:CA204" si="49">BS198*(EXP(F198*0.0001551)+0.0072*EXP(F198*0.0009849))</f>
        <v>379.44082902313471</v>
      </c>
      <c r="CB198" s="308">
        <f t="shared" ref="CB198:CB204" si="50">2.28+3.99*LOG(AK198/((CA198*BK198)^(1/2)))</f>
        <v>1.291204825660663</v>
      </c>
      <c r="CC198" s="235">
        <f t="shared" ref="CC198:CC204" si="51">4800/(5.711-LOG(BK198)-LOG(1)+LOG(0.75))-273.15</f>
        <v>895.4455238777856</v>
      </c>
    </row>
    <row r="199" spans="1:81" s="25" customFormat="1" ht="12" customHeight="1">
      <c r="A199" s="33" t="s">
        <v>287</v>
      </c>
      <c r="B199" s="29" t="s">
        <v>801</v>
      </c>
      <c r="C199" s="299">
        <v>11.007</v>
      </c>
      <c r="D199" s="25" t="s">
        <v>460</v>
      </c>
      <c r="F199" s="298">
        <v>1878.5</v>
      </c>
      <c r="G199" s="298">
        <v>4.2</v>
      </c>
      <c r="H199" s="298">
        <v>1901</v>
      </c>
      <c r="I199" s="298">
        <v>47</v>
      </c>
      <c r="J199" s="299">
        <v>-1.22</v>
      </c>
      <c r="K199" s="300">
        <v>0.11493</v>
      </c>
      <c r="L199" s="300">
        <v>5.6999999999999998E-4</v>
      </c>
      <c r="M199" s="301">
        <v>5.4269999999999996</v>
      </c>
      <c r="N199" s="301">
        <v>0.17</v>
      </c>
      <c r="O199" s="300">
        <v>0.34310000000000002</v>
      </c>
      <c r="P199" s="300">
        <v>9.9000000000000008E-3</v>
      </c>
      <c r="Q199" s="301">
        <v>0.91696999999999995</v>
      </c>
      <c r="R199" s="309"/>
      <c r="S199" s="298">
        <v>276</v>
      </c>
      <c r="T199" s="309">
        <v>20</v>
      </c>
      <c r="U199" s="309">
        <v>34.4</v>
      </c>
      <c r="V199" s="299">
        <v>2.5</v>
      </c>
      <c r="W199" s="299">
        <v>52.6</v>
      </c>
      <c r="X199" s="309">
        <v>4</v>
      </c>
      <c r="Y199" s="301">
        <f t="shared" si="44"/>
        <v>1.3981042654028435</v>
      </c>
      <c r="Z199" s="299"/>
      <c r="AA199" s="309">
        <v>400</v>
      </c>
      <c r="AB199" s="309">
        <v>130</v>
      </c>
      <c r="AC199" s="301">
        <v>1.6</v>
      </c>
      <c r="AD199" s="301">
        <v>1.5</v>
      </c>
      <c r="AE199" s="301">
        <v>0.11</v>
      </c>
      <c r="AF199" s="301">
        <v>0.12</v>
      </c>
      <c r="AG199" s="309">
        <v>1400</v>
      </c>
      <c r="AH199" s="309">
        <v>120</v>
      </c>
      <c r="AI199" s="344">
        <v>6.6000000000000003E-2</v>
      </c>
      <c r="AJ199" s="344">
        <v>3.3000000000000002E-2</v>
      </c>
      <c r="AK199" s="299">
        <v>37.5</v>
      </c>
      <c r="AL199" s="299">
        <v>3.5</v>
      </c>
      <c r="AM199" s="344">
        <v>0.246</v>
      </c>
      <c r="AN199" s="344">
        <v>7.4999999999999997E-2</v>
      </c>
      <c r="AO199" s="301">
        <v>5</v>
      </c>
      <c r="AP199" s="301">
        <v>1.1000000000000001</v>
      </c>
      <c r="AQ199" s="301">
        <v>7</v>
      </c>
      <c r="AR199" s="301">
        <v>1.6</v>
      </c>
      <c r="AS199" s="301">
        <v>2.11</v>
      </c>
      <c r="AT199" s="301">
        <v>0.38</v>
      </c>
      <c r="AU199" s="299">
        <v>37.799999999999997</v>
      </c>
      <c r="AV199" s="301">
        <v>6</v>
      </c>
      <c r="AW199" s="301">
        <v>11</v>
      </c>
      <c r="AX199" s="301">
        <v>1.5</v>
      </c>
      <c r="AY199" s="298">
        <v>133</v>
      </c>
      <c r="AZ199" s="309">
        <v>12</v>
      </c>
      <c r="BA199" s="298">
        <v>45.8</v>
      </c>
      <c r="BB199" s="309">
        <v>4.5</v>
      </c>
      <c r="BC199" s="298">
        <v>230</v>
      </c>
      <c r="BD199" s="309">
        <v>19</v>
      </c>
      <c r="BE199" s="298">
        <v>45.8</v>
      </c>
      <c r="BF199" s="309">
        <v>4.0999999999999996</v>
      </c>
      <c r="BG199" s="309">
        <v>403</v>
      </c>
      <c r="BH199" s="298">
        <v>39</v>
      </c>
      <c r="BI199" s="298">
        <v>85.4</v>
      </c>
      <c r="BJ199" s="299">
        <v>8.8000000000000007</v>
      </c>
      <c r="BK199" s="309">
        <v>14.7</v>
      </c>
      <c r="BL199" s="299">
        <v>4.5999999999999996</v>
      </c>
      <c r="BM199" s="298">
        <v>484000</v>
      </c>
      <c r="BN199" s="298">
        <v>47000</v>
      </c>
      <c r="BO199" s="298">
        <v>8180</v>
      </c>
      <c r="BP199" s="298">
        <v>750</v>
      </c>
      <c r="BQ199" s="298">
        <v>295</v>
      </c>
      <c r="BR199" s="309">
        <v>22</v>
      </c>
      <c r="BS199" s="298">
        <v>211</v>
      </c>
      <c r="BT199" s="309">
        <v>15</v>
      </c>
      <c r="BU199" s="301">
        <v>3</v>
      </c>
      <c r="BV199" s="301">
        <v>0.77</v>
      </c>
      <c r="BW199" s="301">
        <v>1.05</v>
      </c>
      <c r="BX199" s="301">
        <v>0.39</v>
      </c>
      <c r="BY199" s="309"/>
      <c r="BZ199" s="307">
        <f t="shared" si="45"/>
        <v>45.6</v>
      </c>
      <c r="CA199" s="235">
        <f t="shared" si="49"/>
        <v>292.03178795995649</v>
      </c>
      <c r="CB199" s="308">
        <f t="shared" si="50"/>
        <v>1.313053571204613</v>
      </c>
      <c r="CC199" s="235">
        <f t="shared" si="51"/>
        <v>813.13154912645393</v>
      </c>
    </row>
    <row r="200" spans="1:81" s="25" customFormat="1" ht="12" customHeight="1">
      <c r="A200" s="33" t="s">
        <v>288</v>
      </c>
      <c r="B200" s="33"/>
      <c r="C200" s="299">
        <v>11.015000000000001</v>
      </c>
      <c r="D200" s="25" t="s">
        <v>460</v>
      </c>
      <c r="F200" s="298">
        <v>1892.8</v>
      </c>
      <c r="G200" s="298">
        <v>5.2</v>
      </c>
      <c r="H200" s="298">
        <v>1881.3</v>
      </c>
      <c r="I200" s="298">
        <v>44</v>
      </c>
      <c r="J200" s="299">
        <v>0.6</v>
      </c>
      <c r="K200" s="300">
        <v>0.11591</v>
      </c>
      <c r="L200" s="300">
        <v>7.7999999999999999E-4</v>
      </c>
      <c r="M200" s="301">
        <v>5.407</v>
      </c>
      <c r="N200" s="301">
        <v>0.16</v>
      </c>
      <c r="O200" s="300">
        <v>0.33889999999999998</v>
      </c>
      <c r="P200" s="300">
        <v>9.1999999999999998E-3</v>
      </c>
      <c r="Q200" s="301">
        <v>0.64249000000000001</v>
      </c>
      <c r="R200" s="309"/>
      <c r="S200" s="298">
        <v>278</v>
      </c>
      <c r="T200" s="309">
        <v>22</v>
      </c>
      <c r="U200" s="309">
        <v>35</v>
      </c>
      <c r="V200" s="299">
        <v>2.8</v>
      </c>
      <c r="W200" s="299">
        <v>36</v>
      </c>
      <c r="X200" s="309">
        <v>2.9</v>
      </c>
      <c r="Y200" s="301">
        <f t="shared" si="44"/>
        <v>0.93925233644859818</v>
      </c>
      <c r="Z200" s="299"/>
      <c r="AA200" s="309">
        <v>310</v>
      </c>
      <c r="AB200" s="309">
        <v>140</v>
      </c>
      <c r="AC200" s="301" t="s">
        <v>107</v>
      </c>
      <c r="AD200" s="301" t="s">
        <v>107</v>
      </c>
      <c r="AE200" s="301" t="s">
        <v>107</v>
      </c>
      <c r="AF200" s="301" t="s">
        <v>107</v>
      </c>
      <c r="AG200" s="309">
        <v>1120</v>
      </c>
      <c r="AH200" s="309">
        <v>110</v>
      </c>
      <c r="AI200" s="344">
        <v>1.0999999999999999E-2</v>
      </c>
      <c r="AJ200" s="344">
        <v>1.0999999999999999E-2</v>
      </c>
      <c r="AK200" s="299">
        <v>43.4</v>
      </c>
      <c r="AL200" s="299">
        <v>4.8</v>
      </c>
      <c r="AM200" s="344">
        <v>6.7000000000000004E-2</v>
      </c>
      <c r="AN200" s="344">
        <v>4.3999999999999997E-2</v>
      </c>
      <c r="AO200" s="301">
        <v>1.69</v>
      </c>
      <c r="AP200" s="301">
        <v>0.63</v>
      </c>
      <c r="AQ200" s="301">
        <v>2.23</v>
      </c>
      <c r="AR200" s="301">
        <v>0.69</v>
      </c>
      <c r="AS200" s="301">
        <v>0.96</v>
      </c>
      <c r="AT200" s="301">
        <v>0.39</v>
      </c>
      <c r="AU200" s="299">
        <v>18.399999999999999</v>
      </c>
      <c r="AV200" s="301">
        <v>4</v>
      </c>
      <c r="AW200" s="301">
        <v>6.15</v>
      </c>
      <c r="AX200" s="301">
        <v>0.86</v>
      </c>
      <c r="AY200" s="298">
        <v>85</v>
      </c>
      <c r="AZ200" s="309">
        <v>10</v>
      </c>
      <c r="BA200" s="298">
        <v>33.799999999999997</v>
      </c>
      <c r="BB200" s="309">
        <v>3.2</v>
      </c>
      <c r="BC200" s="298">
        <v>177</v>
      </c>
      <c r="BD200" s="309">
        <v>16</v>
      </c>
      <c r="BE200" s="298">
        <v>41.4</v>
      </c>
      <c r="BF200" s="309">
        <v>3.5</v>
      </c>
      <c r="BG200" s="309">
        <v>390</v>
      </c>
      <c r="BH200" s="298">
        <v>39</v>
      </c>
      <c r="BI200" s="298">
        <v>82.2</v>
      </c>
      <c r="BJ200" s="299">
        <v>7.5</v>
      </c>
      <c r="BK200" s="309">
        <v>4</v>
      </c>
      <c r="BL200" s="299">
        <v>2.2000000000000002</v>
      </c>
      <c r="BM200" s="298">
        <v>548000</v>
      </c>
      <c r="BN200" s="298">
        <v>70000</v>
      </c>
      <c r="BO200" s="298">
        <v>11500</v>
      </c>
      <c r="BP200" s="298">
        <v>1100</v>
      </c>
      <c r="BQ200" s="298">
        <v>201</v>
      </c>
      <c r="BR200" s="309">
        <v>15</v>
      </c>
      <c r="BS200" s="298">
        <v>214</v>
      </c>
      <c r="BT200" s="309">
        <v>16</v>
      </c>
      <c r="BU200" s="301">
        <v>4.0999999999999996</v>
      </c>
      <c r="BV200" s="301">
        <v>1.1000000000000001</v>
      </c>
      <c r="BW200" s="301">
        <v>1.57</v>
      </c>
      <c r="BX200" s="301">
        <v>0.54</v>
      </c>
      <c r="BY200" s="309"/>
      <c r="BZ200" s="307">
        <f t="shared" si="45"/>
        <v>88.41244991641679</v>
      </c>
      <c r="CA200" s="235">
        <f t="shared" si="49"/>
        <v>296.958789810984</v>
      </c>
      <c r="CB200" s="308">
        <f t="shared" si="50"/>
        <v>2.6794454496339664</v>
      </c>
      <c r="CC200" s="235">
        <f t="shared" si="51"/>
        <v>689.93161615144459</v>
      </c>
    </row>
    <row r="201" spans="1:81" s="25" customFormat="1" ht="12" customHeight="1">
      <c r="A201" s="33" t="s">
        <v>289</v>
      </c>
      <c r="B201" s="33"/>
      <c r="C201" s="299">
        <v>11.031000000000001</v>
      </c>
      <c r="D201" s="25" t="s">
        <v>460</v>
      </c>
      <c r="F201" s="298">
        <v>1884.6</v>
      </c>
      <c r="G201" s="298">
        <v>6.4</v>
      </c>
      <c r="H201" s="298">
        <v>1871.7</v>
      </c>
      <c r="I201" s="298">
        <v>44</v>
      </c>
      <c r="J201" s="299">
        <v>0.67</v>
      </c>
      <c r="K201" s="300">
        <v>0.11529</v>
      </c>
      <c r="L201" s="300">
        <v>6.3000000000000003E-4</v>
      </c>
      <c r="M201" s="301">
        <v>5.3449999999999998</v>
      </c>
      <c r="N201" s="301">
        <v>0.16</v>
      </c>
      <c r="O201" s="300">
        <v>0.33689000000000002</v>
      </c>
      <c r="P201" s="300">
        <v>9.1000000000000004E-3</v>
      </c>
      <c r="Q201" s="301">
        <v>0.22677</v>
      </c>
      <c r="R201" s="309"/>
      <c r="S201" s="298">
        <v>253</v>
      </c>
      <c r="T201" s="309">
        <v>21</v>
      </c>
      <c r="U201" s="309">
        <v>31.2</v>
      </c>
      <c r="V201" s="299">
        <v>2.6</v>
      </c>
      <c r="W201" s="299">
        <v>49.7</v>
      </c>
      <c r="X201" s="309">
        <v>4.0999999999999996</v>
      </c>
      <c r="Y201" s="301">
        <f t="shared" si="44"/>
        <v>1.4512820512820512</v>
      </c>
      <c r="Z201" s="299"/>
      <c r="AA201" s="309">
        <v>360</v>
      </c>
      <c r="AB201" s="309">
        <v>130</v>
      </c>
      <c r="AC201" s="301">
        <v>0.2</v>
      </c>
      <c r="AD201" s="301">
        <v>1.2</v>
      </c>
      <c r="AE201" s="301">
        <v>0.17</v>
      </c>
      <c r="AF201" s="301">
        <v>0.16</v>
      </c>
      <c r="AG201" s="309">
        <v>1960</v>
      </c>
      <c r="AH201" s="309">
        <v>170</v>
      </c>
      <c r="AI201" s="344">
        <v>4.7E-2</v>
      </c>
      <c r="AJ201" s="344">
        <v>2.8000000000000001E-2</v>
      </c>
      <c r="AK201" s="299">
        <v>36.700000000000003</v>
      </c>
      <c r="AL201" s="299">
        <v>4.3</v>
      </c>
      <c r="AM201" s="344">
        <v>0.40799999999999997</v>
      </c>
      <c r="AN201" s="344">
        <v>8.8999999999999996E-2</v>
      </c>
      <c r="AO201" s="301">
        <v>6.9</v>
      </c>
      <c r="AP201" s="301">
        <v>1.4</v>
      </c>
      <c r="AQ201" s="299">
        <v>11.7</v>
      </c>
      <c r="AR201" s="301">
        <v>2.2999999999999998</v>
      </c>
      <c r="AS201" s="301">
        <v>2.99</v>
      </c>
      <c r="AT201" s="301">
        <v>0.65</v>
      </c>
      <c r="AU201" s="299">
        <v>50.2</v>
      </c>
      <c r="AV201" s="301">
        <v>6.6</v>
      </c>
      <c r="AW201" s="301">
        <v>15.3</v>
      </c>
      <c r="AX201" s="301">
        <v>2</v>
      </c>
      <c r="AY201" s="298">
        <v>185</v>
      </c>
      <c r="AZ201" s="309">
        <v>18</v>
      </c>
      <c r="BA201" s="298">
        <v>63</v>
      </c>
      <c r="BB201" s="309">
        <v>6.8</v>
      </c>
      <c r="BC201" s="298">
        <v>305</v>
      </c>
      <c r="BD201" s="309">
        <v>26</v>
      </c>
      <c r="BE201" s="298">
        <v>62.5</v>
      </c>
      <c r="BF201" s="309">
        <v>6.3</v>
      </c>
      <c r="BG201" s="309">
        <v>538</v>
      </c>
      <c r="BH201" s="298">
        <v>49</v>
      </c>
      <c r="BI201" s="298">
        <v>109</v>
      </c>
      <c r="BJ201" s="299">
        <v>11</v>
      </c>
      <c r="BK201" s="309">
        <v>9.3000000000000007</v>
      </c>
      <c r="BL201" s="299">
        <v>3.9</v>
      </c>
      <c r="BM201" s="298">
        <v>557000</v>
      </c>
      <c r="BN201" s="298">
        <v>47000</v>
      </c>
      <c r="BO201" s="298">
        <v>9890</v>
      </c>
      <c r="BP201" s="298">
        <v>960</v>
      </c>
      <c r="BQ201" s="298">
        <v>283</v>
      </c>
      <c r="BR201" s="309">
        <v>23</v>
      </c>
      <c r="BS201" s="298">
        <v>195</v>
      </c>
      <c r="BT201" s="309">
        <v>17</v>
      </c>
      <c r="BU201" s="301">
        <v>2.59</v>
      </c>
      <c r="BV201" s="301">
        <v>0.65</v>
      </c>
      <c r="BW201" s="301">
        <v>0.77</v>
      </c>
      <c r="BX201" s="301">
        <v>0.3</v>
      </c>
      <c r="BY201" s="309"/>
      <c r="BZ201" s="307">
        <f t="shared" si="45"/>
        <v>42.623560014864367</v>
      </c>
      <c r="CA201" s="235">
        <f t="shared" si="49"/>
        <v>270.18802236905242</v>
      </c>
      <c r="CB201" s="308">
        <f t="shared" si="50"/>
        <v>1.7397202594164614</v>
      </c>
      <c r="CC201" s="235">
        <f t="shared" si="51"/>
        <v>766.35592122629635</v>
      </c>
    </row>
    <row r="202" spans="1:81" s="25" customFormat="1" ht="12" customHeight="1">
      <c r="A202" s="33" t="s">
        <v>290</v>
      </c>
      <c r="B202" s="33"/>
      <c r="C202" s="299">
        <v>8.9103999999999992</v>
      </c>
      <c r="D202" s="25" t="s">
        <v>460</v>
      </c>
      <c r="F202" s="298">
        <v>1888.9</v>
      </c>
      <c r="G202" s="298">
        <v>7.6</v>
      </c>
      <c r="H202" s="298">
        <v>1862.5</v>
      </c>
      <c r="I202" s="298">
        <v>44</v>
      </c>
      <c r="J202" s="299">
        <v>1.38</v>
      </c>
      <c r="K202" s="300">
        <v>0.11554</v>
      </c>
      <c r="L202" s="300">
        <v>7.5000000000000002E-4</v>
      </c>
      <c r="M202" s="301">
        <v>5.3259999999999996</v>
      </c>
      <c r="N202" s="301">
        <v>0.16</v>
      </c>
      <c r="O202" s="300">
        <v>0.33500000000000002</v>
      </c>
      <c r="P202" s="300">
        <v>9.1000000000000004E-3</v>
      </c>
      <c r="Q202" s="301">
        <v>0.27284999999999998</v>
      </c>
      <c r="R202" s="309"/>
      <c r="S202" s="298">
        <v>234</v>
      </c>
      <c r="T202" s="309">
        <v>28</v>
      </c>
      <c r="U202" s="309">
        <v>29</v>
      </c>
      <c r="V202" s="299">
        <v>3.4</v>
      </c>
      <c r="W202" s="299">
        <v>34.1</v>
      </c>
      <c r="X202" s="309">
        <v>4.0999999999999996</v>
      </c>
      <c r="Y202" s="301">
        <f t="shared" si="44"/>
        <v>1.0888888888888888</v>
      </c>
      <c r="Z202" s="299"/>
      <c r="AA202" s="309">
        <v>310</v>
      </c>
      <c r="AB202" s="309">
        <v>150</v>
      </c>
      <c r="AC202" s="301">
        <v>2.2999999999999998</v>
      </c>
      <c r="AD202" s="301">
        <v>1.4</v>
      </c>
      <c r="AE202" s="301">
        <v>0.27</v>
      </c>
      <c r="AF202" s="301">
        <v>0.19</v>
      </c>
      <c r="AG202" s="309">
        <v>1210</v>
      </c>
      <c r="AH202" s="309">
        <v>150</v>
      </c>
      <c r="AI202" s="344">
        <v>2.9000000000000001E-2</v>
      </c>
      <c r="AJ202" s="344">
        <v>1.7000000000000001E-2</v>
      </c>
      <c r="AK202" s="299">
        <v>32.5</v>
      </c>
      <c r="AL202" s="299">
        <v>3.8</v>
      </c>
      <c r="AM202" s="344">
        <v>0.14299999999999999</v>
      </c>
      <c r="AN202" s="344">
        <v>6.2E-2</v>
      </c>
      <c r="AO202" s="301">
        <v>2.08</v>
      </c>
      <c r="AP202" s="301">
        <v>0.84</v>
      </c>
      <c r="AQ202" s="301">
        <v>4.5999999999999996</v>
      </c>
      <c r="AR202" s="301">
        <v>1.4</v>
      </c>
      <c r="AS202" s="301">
        <v>1.4</v>
      </c>
      <c r="AT202" s="301">
        <v>0.39</v>
      </c>
      <c r="AU202" s="299">
        <v>25.8</v>
      </c>
      <c r="AV202" s="301">
        <v>6.9</v>
      </c>
      <c r="AW202" s="301">
        <v>8.8000000000000007</v>
      </c>
      <c r="AX202" s="301">
        <v>1.2</v>
      </c>
      <c r="AY202" s="298">
        <v>109</v>
      </c>
      <c r="AZ202" s="309">
        <v>20</v>
      </c>
      <c r="BA202" s="298">
        <v>39.6</v>
      </c>
      <c r="BB202" s="309">
        <v>5.0999999999999996</v>
      </c>
      <c r="BC202" s="298">
        <v>202</v>
      </c>
      <c r="BD202" s="309">
        <v>23</v>
      </c>
      <c r="BE202" s="298">
        <v>41.5</v>
      </c>
      <c r="BF202" s="309">
        <v>4.8</v>
      </c>
      <c r="BG202" s="309">
        <v>401</v>
      </c>
      <c r="BH202" s="298">
        <v>47</v>
      </c>
      <c r="BI202" s="298">
        <v>81</v>
      </c>
      <c r="BJ202" s="299">
        <v>10</v>
      </c>
      <c r="BK202" s="309">
        <v>5.9</v>
      </c>
      <c r="BL202" s="299">
        <v>3</v>
      </c>
      <c r="BM202" s="298">
        <v>524000</v>
      </c>
      <c r="BN202" s="298">
        <v>51000</v>
      </c>
      <c r="BO202" s="298">
        <v>9900</v>
      </c>
      <c r="BP202" s="298">
        <v>1100</v>
      </c>
      <c r="BQ202" s="298">
        <v>196</v>
      </c>
      <c r="BR202" s="309">
        <v>24</v>
      </c>
      <c r="BS202" s="298">
        <v>180</v>
      </c>
      <c r="BT202" s="309">
        <v>22</v>
      </c>
      <c r="BU202" s="301">
        <v>2.42</v>
      </c>
      <c r="BV202" s="301">
        <v>0.92</v>
      </c>
      <c r="BW202" s="301">
        <v>1.31</v>
      </c>
      <c r="BX202" s="301">
        <v>0.74</v>
      </c>
      <c r="BY202" s="309"/>
      <c r="BZ202" s="307">
        <f t="shared" si="45"/>
        <v>76.099498327759193</v>
      </c>
      <c r="CA202" s="235">
        <f t="shared" si="49"/>
        <v>249.60038266098724</v>
      </c>
      <c r="CB202" s="308">
        <f t="shared" si="50"/>
        <v>1.9920605796629547</v>
      </c>
      <c r="CC202" s="235">
        <f t="shared" si="51"/>
        <v>723.69141416200569</v>
      </c>
    </row>
    <row r="203" spans="1:81" s="25" customFormat="1" ht="12" customHeight="1">
      <c r="A203" s="33" t="s">
        <v>291</v>
      </c>
      <c r="B203" s="33"/>
      <c r="C203" s="299">
        <v>11.004</v>
      </c>
      <c r="D203" s="25" t="s">
        <v>460</v>
      </c>
      <c r="F203" s="298">
        <v>1876.4</v>
      </c>
      <c r="G203" s="298">
        <v>7.8</v>
      </c>
      <c r="H203" s="298">
        <v>1867</v>
      </c>
      <c r="I203" s="298">
        <v>44</v>
      </c>
      <c r="J203" s="299">
        <v>0.48</v>
      </c>
      <c r="K203" s="300">
        <v>0.11484999999999999</v>
      </c>
      <c r="L203" s="300">
        <v>9.3999999999999997E-4</v>
      </c>
      <c r="M203" s="301">
        <v>5.3090000000000002</v>
      </c>
      <c r="N203" s="301">
        <v>0.16</v>
      </c>
      <c r="O203" s="300">
        <v>0.33590999999999999</v>
      </c>
      <c r="P203" s="300">
        <v>8.9999999999999993E-3</v>
      </c>
      <c r="Q203" s="301">
        <v>0.1</v>
      </c>
      <c r="R203" s="309"/>
      <c r="S203" s="298">
        <v>180</v>
      </c>
      <c r="T203" s="309">
        <v>12</v>
      </c>
      <c r="U203" s="309">
        <v>22.1</v>
      </c>
      <c r="V203" s="299">
        <v>1.5</v>
      </c>
      <c r="W203" s="299">
        <v>27</v>
      </c>
      <c r="X203" s="309">
        <v>1.9</v>
      </c>
      <c r="Y203" s="301">
        <f t="shared" si="44"/>
        <v>1.0794797687861271</v>
      </c>
      <c r="Z203" s="299"/>
      <c r="AA203" s="309">
        <v>430</v>
      </c>
      <c r="AB203" s="309">
        <v>100</v>
      </c>
      <c r="AC203" s="301">
        <v>1.28</v>
      </c>
      <c r="AD203" s="301">
        <v>0.92</v>
      </c>
      <c r="AE203" s="301">
        <v>0.18</v>
      </c>
      <c r="AF203" s="301">
        <v>0.16</v>
      </c>
      <c r="AG203" s="309">
        <v>955</v>
      </c>
      <c r="AH203" s="309">
        <v>90</v>
      </c>
      <c r="AI203" s="344">
        <v>1.7000000000000001E-2</v>
      </c>
      <c r="AJ203" s="344">
        <v>1.4E-2</v>
      </c>
      <c r="AK203" s="299">
        <v>32.299999999999997</v>
      </c>
      <c r="AL203" s="299">
        <v>3.6</v>
      </c>
      <c r="AM203" s="344">
        <v>0.10199999999999999</v>
      </c>
      <c r="AN203" s="344">
        <v>4.4999999999999998E-2</v>
      </c>
      <c r="AO203" s="301">
        <v>1.9</v>
      </c>
      <c r="AP203" s="301">
        <v>0.63</v>
      </c>
      <c r="AQ203" s="301">
        <v>3.46</v>
      </c>
      <c r="AR203" s="301">
        <v>0.8</v>
      </c>
      <c r="AS203" s="301">
        <v>1.1499999999999999</v>
      </c>
      <c r="AT203" s="301">
        <v>0.32</v>
      </c>
      <c r="AU203" s="299">
        <v>20.100000000000001</v>
      </c>
      <c r="AV203" s="301">
        <v>3.3</v>
      </c>
      <c r="AW203" s="301">
        <v>5.88</v>
      </c>
      <c r="AX203" s="301">
        <v>0.77</v>
      </c>
      <c r="AY203" s="298">
        <v>82.4</v>
      </c>
      <c r="AZ203" s="309">
        <v>7.2</v>
      </c>
      <c r="BA203" s="298">
        <v>31.1</v>
      </c>
      <c r="BB203" s="309">
        <v>2.2000000000000002</v>
      </c>
      <c r="BC203" s="298">
        <v>152</v>
      </c>
      <c r="BD203" s="309">
        <v>15</v>
      </c>
      <c r="BE203" s="298">
        <v>32.4</v>
      </c>
      <c r="BF203" s="309">
        <v>2.5</v>
      </c>
      <c r="BG203" s="309">
        <v>310</v>
      </c>
      <c r="BH203" s="298">
        <v>20</v>
      </c>
      <c r="BI203" s="298">
        <v>62.8</v>
      </c>
      <c r="BJ203" s="299">
        <v>5.8</v>
      </c>
      <c r="BK203" s="309">
        <v>9.6999999999999993</v>
      </c>
      <c r="BL203" s="299">
        <v>2.6</v>
      </c>
      <c r="BM203" s="298">
        <v>563000</v>
      </c>
      <c r="BN203" s="298">
        <v>52000</v>
      </c>
      <c r="BO203" s="298">
        <v>10050</v>
      </c>
      <c r="BP203" s="298">
        <v>630</v>
      </c>
      <c r="BQ203" s="298">
        <v>149.4</v>
      </c>
      <c r="BR203" s="309">
        <v>9.9</v>
      </c>
      <c r="BS203" s="298">
        <v>138.4</v>
      </c>
      <c r="BT203" s="309">
        <v>9.1</v>
      </c>
      <c r="BU203" s="301">
        <v>2.52</v>
      </c>
      <c r="BV203" s="301">
        <v>0.71</v>
      </c>
      <c r="BW203" s="301">
        <v>1.26</v>
      </c>
      <c r="BX203" s="301">
        <v>0.56999999999999995</v>
      </c>
      <c r="BY203" s="309"/>
      <c r="BZ203" s="307">
        <f t="shared" si="45"/>
        <v>67.183449954365685</v>
      </c>
      <c r="CA203" s="235">
        <f t="shared" si="49"/>
        <v>191.47729672988461</v>
      </c>
      <c r="CB203" s="308">
        <f t="shared" si="50"/>
        <v>1.78028446568119</v>
      </c>
      <c r="CC203" s="235">
        <f t="shared" si="51"/>
        <v>770.48945118121526</v>
      </c>
    </row>
    <row r="204" spans="1:81" s="25" customFormat="1" ht="12" customHeight="1">
      <c r="A204" s="33" t="s">
        <v>292</v>
      </c>
      <c r="B204" s="33"/>
      <c r="C204" s="299">
        <v>11.010999999999999</v>
      </c>
      <c r="D204" s="25" t="s">
        <v>460</v>
      </c>
      <c r="F204" s="298">
        <v>1880</v>
      </c>
      <c r="G204" s="298">
        <v>10</v>
      </c>
      <c r="H204" s="298">
        <v>1844.8</v>
      </c>
      <c r="I204" s="298">
        <v>43</v>
      </c>
      <c r="J204" s="299">
        <v>1.86</v>
      </c>
      <c r="K204" s="300">
        <v>0.11509999999999999</v>
      </c>
      <c r="L204" s="300">
        <v>1.1999999999999999E-3</v>
      </c>
      <c r="M204" s="301">
        <v>5.2469999999999999</v>
      </c>
      <c r="N204" s="301">
        <v>0.16</v>
      </c>
      <c r="O204" s="300">
        <v>0.33129999999999998</v>
      </c>
      <c r="P204" s="300">
        <v>8.8999999999999999E-3</v>
      </c>
      <c r="Q204" s="301">
        <v>7.0072999999999996E-2</v>
      </c>
      <c r="R204" s="309"/>
      <c r="S204" s="298">
        <v>132</v>
      </c>
      <c r="T204" s="309">
        <v>13</v>
      </c>
      <c r="U204" s="309">
        <v>16.2</v>
      </c>
      <c r="V204" s="299">
        <v>1.5</v>
      </c>
      <c r="W204" s="299">
        <v>14.9</v>
      </c>
      <c r="X204" s="309">
        <v>1.5</v>
      </c>
      <c r="Y204" s="301">
        <f t="shared" si="44"/>
        <v>0.83673469387755095</v>
      </c>
      <c r="Z204" s="299"/>
      <c r="AA204" s="309">
        <v>186</v>
      </c>
      <c r="AB204" s="309">
        <v>99</v>
      </c>
      <c r="AC204" s="301">
        <v>0.8</v>
      </c>
      <c r="AD204" s="301">
        <v>1.5</v>
      </c>
      <c r="AE204" s="301">
        <v>0.44</v>
      </c>
      <c r="AF204" s="301">
        <v>0.41</v>
      </c>
      <c r="AG204" s="309">
        <v>642</v>
      </c>
      <c r="AH204" s="309">
        <v>72</v>
      </c>
      <c r="AI204" s="344">
        <v>8.0000000000000002E-3</v>
      </c>
      <c r="AJ204" s="344">
        <v>0.01</v>
      </c>
      <c r="AK204" s="299">
        <v>24.6</v>
      </c>
      <c r="AL204" s="299">
        <v>4.3</v>
      </c>
      <c r="AM204" s="344">
        <v>5.1999999999999998E-2</v>
      </c>
      <c r="AN204" s="344">
        <v>3.3000000000000002E-2</v>
      </c>
      <c r="AO204" s="301">
        <v>0.79</v>
      </c>
      <c r="AP204" s="301">
        <v>0.44</v>
      </c>
      <c r="AQ204" s="301">
        <v>2.54</v>
      </c>
      <c r="AR204" s="301">
        <v>0.72</v>
      </c>
      <c r="AS204" s="301">
        <v>0.38</v>
      </c>
      <c r="AT204" s="301">
        <v>0.19</v>
      </c>
      <c r="AU204" s="299">
        <v>11.9</v>
      </c>
      <c r="AV204" s="301">
        <v>3.5</v>
      </c>
      <c r="AW204" s="301">
        <v>4.1100000000000003</v>
      </c>
      <c r="AX204" s="301">
        <v>0.7</v>
      </c>
      <c r="AY204" s="298">
        <v>50</v>
      </c>
      <c r="AZ204" s="309">
        <v>6.7</v>
      </c>
      <c r="BA204" s="298">
        <v>19.399999999999999</v>
      </c>
      <c r="BB204" s="309">
        <v>1.5</v>
      </c>
      <c r="BC204" s="298">
        <v>105</v>
      </c>
      <c r="BD204" s="309">
        <v>12</v>
      </c>
      <c r="BE204" s="298">
        <v>23.4</v>
      </c>
      <c r="BF204" s="309">
        <v>2.8</v>
      </c>
      <c r="BG204" s="309">
        <v>215</v>
      </c>
      <c r="BH204" s="298">
        <v>26</v>
      </c>
      <c r="BI204" s="298">
        <v>43.9</v>
      </c>
      <c r="BJ204" s="299">
        <v>5.7</v>
      </c>
      <c r="BK204" s="309">
        <v>5.4</v>
      </c>
      <c r="BL204" s="299">
        <v>2.4</v>
      </c>
      <c r="BM204" s="298">
        <v>565000</v>
      </c>
      <c r="BN204" s="298">
        <v>69000</v>
      </c>
      <c r="BO204" s="298">
        <v>11600</v>
      </c>
      <c r="BP204" s="298">
        <v>1600</v>
      </c>
      <c r="BQ204" s="298">
        <v>86.1</v>
      </c>
      <c r="BR204" s="309">
        <v>8.1999999999999993</v>
      </c>
      <c r="BS204" s="298">
        <v>102.9</v>
      </c>
      <c r="BT204" s="309">
        <v>9.9</v>
      </c>
      <c r="BU204" s="301">
        <v>2.74</v>
      </c>
      <c r="BV204" s="301">
        <v>0.95</v>
      </c>
      <c r="BW204" s="301">
        <v>0.78</v>
      </c>
      <c r="BX204" s="301">
        <v>0.31</v>
      </c>
      <c r="BY204" s="309"/>
      <c r="BZ204" s="307">
        <f t="shared" si="45"/>
        <v>82.976178610585066</v>
      </c>
      <c r="CA204" s="235">
        <f t="shared" si="49"/>
        <v>142.45640594017775</v>
      </c>
      <c r="CB204" s="308">
        <f t="shared" si="50"/>
        <v>2.0721099699149219</v>
      </c>
      <c r="CC204" s="235">
        <f t="shared" si="51"/>
        <v>715.79289657681079</v>
      </c>
    </row>
    <row r="205" spans="1:81" s="25" customFormat="1" ht="12" customHeight="1">
      <c r="A205" s="33" t="s">
        <v>274</v>
      </c>
      <c r="B205" s="33"/>
      <c r="C205" s="299">
        <v>10.988</v>
      </c>
      <c r="D205" s="25" t="s">
        <v>460</v>
      </c>
      <c r="F205" s="298">
        <v>1923</v>
      </c>
      <c r="G205" s="298">
        <v>11</v>
      </c>
      <c r="H205" s="298">
        <v>1882</v>
      </c>
      <c r="I205" s="298">
        <v>45</v>
      </c>
      <c r="J205" s="299">
        <v>2.1</v>
      </c>
      <c r="K205" s="300">
        <v>0.11779000000000001</v>
      </c>
      <c r="L205" s="300">
        <v>9.7999999999999997E-4</v>
      </c>
      <c r="M205" s="301">
        <v>5.4950000000000001</v>
      </c>
      <c r="N205" s="301">
        <v>0.17</v>
      </c>
      <c r="O205" s="300">
        <v>0.33910000000000001</v>
      </c>
      <c r="P205" s="300">
        <v>9.4000000000000004E-3</v>
      </c>
      <c r="Q205" s="301">
        <v>0.51068999999999998</v>
      </c>
      <c r="R205" s="309"/>
      <c r="S205" s="298">
        <v>248</v>
      </c>
      <c r="T205" s="309">
        <v>38</v>
      </c>
      <c r="U205" s="309">
        <v>31.5</v>
      </c>
      <c r="V205" s="299">
        <v>4.9000000000000004</v>
      </c>
      <c r="W205" s="299">
        <v>36.700000000000003</v>
      </c>
      <c r="X205" s="309">
        <v>6.5</v>
      </c>
      <c r="Y205" s="301">
        <f>BQ205/BS205</f>
        <v>1.0732984293193717</v>
      </c>
      <c r="Z205" s="299"/>
      <c r="AA205" s="310">
        <v>460</v>
      </c>
      <c r="AB205" s="310">
        <v>110</v>
      </c>
      <c r="AC205" s="311" t="s">
        <v>107</v>
      </c>
      <c r="AD205" s="311" t="s">
        <v>107</v>
      </c>
      <c r="AE205" s="311">
        <v>1.2</v>
      </c>
      <c r="AF205" s="311">
        <v>0.47</v>
      </c>
      <c r="AG205" s="310">
        <v>1340</v>
      </c>
      <c r="AH205" s="310">
        <v>140</v>
      </c>
      <c r="AI205" s="312">
        <v>1.65</v>
      </c>
      <c r="AJ205" s="312">
        <v>0.76</v>
      </c>
      <c r="AK205" s="313">
        <v>43.6</v>
      </c>
      <c r="AL205" s="313">
        <v>6.6</v>
      </c>
      <c r="AM205" s="312">
        <v>0.47</v>
      </c>
      <c r="AN205" s="312">
        <v>0.3</v>
      </c>
      <c r="AO205" s="311">
        <v>4.04</v>
      </c>
      <c r="AP205" s="311">
        <v>0.85</v>
      </c>
      <c r="AQ205" s="311">
        <v>4.5999999999999996</v>
      </c>
      <c r="AR205" s="311">
        <v>1.7</v>
      </c>
      <c r="AS205" s="311">
        <v>1.32</v>
      </c>
      <c r="AT205" s="311">
        <v>0.4</v>
      </c>
      <c r="AU205" s="313">
        <v>30.1</v>
      </c>
      <c r="AV205" s="311">
        <v>5</v>
      </c>
      <c r="AW205" s="311">
        <v>7.9</v>
      </c>
      <c r="AX205" s="311">
        <v>1</v>
      </c>
      <c r="AY205" s="314">
        <v>110</v>
      </c>
      <c r="AZ205" s="310">
        <v>14</v>
      </c>
      <c r="BA205" s="314">
        <v>41.2</v>
      </c>
      <c r="BB205" s="310">
        <v>3.9</v>
      </c>
      <c r="BC205" s="314">
        <v>226</v>
      </c>
      <c r="BD205" s="310">
        <v>26</v>
      </c>
      <c r="BE205" s="314">
        <v>47.1</v>
      </c>
      <c r="BF205" s="310">
        <v>5.8</v>
      </c>
      <c r="BG205" s="310">
        <v>453</v>
      </c>
      <c r="BH205" s="314">
        <v>48</v>
      </c>
      <c r="BI205" s="314">
        <v>90</v>
      </c>
      <c r="BJ205" s="313">
        <v>10</v>
      </c>
      <c r="BK205" s="310">
        <v>19.399999999999999</v>
      </c>
      <c r="BL205" s="313">
        <v>5.2</v>
      </c>
      <c r="BM205" s="314">
        <v>546000</v>
      </c>
      <c r="BN205" s="314">
        <v>57000</v>
      </c>
      <c r="BO205" s="314">
        <v>10170</v>
      </c>
      <c r="BP205" s="314">
        <v>830</v>
      </c>
      <c r="BQ205" s="314">
        <v>205</v>
      </c>
      <c r="BR205" s="310">
        <v>38</v>
      </c>
      <c r="BS205" s="314">
        <v>191</v>
      </c>
      <c r="BT205" s="310">
        <v>31</v>
      </c>
      <c r="BU205" s="311">
        <v>4.0999999999999996</v>
      </c>
      <c r="BV205" s="311">
        <v>0.69</v>
      </c>
      <c r="BW205" s="311">
        <v>1.17</v>
      </c>
      <c r="BX205" s="311">
        <v>0.39</v>
      </c>
      <c r="BY205" s="310"/>
      <c r="BZ205" s="307">
        <f t="shared" si="45"/>
        <v>51.1407662505381</v>
      </c>
      <c r="CA205" s="235"/>
      <c r="CB205" s="308"/>
      <c r="CC205" s="235"/>
    </row>
    <row r="206" spans="1:81" s="25" customFormat="1" ht="12" customHeight="1">
      <c r="A206" s="33" t="s">
        <v>293</v>
      </c>
      <c r="B206" s="33"/>
      <c r="C206" s="299">
        <v>11.026</v>
      </c>
      <c r="D206" s="25" t="s">
        <v>460</v>
      </c>
      <c r="F206" s="298">
        <v>1885.1</v>
      </c>
      <c r="G206" s="298">
        <v>7.8</v>
      </c>
      <c r="H206" s="298">
        <v>1873.7</v>
      </c>
      <c r="I206" s="298">
        <v>44</v>
      </c>
      <c r="J206" s="299">
        <v>0.72</v>
      </c>
      <c r="K206" s="300">
        <v>0.11525000000000001</v>
      </c>
      <c r="L206" s="300">
        <v>6.8000000000000005E-4</v>
      </c>
      <c r="M206" s="301">
        <v>5.3479999999999999</v>
      </c>
      <c r="N206" s="301">
        <v>0.16</v>
      </c>
      <c r="O206" s="300">
        <v>0.33729999999999999</v>
      </c>
      <c r="P206" s="300">
        <v>9.1999999999999998E-3</v>
      </c>
      <c r="Q206" s="301">
        <v>0.53747</v>
      </c>
      <c r="R206" s="309"/>
      <c r="S206" s="298">
        <v>299</v>
      </c>
      <c r="T206" s="309">
        <v>30</v>
      </c>
      <c r="U206" s="309">
        <v>37.1</v>
      </c>
      <c r="V206" s="299">
        <v>3.8</v>
      </c>
      <c r="W206" s="299">
        <v>52.2</v>
      </c>
      <c r="X206" s="309">
        <v>5.6</v>
      </c>
      <c r="Y206" s="301">
        <f t="shared" si="44"/>
        <v>1.2869565217391303</v>
      </c>
      <c r="Z206" s="299"/>
      <c r="AA206" s="309">
        <v>500</v>
      </c>
      <c r="AB206" s="309">
        <v>130</v>
      </c>
      <c r="AC206" s="301">
        <v>1</v>
      </c>
      <c r="AD206" s="301">
        <v>1.3</v>
      </c>
      <c r="AE206" s="301">
        <v>0.47</v>
      </c>
      <c r="AF206" s="301">
        <v>0.32</v>
      </c>
      <c r="AG206" s="309">
        <v>1930</v>
      </c>
      <c r="AH206" s="309">
        <v>230</v>
      </c>
      <c r="AI206" s="344">
        <v>0.183</v>
      </c>
      <c r="AJ206" s="344">
        <v>8.4000000000000005E-2</v>
      </c>
      <c r="AK206" s="299">
        <v>49.7</v>
      </c>
      <c r="AL206" s="299">
        <v>7.9</v>
      </c>
      <c r="AM206" s="344">
        <v>0.249</v>
      </c>
      <c r="AN206" s="344">
        <v>5.6000000000000001E-2</v>
      </c>
      <c r="AO206" s="301">
        <v>5.3</v>
      </c>
      <c r="AP206" s="301">
        <v>1.4</v>
      </c>
      <c r="AQ206" s="301">
        <v>9.5</v>
      </c>
      <c r="AR206" s="301">
        <v>2.6</v>
      </c>
      <c r="AS206" s="301">
        <v>1.93</v>
      </c>
      <c r="AT206" s="301">
        <v>0.46</v>
      </c>
      <c r="AU206" s="299">
        <v>41.5</v>
      </c>
      <c r="AV206" s="301">
        <v>8.1999999999999993</v>
      </c>
      <c r="AW206" s="301">
        <v>13</v>
      </c>
      <c r="AX206" s="301">
        <v>1.8</v>
      </c>
      <c r="AY206" s="298">
        <v>158</v>
      </c>
      <c r="AZ206" s="309">
        <v>17</v>
      </c>
      <c r="BA206" s="298">
        <v>62.1</v>
      </c>
      <c r="BB206" s="309">
        <v>7.4</v>
      </c>
      <c r="BC206" s="298">
        <v>289</v>
      </c>
      <c r="BD206" s="309">
        <v>27</v>
      </c>
      <c r="BE206" s="298">
        <v>59.6</v>
      </c>
      <c r="BF206" s="309">
        <v>7.6</v>
      </c>
      <c r="BG206" s="309">
        <v>563</v>
      </c>
      <c r="BH206" s="298">
        <v>83</v>
      </c>
      <c r="BI206" s="298">
        <v>113</v>
      </c>
      <c r="BJ206" s="299">
        <v>14</v>
      </c>
      <c r="BK206" s="309">
        <v>7</v>
      </c>
      <c r="BL206" s="299">
        <v>3.7</v>
      </c>
      <c r="BM206" s="298">
        <v>575000</v>
      </c>
      <c r="BN206" s="298">
        <v>51000</v>
      </c>
      <c r="BO206" s="298">
        <v>12300</v>
      </c>
      <c r="BP206" s="298">
        <v>1500</v>
      </c>
      <c r="BQ206" s="298">
        <v>296</v>
      </c>
      <c r="BR206" s="309">
        <v>31</v>
      </c>
      <c r="BS206" s="298">
        <v>230</v>
      </c>
      <c r="BT206" s="309">
        <v>22</v>
      </c>
      <c r="BU206" s="301">
        <v>3.2</v>
      </c>
      <c r="BV206" s="301">
        <v>0.75</v>
      </c>
      <c r="BW206" s="301">
        <v>1.1399999999999999</v>
      </c>
      <c r="BX206" s="301">
        <v>0.56000000000000005</v>
      </c>
      <c r="BY206" s="309"/>
      <c r="BZ206" s="307">
        <f t="shared" si="45"/>
        <v>46.442899702085398</v>
      </c>
      <c r="CA206" s="235">
        <f>BS206*(EXP(F206*0.0001551)+0.0072*EXP(F206*0.0009849))</f>
        <v>318.71242113006161</v>
      </c>
      <c r="CB206" s="308">
        <f>2.28+3.99*LOG(AK206/((CA206*BK206)^(1/2)))</f>
        <v>2.368210417174105</v>
      </c>
      <c r="CC206" s="235">
        <f>4800/(5.711-LOG(BK206)-LOG(1)+LOG(0.75))-273.15</f>
        <v>739.30248567452486</v>
      </c>
    </row>
    <row r="207" spans="1:81" s="25" customFormat="1" ht="12" customHeight="1">
      <c r="A207" s="33" t="s">
        <v>294</v>
      </c>
      <c r="B207" s="33"/>
      <c r="C207" s="299">
        <v>11.041</v>
      </c>
      <c r="D207" s="25" t="s">
        <v>460</v>
      </c>
      <c r="F207" s="298">
        <v>1881</v>
      </c>
      <c r="G207" s="298">
        <v>12</v>
      </c>
      <c r="H207" s="298">
        <v>1836.4</v>
      </c>
      <c r="I207" s="298">
        <v>43</v>
      </c>
      <c r="J207" s="299">
        <v>2.33</v>
      </c>
      <c r="K207" s="300">
        <v>0.11509</v>
      </c>
      <c r="L207" s="300">
        <v>9.6000000000000002E-4</v>
      </c>
      <c r="M207" s="301">
        <v>5.2190000000000003</v>
      </c>
      <c r="N207" s="301">
        <v>0.16</v>
      </c>
      <c r="O207" s="300">
        <v>0.3296</v>
      </c>
      <c r="P207" s="300">
        <v>8.8999999999999999E-3</v>
      </c>
      <c r="Q207" s="301">
        <v>2.0212000000000001E-2</v>
      </c>
      <c r="R207" s="309"/>
      <c r="S207" s="298">
        <v>192</v>
      </c>
      <c r="T207" s="309">
        <v>14</v>
      </c>
      <c r="U207" s="309">
        <v>23.6</v>
      </c>
      <c r="V207" s="299">
        <v>1.7</v>
      </c>
      <c r="W207" s="299">
        <v>34.200000000000003</v>
      </c>
      <c r="X207" s="309">
        <v>3.6</v>
      </c>
      <c r="Y207" s="301">
        <f t="shared" si="44"/>
        <v>1.3533333333333333</v>
      </c>
      <c r="Z207" s="299"/>
      <c r="AA207" s="309">
        <v>250</v>
      </c>
      <c r="AB207" s="309">
        <v>140</v>
      </c>
      <c r="AC207" s="301">
        <v>0.3</v>
      </c>
      <c r="AD207" s="301">
        <v>1</v>
      </c>
      <c r="AE207" s="301">
        <v>0.19</v>
      </c>
      <c r="AF207" s="301">
        <v>0.15</v>
      </c>
      <c r="AG207" s="309">
        <v>1410</v>
      </c>
      <c r="AH207" s="309">
        <v>140</v>
      </c>
      <c r="AI207" s="344">
        <v>1.7999999999999999E-2</v>
      </c>
      <c r="AJ207" s="344">
        <v>1.6E-2</v>
      </c>
      <c r="AK207" s="299">
        <v>33.4</v>
      </c>
      <c r="AL207" s="299">
        <v>3.3</v>
      </c>
      <c r="AM207" s="344">
        <v>0.20799999999999999</v>
      </c>
      <c r="AN207" s="344">
        <v>6.4000000000000001E-2</v>
      </c>
      <c r="AO207" s="301">
        <v>4.2</v>
      </c>
      <c r="AP207" s="301">
        <v>1.1000000000000001</v>
      </c>
      <c r="AQ207" s="301">
        <v>7.7</v>
      </c>
      <c r="AR207" s="301">
        <v>2.2000000000000002</v>
      </c>
      <c r="AS207" s="301">
        <v>2.2799999999999998</v>
      </c>
      <c r="AT207" s="301">
        <v>0.5</v>
      </c>
      <c r="AU207" s="299">
        <v>38.4</v>
      </c>
      <c r="AV207" s="301">
        <v>6</v>
      </c>
      <c r="AW207" s="301">
        <v>10.5</v>
      </c>
      <c r="AX207" s="301">
        <v>1.2</v>
      </c>
      <c r="AY207" s="298">
        <v>130</v>
      </c>
      <c r="AZ207" s="309">
        <v>15</v>
      </c>
      <c r="BA207" s="298">
        <v>46.9</v>
      </c>
      <c r="BB207" s="309">
        <v>5.6</v>
      </c>
      <c r="BC207" s="298">
        <v>236</v>
      </c>
      <c r="BD207" s="309">
        <v>28</v>
      </c>
      <c r="BE207" s="298">
        <v>49.4</v>
      </c>
      <c r="BF207" s="309">
        <v>5.5</v>
      </c>
      <c r="BG207" s="309">
        <v>452</v>
      </c>
      <c r="BH207" s="298">
        <v>44</v>
      </c>
      <c r="BI207" s="298">
        <v>89.1</v>
      </c>
      <c r="BJ207" s="299">
        <v>8.9</v>
      </c>
      <c r="BK207" s="309">
        <v>9.1</v>
      </c>
      <c r="BL207" s="299">
        <v>3.4</v>
      </c>
      <c r="BM207" s="298">
        <v>538000</v>
      </c>
      <c r="BN207" s="298">
        <v>69000</v>
      </c>
      <c r="BO207" s="298">
        <v>10070</v>
      </c>
      <c r="BP207" s="298">
        <v>920</v>
      </c>
      <c r="BQ207" s="298">
        <v>203</v>
      </c>
      <c r="BR207" s="309">
        <v>21</v>
      </c>
      <c r="BS207" s="298">
        <v>150</v>
      </c>
      <c r="BT207" s="309">
        <v>11</v>
      </c>
      <c r="BU207" s="301">
        <v>2.2200000000000002</v>
      </c>
      <c r="BV207" s="301">
        <v>0.82</v>
      </c>
      <c r="BW207" s="301">
        <v>0.74</v>
      </c>
      <c r="BX207" s="301">
        <v>0.31</v>
      </c>
      <c r="BY207" s="309"/>
      <c r="BZ207" s="307">
        <f t="shared" si="45"/>
        <v>47.835497835497833</v>
      </c>
      <c r="CA207" s="235">
        <f>BS207*(EXP(F207*0.0001551)+0.0072*EXP(F207*0.0009849))</f>
        <v>207.70032228443415</v>
      </c>
      <c r="CB207" s="308">
        <f>2.28+3.99*LOG(AK207/((CA207*BK207)^(1/2)))</f>
        <v>1.8231736699063092</v>
      </c>
      <c r="CC207" s="235">
        <f>4800/(5.711-LOG(BK207)-LOG(1)+LOG(0.75))-273.15</f>
        <v>764.23478194375446</v>
      </c>
    </row>
    <row r="208" spans="1:81" s="25" customFormat="1" ht="12" customHeight="1">
      <c r="A208" s="33" t="s">
        <v>295</v>
      </c>
      <c r="B208" s="33"/>
      <c r="C208" s="299">
        <v>11.009</v>
      </c>
      <c r="D208" s="25" t="s">
        <v>460</v>
      </c>
      <c r="F208" s="298">
        <v>1870</v>
      </c>
      <c r="G208" s="298">
        <v>13</v>
      </c>
      <c r="H208" s="298">
        <v>1909</v>
      </c>
      <c r="I208" s="298">
        <v>46</v>
      </c>
      <c r="J208" s="299">
        <v>-2.2000000000000002</v>
      </c>
      <c r="K208" s="300">
        <v>0.1144</v>
      </c>
      <c r="L208" s="300">
        <v>1.1999999999999999E-3</v>
      </c>
      <c r="M208" s="301">
        <v>5.4260000000000002</v>
      </c>
      <c r="N208" s="301">
        <v>0.17</v>
      </c>
      <c r="O208" s="300">
        <v>0.34470000000000001</v>
      </c>
      <c r="P208" s="300">
        <v>9.4999999999999998E-3</v>
      </c>
      <c r="Q208" s="301">
        <v>0.43892999999999999</v>
      </c>
      <c r="R208" s="309"/>
      <c r="S208" s="298">
        <v>146</v>
      </c>
      <c r="T208" s="309">
        <v>15</v>
      </c>
      <c r="U208" s="309">
        <v>17.899999999999999</v>
      </c>
      <c r="V208" s="299">
        <v>1.8</v>
      </c>
      <c r="W208" s="299">
        <v>22.1</v>
      </c>
      <c r="X208" s="309">
        <v>2.2999999999999998</v>
      </c>
      <c r="Y208" s="301">
        <f t="shared" si="44"/>
        <v>1.1216730038022813</v>
      </c>
      <c r="Z208" s="299"/>
      <c r="AA208" s="309">
        <v>560</v>
      </c>
      <c r="AB208" s="309">
        <v>150</v>
      </c>
      <c r="AC208" s="301">
        <v>0.4</v>
      </c>
      <c r="AD208" s="301">
        <v>1.3</v>
      </c>
      <c r="AE208" s="301">
        <v>0.09</v>
      </c>
      <c r="AF208" s="301">
        <v>0.12</v>
      </c>
      <c r="AG208" s="309">
        <v>1160</v>
      </c>
      <c r="AH208" s="309">
        <v>150</v>
      </c>
      <c r="AI208" s="344">
        <v>1.4999999999999999E-2</v>
      </c>
      <c r="AJ208" s="344">
        <v>1.2999999999999999E-2</v>
      </c>
      <c r="AK208" s="299">
        <v>23.8</v>
      </c>
      <c r="AL208" s="299">
        <v>3.6</v>
      </c>
      <c r="AM208" s="344">
        <v>0.13100000000000001</v>
      </c>
      <c r="AN208" s="344">
        <v>6.5000000000000002E-2</v>
      </c>
      <c r="AO208" s="301">
        <v>2.4500000000000002</v>
      </c>
      <c r="AP208" s="301">
        <v>0.88</v>
      </c>
      <c r="AQ208" s="301">
        <v>5.2</v>
      </c>
      <c r="AR208" s="301">
        <v>1.3</v>
      </c>
      <c r="AS208" s="301">
        <v>1.41</v>
      </c>
      <c r="AT208" s="301">
        <v>0.31</v>
      </c>
      <c r="AU208" s="299">
        <v>26.7</v>
      </c>
      <c r="AV208" s="301">
        <v>4.2</v>
      </c>
      <c r="AW208" s="301">
        <v>7.85</v>
      </c>
      <c r="AX208" s="301">
        <v>0.87</v>
      </c>
      <c r="AY208" s="298">
        <v>102</v>
      </c>
      <c r="AZ208" s="309">
        <v>13</v>
      </c>
      <c r="BA208" s="298">
        <v>36.799999999999997</v>
      </c>
      <c r="BB208" s="309">
        <v>3.9</v>
      </c>
      <c r="BC208" s="298">
        <v>184</v>
      </c>
      <c r="BD208" s="309">
        <v>18</v>
      </c>
      <c r="BE208" s="298">
        <v>39.700000000000003</v>
      </c>
      <c r="BF208" s="309">
        <v>4.3</v>
      </c>
      <c r="BG208" s="309">
        <v>348</v>
      </c>
      <c r="BH208" s="298">
        <v>40</v>
      </c>
      <c r="BI208" s="298">
        <v>72.3</v>
      </c>
      <c r="BJ208" s="299">
        <v>8.1999999999999993</v>
      </c>
      <c r="BK208" s="309">
        <v>10.3</v>
      </c>
      <c r="BL208" s="299">
        <v>3.5</v>
      </c>
      <c r="BM208" s="298">
        <v>513000</v>
      </c>
      <c r="BN208" s="298">
        <v>49000</v>
      </c>
      <c r="BO208" s="298">
        <v>10000</v>
      </c>
      <c r="BP208" s="298">
        <v>1000</v>
      </c>
      <c r="BQ208" s="298">
        <v>118</v>
      </c>
      <c r="BR208" s="309">
        <v>13</v>
      </c>
      <c r="BS208" s="298">
        <v>105.2</v>
      </c>
      <c r="BT208" s="309">
        <v>8.4</v>
      </c>
      <c r="BU208" s="301">
        <v>1.99</v>
      </c>
      <c r="BV208" s="301">
        <v>0.76</v>
      </c>
      <c r="BW208" s="301">
        <v>1.06</v>
      </c>
      <c r="BX208" s="301">
        <v>0.35</v>
      </c>
      <c r="BY208" s="309"/>
      <c r="BZ208" s="307">
        <f t="shared" si="45"/>
        <v>61.248037676609101</v>
      </c>
      <c r="CA208" s="235">
        <f>BS208*(EXP(F208*0.0001551)+0.0072*EXP(F208*0.0009849))</f>
        <v>145.37503929112262</v>
      </c>
      <c r="CB208" s="308">
        <f>2.28+3.99*LOG(AK208/((CA208*BK208)^(1/2)))</f>
        <v>1.4377645543640096</v>
      </c>
      <c r="CC208" s="235">
        <f>4800/(5.711-LOG(BK208)-LOG(1)+LOG(0.75))-273.15</f>
        <v>776.43776552276756</v>
      </c>
    </row>
    <row r="209" spans="1:81" s="25" customFormat="1" ht="12" customHeight="1">
      <c r="A209" s="33" t="s">
        <v>296</v>
      </c>
      <c r="B209" s="33"/>
      <c r="C209" s="299">
        <v>11.038</v>
      </c>
      <c r="D209" s="25" t="s">
        <v>460</v>
      </c>
      <c r="F209" s="298">
        <v>1883.9</v>
      </c>
      <c r="G209" s="298">
        <v>8.5</v>
      </c>
      <c r="H209" s="298">
        <v>1862.9</v>
      </c>
      <c r="I209" s="298">
        <v>44</v>
      </c>
      <c r="J209" s="299">
        <v>1.1000000000000001</v>
      </c>
      <c r="K209" s="300">
        <v>0.11522</v>
      </c>
      <c r="L209" s="300">
        <v>8.4000000000000003E-4</v>
      </c>
      <c r="M209" s="301">
        <v>5.3120000000000003</v>
      </c>
      <c r="N209" s="301">
        <v>0.16</v>
      </c>
      <c r="O209" s="300">
        <v>0.33510000000000001</v>
      </c>
      <c r="P209" s="300">
        <v>9.1999999999999998E-3</v>
      </c>
      <c r="Q209" s="301">
        <v>0.55342000000000002</v>
      </c>
      <c r="R209" s="309"/>
      <c r="S209" s="298">
        <v>206</v>
      </c>
      <c r="T209" s="309">
        <v>15</v>
      </c>
      <c r="U209" s="309">
        <v>25.3</v>
      </c>
      <c r="V209" s="299">
        <v>1.8</v>
      </c>
      <c r="W209" s="299">
        <v>34.299999999999997</v>
      </c>
      <c r="X209" s="309">
        <v>2.7</v>
      </c>
      <c r="Y209" s="301">
        <f t="shared" si="44"/>
        <v>1.2452830188679245</v>
      </c>
      <c r="Z209" s="299"/>
      <c r="AA209" s="309">
        <v>400</v>
      </c>
      <c r="AB209" s="309">
        <v>110</v>
      </c>
      <c r="AC209" s="301">
        <v>0.6</v>
      </c>
      <c r="AD209" s="301">
        <v>1.6</v>
      </c>
      <c r="AE209" s="301">
        <v>0.13</v>
      </c>
      <c r="AF209" s="301">
        <v>0.14000000000000001</v>
      </c>
      <c r="AG209" s="309">
        <v>1480</v>
      </c>
      <c r="AH209" s="309">
        <v>160</v>
      </c>
      <c r="AI209" s="344">
        <v>1.2999999999999999E-2</v>
      </c>
      <c r="AJ209" s="344">
        <v>1.0999999999999999E-2</v>
      </c>
      <c r="AK209" s="299">
        <v>33.4</v>
      </c>
      <c r="AL209" s="299">
        <v>3.1</v>
      </c>
      <c r="AM209" s="344">
        <v>0.186</v>
      </c>
      <c r="AN209" s="344">
        <v>0.05</v>
      </c>
      <c r="AO209" s="301">
        <v>4.2300000000000004</v>
      </c>
      <c r="AP209" s="301">
        <v>0.97</v>
      </c>
      <c r="AQ209" s="301">
        <v>6.7</v>
      </c>
      <c r="AR209" s="301">
        <v>1.6</v>
      </c>
      <c r="AS209" s="301">
        <v>2.06</v>
      </c>
      <c r="AT209" s="301">
        <v>0.48</v>
      </c>
      <c r="AU209" s="299">
        <v>32.5</v>
      </c>
      <c r="AV209" s="301">
        <v>7</v>
      </c>
      <c r="AW209" s="301">
        <v>9.6999999999999993</v>
      </c>
      <c r="AX209" s="301">
        <v>1.3</v>
      </c>
      <c r="AY209" s="298">
        <v>119</v>
      </c>
      <c r="AZ209" s="309">
        <v>12</v>
      </c>
      <c r="BA209" s="298">
        <v>46.3</v>
      </c>
      <c r="BB209" s="309">
        <v>4.3</v>
      </c>
      <c r="BC209" s="298">
        <v>228</v>
      </c>
      <c r="BD209" s="309">
        <v>21</v>
      </c>
      <c r="BE209" s="298">
        <v>44.5</v>
      </c>
      <c r="BF209" s="309">
        <v>3.7</v>
      </c>
      <c r="BG209" s="309">
        <v>407</v>
      </c>
      <c r="BH209" s="298">
        <v>37</v>
      </c>
      <c r="BI209" s="298">
        <v>80.900000000000006</v>
      </c>
      <c r="BJ209" s="299">
        <v>6.8</v>
      </c>
      <c r="BK209" s="309">
        <v>8.5</v>
      </c>
      <c r="BL209" s="299">
        <v>2.6</v>
      </c>
      <c r="BM209" s="298">
        <v>499000</v>
      </c>
      <c r="BN209" s="298">
        <v>45000</v>
      </c>
      <c r="BO209" s="298">
        <v>9910</v>
      </c>
      <c r="BP209" s="298">
        <v>940</v>
      </c>
      <c r="BQ209" s="298">
        <v>198</v>
      </c>
      <c r="BR209" s="309">
        <v>16</v>
      </c>
      <c r="BS209" s="298">
        <v>159</v>
      </c>
      <c r="BT209" s="309">
        <v>12</v>
      </c>
      <c r="BU209" s="301">
        <v>2.12</v>
      </c>
      <c r="BV209" s="301">
        <v>0.52</v>
      </c>
      <c r="BW209" s="301">
        <v>1.08</v>
      </c>
      <c r="BX209" s="301">
        <v>0.38</v>
      </c>
      <c r="BY209" s="309"/>
      <c r="BZ209" s="307">
        <f t="shared" si="45"/>
        <v>45.893581736706537</v>
      </c>
      <c r="CA209" s="235">
        <f>BS209*(EXP(F209*0.0001551)+0.0072*EXP(F209*0.0009849))</f>
        <v>220.27898581163501</v>
      </c>
      <c r="CB209" s="308">
        <f>2.28+3.99*LOG(AK209/((CA209*BK209)^(1/2)))</f>
        <v>1.8313263745696933</v>
      </c>
      <c r="CC209" s="235">
        <f>4800/(5.711-LOG(BK209)-LOG(1)+LOG(0.75))-273.15</f>
        <v>757.63562877004108</v>
      </c>
    </row>
    <row r="210" spans="1:81" s="25" customFormat="1" ht="12" customHeight="1">
      <c r="A210" s="33" t="s">
        <v>297</v>
      </c>
      <c r="B210" s="33"/>
      <c r="C210" s="299">
        <v>11.035</v>
      </c>
      <c r="D210" s="25" t="s">
        <v>460</v>
      </c>
      <c r="F210" s="298">
        <v>1880</v>
      </c>
      <c r="G210" s="298">
        <v>11</v>
      </c>
      <c r="H210" s="298">
        <v>1852</v>
      </c>
      <c r="I210" s="298">
        <v>46</v>
      </c>
      <c r="J210" s="299">
        <v>1.4</v>
      </c>
      <c r="K210" s="300">
        <v>0.11502999999999999</v>
      </c>
      <c r="L210" s="300">
        <v>8.8000000000000003E-4</v>
      </c>
      <c r="M210" s="301">
        <v>5.2670000000000003</v>
      </c>
      <c r="N210" s="301">
        <v>0.16</v>
      </c>
      <c r="O210" s="300">
        <v>0.33289999999999997</v>
      </c>
      <c r="P210" s="300">
        <v>9.4999999999999998E-3</v>
      </c>
      <c r="Q210" s="301">
        <v>0.68025999999999998</v>
      </c>
      <c r="R210" s="309"/>
      <c r="S210" s="298">
        <v>260</v>
      </c>
      <c r="T210" s="309">
        <v>25</v>
      </c>
      <c r="U210" s="309">
        <v>32</v>
      </c>
      <c r="V210" s="299">
        <v>3</v>
      </c>
      <c r="W210" s="299">
        <v>55</v>
      </c>
      <c r="X210" s="309">
        <v>6</v>
      </c>
      <c r="Y210" s="301">
        <f t="shared" si="44"/>
        <v>1.5940594059405941</v>
      </c>
      <c r="Z210" s="299"/>
      <c r="AA210" s="309">
        <v>400</v>
      </c>
      <c r="AB210" s="309">
        <v>120</v>
      </c>
      <c r="AC210" s="301">
        <v>1.2</v>
      </c>
      <c r="AD210" s="301">
        <v>1.2</v>
      </c>
      <c r="AE210" s="301">
        <v>0.31</v>
      </c>
      <c r="AF210" s="301">
        <v>0.2</v>
      </c>
      <c r="AG210" s="309">
        <v>1800</v>
      </c>
      <c r="AH210" s="309">
        <v>210</v>
      </c>
      <c r="AI210" s="344">
        <v>5.7000000000000002E-2</v>
      </c>
      <c r="AJ210" s="344">
        <v>2.5999999999999999E-2</v>
      </c>
      <c r="AK210" s="299">
        <v>46.5</v>
      </c>
      <c r="AL210" s="299">
        <v>4.7</v>
      </c>
      <c r="AM210" s="344">
        <v>0.47699999999999998</v>
      </c>
      <c r="AN210" s="344">
        <v>9.6000000000000002E-2</v>
      </c>
      <c r="AO210" s="301">
        <v>6.4</v>
      </c>
      <c r="AP210" s="301">
        <v>1.4</v>
      </c>
      <c r="AQ210" s="299">
        <v>12.9</v>
      </c>
      <c r="AR210" s="301">
        <v>1.4</v>
      </c>
      <c r="AS210" s="301">
        <v>3.17</v>
      </c>
      <c r="AT210" s="301">
        <v>0.64</v>
      </c>
      <c r="AU210" s="299">
        <v>44.6</v>
      </c>
      <c r="AV210" s="301">
        <v>7.5</v>
      </c>
      <c r="AW210" s="301">
        <v>13.6</v>
      </c>
      <c r="AX210" s="301">
        <v>1.6</v>
      </c>
      <c r="AY210" s="298">
        <v>160</v>
      </c>
      <c r="AZ210" s="309">
        <v>17</v>
      </c>
      <c r="BA210" s="298">
        <v>55.5</v>
      </c>
      <c r="BB210" s="309">
        <v>5.6</v>
      </c>
      <c r="BC210" s="298">
        <v>280</v>
      </c>
      <c r="BD210" s="309">
        <v>31</v>
      </c>
      <c r="BE210" s="298">
        <v>59.4</v>
      </c>
      <c r="BF210" s="309">
        <v>6.5</v>
      </c>
      <c r="BG210" s="309">
        <v>522</v>
      </c>
      <c r="BH210" s="298">
        <v>60</v>
      </c>
      <c r="BI210" s="298">
        <v>108</v>
      </c>
      <c r="BJ210" s="299">
        <v>11</v>
      </c>
      <c r="BK210" s="309">
        <v>7.9</v>
      </c>
      <c r="BL210" s="299">
        <v>2.2999999999999998</v>
      </c>
      <c r="BM210" s="298">
        <v>520000</v>
      </c>
      <c r="BN210" s="298">
        <v>44000</v>
      </c>
      <c r="BO210" s="298">
        <v>9040</v>
      </c>
      <c r="BP210" s="298">
        <v>790</v>
      </c>
      <c r="BQ210" s="298">
        <v>322</v>
      </c>
      <c r="BR210" s="309">
        <v>38</v>
      </c>
      <c r="BS210" s="298">
        <v>202</v>
      </c>
      <c r="BT210" s="309">
        <v>20</v>
      </c>
      <c r="BU210" s="301">
        <v>2.31</v>
      </c>
      <c r="BV210" s="301">
        <v>0.51</v>
      </c>
      <c r="BW210" s="301">
        <v>0.97</v>
      </c>
      <c r="BX210" s="301">
        <v>0.34</v>
      </c>
      <c r="BY210" s="309"/>
      <c r="BZ210" s="307">
        <f t="shared" si="45"/>
        <v>37.403100775193799</v>
      </c>
      <c r="CA210" s="235">
        <f>BS210*(EXP(F210*0.0001551)+0.0072*EXP(F210*0.0009849))</f>
        <v>279.65203109733631</v>
      </c>
      <c r="CB210" s="308">
        <f>2.28+3.99*LOG(AK210/((CA210*BK210)^(1/2)))</f>
        <v>2.261368368930786</v>
      </c>
      <c r="CC210" s="235">
        <f>4800/(5.711-LOG(BK210)-LOG(1)+LOG(0.75))-273.15</f>
        <v>750.64596765218948</v>
      </c>
    </row>
    <row r="211" spans="1:81" s="25" customFormat="1" ht="12" customHeight="1">
      <c r="A211" s="33" t="s">
        <v>275</v>
      </c>
      <c r="B211" s="33"/>
      <c r="C211" s="299">
        <v>11.048</v>
      </c>
      <c r="D211" s="25" t="s">
        <v>460</v>
      </c>
      <c r="F211" s="298">
        <v>1900.6</v>
      </c>
      <c r="G211" s="298">
        <v>6.2</v>
      </c>
      <c r="H211" s="298">
        <v>1864</v>
      </c>
      <c r="I211" s="298">
        <v>44</v>
      </c>
      <c r="J211" s="299">
        <v>1.92</v>
      </c>
      <c r="K211" s="300">
        <v>0.1163</v>
      </c>
      <c r="L211" s="300">
        <v>8.3000000000000001E-4</v>
      </c>
      <c r="M211" s="301">
        <v>5.3659999999999997</v>
      </c>
      <c r="N211" s="301">
        <v>0.16</v>
      </c>
      <c r="O211" s="300">
        <v>0.33529999999999999</v>
      </c>
      <c r="P211" s="300">
        <v>9.1999999999999998E-3</v>
      </c>
      <c r="Q211" s="301">
        <v>0.65232000000000001</v>
      </c>
      <c r="R211" s="309"/>
      <c r="S211" s="298">
        <v>324</v>
      </c>
      <c r="T211" s="309">
        <v>32</v>
      </c>
      <c r="U211" s="309">
        <v>40.299999999999997</v>
      </c>
      <c r="V211" s="299">
        <v>4.0999999999999996</v>
      </c>
      <c r="W211" s="299">
        <v>51.7</v>
      </c>
      <c r="X211" s="309">
        <v>5.5</v>
      </c>
      <c r="Y211" s="301">
        <f>BQ211/BS211</f>
        <v>1.1887550200803212</v>
      </c>
      <c r="Z211" s="299"/>
      <c r="AA211" s="310">
        <v>770</v>
      </c>
      <c r="AB211" s="310">
        <v>160</v>
      </c>
      <c r="AC211" s="311">
        <v>2.5</v>
      </c>
      <c r="AD211" s="311">
        <v>2.2999999999999998</v>
      </c>
      <c r="AE211" s="311">
        <v>0.23</v>
      </c>
      <c r="AF211" s="311">
        <v>0.21</v>
      </c>
      <c r="AG211" s="310">
        <v>1230</v>
      </c>
      <c r="AH211" s="310">
        <v>140</v>
      </c>
      <c r="AI211" s="312">
        <v>1.24</v>
      </c>
      <c r="AJ211" s="312">
        <v>0.42</v>
      </c>
      <c r="AK211" s="313">
        <v>59</v>
      </c>
      <c r="AL211" s="313">
        <v>14</v>
      </c>
      <c r="AM211" s="312">
        <v>0.93</v>
      </c>
      <c r="AN211" s="312">
        <v>0.37</v>
      </c>
      <c r="AO211" s="311">
        <v>7.8</v>
      </c>
      <c r="AP211" s="311">
        <v>2.5</v>
      </c>
      <c r="AQ211" s="311">
        <v>7.1</v>
      </c>
      <c r="AR211" s="311">
        <v>2.5</v>
      </c>
      <c r="AS211" s="311">
        <v>1.62</v>
      </c>
      <c r="AT211" s="311">
        <v>0.51</v>
      </c>
      <c r="AU211" s="313">
        <v>32.700000000000003</v>
      </c>
      <c r="AV211" s="311">
        <v>6.9</v>
      </c>
      <c r="AW211" s="311">
        <v>7.7</v>
      </c>
      <c r="AX211" s="311">
        <v>1.1000000000000001</v>
      </c>
      <c r="AY211" s="314">
        <v>101</v>
      </c>
      <c r="AZ211" s="310">
        <v>17</v>
      </c>
      <c r="BA211" s="314">
        <v>39.799999999999997</v>
      </c>
      <c r="BB211" s="310">
        <v>4.7</v>
      </c>
      <c r="BC211" s="314">
        <v>207</v>
      </c>
      <c r="BD211" s="310">
        <v>22</v>
      </c>
      <c r="BE211" s="314">
        <v>44.1</v>
      </c>
      <c r="BF211" s="310">
        <v>6.6</v>
      </c>
      <c r="BG211" s="310">
        <v>430</v>
      </c>
      <c r="BH211" s="314">
        <v>57</v>
      </c>
      <c r="BI211" s="314">
        <v>88.9</v>
      </c>
      <c r="BJ211" s="313">
        <v>9.1</v>
      </c>
      <c r="BK211" s="310">
        <v>10.1</v>
      </c>
      <c r="BL211" s="313">
        <v>5.2</v>
      </c>
      <c r="BM211" s="314">
        <v>564000</v>
      </c>
      <c r="BN211" s="314">
        <v>64000</v>
      </c>
      <c r="BO211" s="314">
        <v>10000</v>
      </c>
      <c r="BP211" s="314">
        <v>1100</v>
      </c>
      <c r="BQ211" s="314">
        <v>296</v>
      </c>
      <c r="BR211" s="310">
        <v>33</v>
      </c>
      <c r="BS211" s="314">
        <v>249</v>
      </c>
      <c r="BT211" s="310">
        <v>26</v>
      </c>
      <c r="BU211" s="311">
        <v>3.72</v>
      </c>
      <c r="BV211" s="311">
        <v>0.86</v>
      </c>
      <c r="BW211" s="311">
        <v>1.1200000000000001</v>
      </c>
      <c r="BX211" s="311">
        <v>0.3</v>
      </c>
      <c r="BY211" s="310"/>
      <c r="BZ211" s="307">
        <f t="shared" si="45"/>
        <v>27.174070061394005</v>
      </c>
      <c r="CA211" s="235"/>
      <c r="CB211" s="308"/>
      <c r="CC211" s="235"/>
    </row>
    <row r="212" spans="1:81" s="25" customFormat="1" ht="12" customHeight="1">
      <c r="A212" s="33" t="s">
        <v>298</v>
      </c>
      <c r="B212" s="33"/>
      <c r="C212" s="299">
        <v>11.007</v>
      </c>
      <c r="D212" s="25" t="s">
        <v>460</v>
      </c>
      <c r="F212" s="298">
        <v>1884.6</v>
      </c>
      <c r="G212" s="298">
        <v>8.6999999999999993</v>
      </c>
      <c r="H212" s="298">
        <v>1864.1</v>
      </c>
      <c r="I212" s="298">
        <v>44</v>
      </c>
      <c r="J212" s="299">
        <v>1.02</v>
      </c>
      <c r="K212" s="300">
        <v>0.11527999999999999</v>
      </c>
      <c r="L212" s="300">
        <v>8.8000000000000003E-4</v>
      </c>
      <c r="M212" s="301">
        <v>5.3220000000000001</v>
      </c>
      <c r="N212" s="301">
        <v>0.16</v>
      </c>
      <c r="O212" s="300">
        <v>0.33531</v>
      </c>
      <c r="P212" s="300">
        <v>8.9999999999999993E-3</v>
      </c>
      <c r="Q212" s="301">
        <v>0.30657000000000001</v>
      </c>
      <c r="R212" s="309"/>
      <c r="S212" s="298">
        <v>181</v>
      </c>
      <c r="T212" s="309">
        <v>17</v>
      </c>
      <c r="U212" s="309">
        <v>22.3</v>
      </c>
      <c r="V212" s="299">
        <v>2.1</v>
      </c>
      <c r="W212" s="299">
        <v>24.4</v>
      </c>
      <c r="X212" s="309">
        <v>2.2999999999999998</v>
      </c>
      <c r="Y212" s="301">
        <f t="shared" si="44"/>
        <v>0.9928057553956835</v>
      </c>
      <c r="Z212" s="299"/>
      <c r="AA212" s="309">
        <v>350</v>
      </c>
      <c r="AB212" s="309">
        <v>150</v>
      </c>
      <c r="AC212" s="301">
        <v>0.6</v>
      </c>
      <c r="AD212" s="301">
        <v>1.4</v>
      </c>
      <c r="AE212" s="301" t="s">
        <v>107</v>
      </c>
      <c r="AF212" s="301" t="s">
        <v>107</v>
      </c>
      <c r="AG212" s="309">
        <v>1120</v>
      </c>
      <c r="AH212" s="309">
        <v>120</v>
      </c>
      <c r="AI212" s="344">
        <v>4.4000000000000003E-3</v>
      </c>
      <c r="AJ212" s="344">
        <v>7.9000000000000008E-3</v>
      </c>
      <c r="AK212" s="299">
        <v>29.7</v>
      </c>
      <c r="AL212" s="299">
        <v>3.5</v>
      </c>
      <c r="AM212" s="344">
        <v>0.105</v>
      </c>
      <c r="AN212" s="344">
        <v>5.2999999999999999E-2</v>
      </c>
      <c r="AO212" s="301">
        <v>2.14</v>
      </c>
      <c r="AP212" s="301">
        <v>0.82</v>
      </c>
      <c r="AQ212" s="301">
        <v>4.3</v>
      </c>
      <c r="AR212" s="301">
        <v>1.2</v>
      </c>
      <c r="AS212" s="301">
        <v>1.19</v>
      </c>
      <c r="AT212" s="301">
        <v>0.48</v>
      </c>
      <c r="AU212" s="299">
        <v>25</v>
      </c>
      <c r="AV212" s="301">
        <v>5.2</v>
      </c>
      <c r="AW212" s="301">
        <v>7.5</v>
      </c>
      <c r="AX212" s="301">
        <v>1.1000000000000001</v>
      </c>
      <c r="AY212" s="298">
        <v>95</v>
      </c>
      <c r="AZ212" s="309">
        <v>13</v>
      </c>
      <c r="BA212" s="298">
        <v>37.1</v>
      </c>
      <c r="BB212" s="309">
        <v>4.2</v>
      </c>
      <c r="BC212" s="298">
        <v>188</v>
      </c>
      <c r="BD212" s="309">
        <v>20</v>
      </c>
      <c r="BE212" s="298">
        <v>39.5</v>
      </c>
      <c r="BF212" s="309">
        <v>5.0999999999999996</v>
      </c>
      <c r="BG212" s="309">
        <v>369</v>
      </c>
      <c r="BH212" s="298">
        <v>37</v>
      </c>
      <c r="BI212" s="298">
        <v>74.5</v>
      </c>
      <c r="BJ212" s="299">
        <v>8.6</v>
      </c>
      <c r="BK212" s="309">
        <v>6.4</v>
      </c>
      <c r="BL212" s="299">
        <v>3.3</v>
      </c>
      <c r="BM212" s="298">
        <v>570000</v>
      </c>
      <c r="BN212" s="298">
        <v>67000</v>
      </c>
      <c r="BO212" s="298">
        <v>10000</v>
      </c>
      <c r="BP212" s="298">
        <v>1100</v>
      </c>
      <c r="BQ212" s="298">
        <v>138</v>
      </c>
      <c r="BR212" s="309">
        <v>13</v>
      </c>
      <c r="BS212" s="298">
        <v>139</v>
      </c>
      <c r="BT212" s="309">
        <v>13</v>
      </c>
      <c r="BU212" s="301">
        <v>4</v>
      </c>
      <c r="BV212" s="301">
        <v>1.1000000000000001</v>
      </c>
      <c r="BW212" s="301">
        <v>0.99</v>
      </c>
      <c r="BX212" s="301">
        <v>0.28000000000000003</v>
      </c>
      <c r="BY212" s="309"/>
      <c r="BZ212" s="307">
        <f t="shared" si="45"/>
        <v>66.485546620299942</v>
      </c>
      <c r="CA212" s="235">
        <f>BS212*(EXP(F212*0.0001551)+0.0072*EXP(F212*0.0009849))</f>
        <v>192.59556466306813</v>
      </c>
      <c r="CB212" s="308">
        <f>2.28+3.99*LOG(AK212/((CA212*BK212)^(1/2)))</f>
        <v>1.9900998532548511</v>
      </c>
      <c r="CC212" s="235">
        <f>4800/(5.711-LOG(BK212)-LOG(1)+LOG(0.75))-273.15</f>
        <v>731.05903980121229</v>
      </c>
    </row>
    <row r="213" spans="1:81" s="25" customFormat="1" ht="12" customHeight="1">
      <c r="A213" s="33" t="s">
        <v>276</v>
      </c>
      <c r="B213" s="33"/>
      <c r="C213" s="299">
        <v>6.2267999999999999</v>
      </c>
      <c r="D213" s="25" t="s">
        <v>461</v>
      </c>
      <c r="F213" s="298">
        <v>1903.8</v>
      </c>
      <c r="G213" s="298">
        <v>6.1</v>
      </c>
      <c r="H213" s="298">
        <v>1801.2</v>
      </c>
      <c r="I213" s="298">
        <v>34</v>
      </c>
      <c r="J213" s="299">
        <v>5.39</v>
      </c>
      <c r="K213" s="300">
        <v>0.11656999999999999</v>
      </c>
      <c r="L213" s="300">
        <v>7.2000000000000005E-4</v>
      </c>
      <c r="M213" s="301">
        <v>5.1719999999999997</v>
      </c>
      <c r="N213" s="301">
        <v>0.13</v>
      </c>
      <c r="O213" s="300">
        <v>0.32235000000000003</v>
      </c>
      <c r="P213" s="300">
        <v>6.8999999999999999E-3</v>
      </c>
      <c r="Q213" s="301">
        <v>0.54637999999999998</v>
      </c>
      <c r="R213" s="309"/>
      <c r="S213" s="309">
        <v>460</v>
      </c>
      <c r="T213" s="309">
        <v>50</v>
      </c>
      <c r="U213" s="299">
        <v>58.9</v>
      </c>
      <c r="V213" s="309">
        <v>6.3</v>
      </c>
      <c r="W213" s="299">
        <v>83.7</v>
      </c>
      <c r="X213" s="299">
        <v>9.1</v>
      </c>
      <c r="Y213" s="301">
        <f>BQ213/BS213</f>
        <v>1.4893617021276595</v>
      </c>
      <c r="Z213" s="301"/>
      <c r="AA213" s="310">
        <v>1670</v>
      </c>
      <c r="AB213" s="310">
        <v>150</v>
      </c>
      <c r="AC213" s="311">
        <v>1.6</v>
      </c>
      <c r="AD213" s="311">
        <v>1.7</v>
      </c>
      <c r="AE213" s="311">
        <v>0.76</v>
      </c>
      <c r="AF213" s="311">
        <v>0.43</v>
      </c>
      <c r="AG213" s="310">
        <v>2130</v>
      </c>
      <c r="AH213" s="310">
        <v>250</v>
      </c>
      <c r="AI213" s="312">
        <v>1.73</v>
      </c>
      <c r="AJ213" s="312">
        <v>0.3</v>
      </c>
      <c r="AK213" s="313">
        <v>87</v>
      </c>
      <c r="AL213" s="313">
        <v>14</v>
      </c>
      <c r="AM213" s="312">
        <v>1.43</v>
      </c>
      <c r="AN213" s="312">
        <v>0.32</v>
      </c>
      <c r="AO213" s="313">
        <v>12.1</v>
      </c>
      <c r="AP213" s="311">
        <v>1.5</v>
      </c>
      <c r="AQ213" s="313">
        <v>15</v>
      </c>
      <c r="AR213" s="311">
        <v>3.3</v>
      </c>
      <c r="AS213" s="311">
        <v>2.84</v>
      </c>
      <c r="AT213" s="311">
        <v>0.48</v>
      </c>
      <c r="AU213" s="313">
        <v>49.6</v>
      </c>
      <c r="AV213" s="311">
        <v>6.6</v>
      </c>
      <c r="AW213" s="311">
        <v>18.2</v>
      </c>
      <c r="AX213" s="311">
        <v>2.9</v>
      </c>
      <c r="AY213" s="314">
        <v>194</v>
      </c>
      <c r="AZ213" s="310">
        <v>25</v>
      </c>
      <c r="BA213" s="314">
        <v>77.400000000000006</v>
      </c>
      <c r="BB213" s="310">
        <v>9.5</v>
      </c>
      <c r="BC213" s="314">
        <v>365</v>
      </c>
      <c r="BD213" s="310">
        <v>42</v>
      </c>
      <c r="BE213" s="314">
        <v>76.099999999999994</v>
      </c>
      <c r="BF213" s="310">
        <v>8.1</v>
      </c>
      <c r="BG213" s="310">
        <v>664</v>
      </c>
      <c r="BH213" s="314">
        <v>73</v>
      </c>
      <c r="BI213" s="314">
        <v>143</v>
      </c>
      <c r="BJ213" s="313">
        <v>17</v>
      </c>
      <c r="BK213" s="310">
        <v>4.9000000000000004</v>
      </c>
      <c r="BL213" s="313">
        <v>2.2000000000000002</v>
      </c>
      <c r="BM213" s="314">
        <v>531000</v>
      </c>
      <c r="BN213" s="314">
        <v>63000</v>
      </c>
      <c r="BO213" s="314">
        <v>11800</v>
      </c>
      <c r="BP213" s="314">
        <v>1500</v>
      </c>
      <c r="BQ213" s="314">
        <v>560</v>
      </c>
      <c r="BR213" s="310">
        <v>61</v>
      </c>
      <c r="BS213" s="314">
        <v>376</v>
      </c>
      <c r="BT213" s="310">
        <v>40</v>
      </c>
      <c r="BU213" s="311">
        <v>2.6</v>
      </c>
      <c r="BV213" s="311">
        <v>0.97</v>
      </c>
      <c r="BW213" s="311">
        <v>1.48</v>
      </c>
      <c r="BX213" s="311">
        <v>0.48</v>
      </c>
      <c r="BY213" s="310"/>
      <c r="BZ213" s="307">
        <f t="shared" si="45"/>
        <v>28.966391184573002</v>
      </c>
      <c r="CA213" s="235"/>
      <c r="CB213" s="308"/>
      <c r="CC213" s="235"/>
    </row>
    <row r="214" spans="1:81" s="26" customFormat="1" ht="12" customHeight="1">
      <c r="A214" s="29" t="s">
        <v>299</v>
      </c>
      <c r="B214" s="29"/>
      <c r="C214" s="305">
        <v>5.8925000000000001</v>
      </c>
      <c r="D214" s="25" t="s">
        <v>461</v>
      </c>
      <c r="E214" s="25"/>
      <c r="F214" s="298">
        <v>1879.1</v>
      </c>
      <c r="G214" s="298">
        <v>7</v>
      </c>
      <c r="H214" s="298">
        <v>1875.2</v>
      </c>
      <c r="I214" s="298">
        <v>36</v>
      </c>
      <c r="J214" s="299">
        <v>0.2</v>
      </c>
      <c r="K214" s="300">
        <v>0.11494</v>
      </c>
      <c r="L214" s="300">
        <v>6.9999999999999999E-4</v>
      </c>
      <c r="M214" s="301">
        <v>5.34</v>
      </c>
      <c r="N214" s="301">
        <v>0.13</v>
      </c>
      <c r="O214" s="300">
        <v>0.33760000000000001</v>
      </c>
      <c r="P214" s="300">
        <v>7.4000000000000003E-3</v>
      </c>
      <c r="Q214" s="301">
        <v>0.71991000000000005</v>
      </c>
      <c r="R214" s="302"/>
      <c r="S214" s="302">
        <v>226</v>
      </c>
      <c r="T214" s="302">
        <v>23</v>
      </c>
      <c r="U214" s="305">
        <v>28.5</v>
      </c>
      <c r="V214" s="302">
        <v>2.8</v>
      </c>
      <c r="W214" s="305">
        <v>39.700000000000003</v>
      </c>
      <c r="X214" s="305">
        <v>4.5999999999999996</v>
      </c>
      <c r="Y214" s="304">
        <f t="shared" si="44"/>
        <v>1.3693181818181819</v>
      </c>
      <c r="Z214" s="304"/>
      <c r="AA214" s="302">
        <v>350</v>
      </c>
      <c r="AB214" s="302">
        <v>140</v>
      </c>
      <c r="AC214" s="304">
        <v>0.4</v>
      </c>
      <c r="AD214" s="304">
        <v>1.1000000000000001</v>
      </c>
      <c r="AE214" s="304">
        <v>0.49</v>
      </c>
      <c r="AF214" s="304">
        <v>0.38</v>
      </c>
      <c r="AG214" s="302">
        <v>1570</v>
      </c>
      <c r="AH214" s="302">
        <v>150</v>
      </c>
      <c r="AI214" s="306">
        <v>1.6E-2</v>
      </c>
      <c r="AJ214" s="306">
        <v>1.6E-2</v>
      </c>
      <c r="AK214" s="305">
        <v>34.799999999999997</v>
      </c>
      <c r="AL214" s="305">
        <v>4.3</v>
      </c>
      <c r="AM214" s="306">
        <v>0.32300000000000001</v>
      </c>
      <c r="AN214" s="306">
        <v>8.1000000000000003E-2</v>
      </c>
      <c r="AO214" s="304">
        <v>5.9</v>
      </c>
      <c r="AP214" s="304">
        <v>1.7</v>
      </c>
      <c r="AQ214" s="304">
        <v>7.7</v>
      </c>
      <c r="AR214" s="304">
        <v>1.8</v>
      </c>
      <c r="AS214" s="304">
        <v>2.2999999999999998</v>
      </c>
      <c r="AT214" s="304">
        <v>0.45</v>
      </c>
      <c r="AU214" s="305">
        <v>36.700000000000003</v>
      </c>
      <c r="AV214" s="304">
        <v>6.3</v>
      </c>
      <c r="AW214" s="304">
        <v>11.8</v>
      </c>
      <c r="AX214" s="304">
        <v>1.9</v>
      </c>
      <c r="AY214" s="303">
        <v>155</v>
      </c>
      <c r="AZ214" s="302">
        <v>25</v>
      </c>
      <c r="BA214" s="303">
        <v>55.9</v>
      </c>
      <c r="BB214" s="302">
        <v>6.1</v>
      </c>
      <c r="BC214" s="303">
        <v>255</v>
      </c>
      <c r="BD214" s="302">
        <v>25</v>
      </c>
      <c r="BE214" s="303">
        <v>52.4</v>
      </c>
      <c r="BF214" s="302">
        <v>7.4</v>
      </c>
      <c r="BG214" s="302">
        <v>460</v>
      </c>
      <c r="BH214" s="303">
        <v>47</v>
      </c>
      <c r="BI214" s="303">
        <v>90</v>
      </c>
      <c r="BJ214" s="305">
        <v>10</v>
      </c>
      <c r="BK214" s="302">
        <v>7.8</v>
      </c>
      <c r="BL214" s="305">
        <v>3.4</v>
      </c>
      <c r="BM214" s="303">
        <v>544000</v>
      </c>
      <c r="BN214" s="303">
        <v>61000</v>
      </c>
      <c r="BO214" s="303">
        <v>10210</v>
      </c>
      <c r="BP214" s="303">
        <v>790</v>
      </c>
      <c r="BQ214" s="303">
        <v>241</v>
      </c>
      <c r="BR214" s="302">
        <v>29</v>
      </c>
      <c r="BS214" s="303">
        <v>176</v>
      </c>
      <c r="BT214" s="302">
        <v>18</v>
      </c>
      <c r="BU214" s="304">
        <v>2.76</v>
      </c>
      <c r="BV214" s="304">
        <v>0.77</v>
      </c>
      <c r="BW214" s="304">
        <v>0.71</v>
      </c>
      <c r="BX214" s="304">
        <v>0.4</v>
      </c>
      <c r="BY214" s="302"/>
      <c r="BZ214" s="307">
        <f t="shared" si="45"/>
        <v>46.401056570548093</v>
      </c>
      <c r="CA214" s="235">
        <f t="shared" ref="CA214:CA222" si="52">BS214*(EXP(F214*0.0001551)+0.0072*EXP(F214*0.0009849))</f>
        <v>243.6171801139028</v>
      </c>
      <c r="CB214" s="308">
        <f t="shared" ref="CB214:CB222" si="53">2.28+3.99*LOG(AK214/((CA214*BK214)^(1/2)))</f>
        <v>1.889690166742175</v>
      </c>
      <c r="CC214" s="235">
        <f t="shared" ref="CC214:CC222" si="54">4800/(5.711-LOG(BK214)-LOG(1)+LOG(0.75))-273.15</f>
        <v>749.43928257554785</v>
      </c>
    </row>
    <row r="215" spans="1:81" s="26" customFormat="1" ht="12" customHeight="1">
      <c r="A215" s="29" t="s">
        <v>300</v>
      </c>
      <c r="B215" s="29"/>
      <c r="C215" s="305">
        <v>5.9709000000000003</v>
      </c>
      <c r="D215" s="25" t="s">
        <v>461</v>
      </c>
      <c r="E215" s="25"/>
      <c r="F215" s="298">
        <v>1894.4</v>
      </c>
      <c r="G215" s="298">
        <v>7.8</v>
      </c>
      <c r="H215" s="298">
        <v>1845.7</v>
      </c>
      <c r="I215" s="298">
        <v>35</v>
      </c>
      <c r="J215" s="299">
        <v>2.64</v>
      </c>
      <c r="K215" s="300">
        <v>0.11587</v>
      </c>
      <c r="L215" s="300">
        <v>9.2000000000000003E-4</v>
      </c>
      <c r="M215" s="301">
        <v>5.2939999999999996</v>
      </c>
      <c r="N215" s="301">
        <v>0.13</v>
      </c>
      <c r="O215" s="300">
        <v>0.33150000000000002</v>
      </c>
      <c r="P215" s="300">
        <v>7.3000000000000001E-3</v>
      </c>
      <c r="Q215" s="301">
        <v>0.79288999999999998</v>
      </c>
      <c r="R215" s="302"/>
      <c r="S215" s="302">
        <v>202</v>
      </c>
      <c r="T215" s="302">
        <v>20</v>
      </c>
      <c r="U215" s="305">
        <v>25.7</v>
      </c>
      <c r="V215" s="302">
        <v>2.7</v>
      </c>
      <c r="W215" s="305">
        <v>36.200000000000003</v>
      </c>
      <c r="X215" s="305">
        <v>4.9000000000000004</v>
      </c>
      <c r="Y215" s="304">
        <f t="shared" si="44"/>
        <v>1.40625</v>
      </c>
      <c r="Z215" s="304"/>
      <c r="AA215" s="302">
        <v>700</v>
      </c>
      <c r="AB215" s="302">
        <v>130</v>
      </c>
      <c r="AC215" s="304">
        <v>1.5</v>
      </c>
      <c r="AD215" s="304">
        <v>1.2</v>
      </c>
      <c r="AE215" s="304" t="s">
        <v>107</v>
      </c>
      <c r="AF215" s="304" t="s">
        <v>107</v>
      </c>
      <c r="AG215" s="302">
        <v>1400</v>
      </c>
      <c r="AH215" s="302">
        <v>180</v>
      </c>
      <c r="AI215" s="306">
        <v>3.2000000000000001E-2</v>
      </c>
      <c r="AJ215" s="306">
        <v>1.7999999999999999E-2</v>
      </c>
      <c r="AK215" s="305">
        <v>32.6</v>
      </c>
      <c r="AL215" s="305">
        <v>4</v>
      </c>
      <c r="AM215" s="306">
        <v>0.25</v>
      </c>
      <c r="AN215" s="306">
        <v>0.12</v>
      </c>
      <c r="AO215" s="304">
        <v>4.5999999999999996</v>
      </c>
      <c r="AP215" s="304">
        <v>1.5</v>
      </c>
      <c r="AQ215" s="304">
        <v>8.8000000000000007</v>
      </c>
      <c r="AR215" s="304">
        <v>2.1</v>
      </c>
      <c r="AS215" s="304">
        <v>2.38</v>
      </c>
      <c r="AT215" s="304">
        <v>0.46</v>
      </c>
      <c r="AU215" s="305">
        <v>36.700000000000003</v>
      </c>
      <c r="AV215" s="304">
        <v>9</v>
      </c>
      <c r="AW215" s="304">
        <v>10.1</v>
      </c>
      <c r="AX215" s="304">
        <v>1.5</v>
      </c>
      <c r="AY215" s="303">
        <v>127</v>
      </c>
      <c r="AZ215" s="302">
        <v>21</v>
      </c>
      <c r="BA215" s="303">
        <v>49.6</v>
      </c>
      <c r="BB215" s="302">
        <v>6.8</v>
      </c>
      <c r="BC215" s="303">
        <v>230</v>
      </c>
      <c r="BD215" s="302">
        <v>32</v>
      </c>
      <c r="BE215" s="303">
        <v>43.9</v>
      </c>
      <c r="BF215" s="302">
        <v>6.4</v>
      </c>
      <c r="BG215" s="302">
        <v>413</v>
      </c>
      <c r="BH215" s="303">
        <v>46</v>
      </c>
      <c r="BI215" s="303">
        <v>89</v>
      </c>
      <c r="BJ215" s="305">
        <v>13</v>
      </c>
      <c r="BK215" s="302">
        <v>8.8000000000000007</v>
      </c>
      <c r="BL215" s="305">
        <v>2.9</v>
      </c>
      <c r="BM215" s="303">
        <v>571000</v>
      </c>
      <c r="BN215" s="303">
        <v>43000</v>
      </c>
      <c r="BO215" s="303">
        <v>10300</v>
      </c>
      <c r="BP215" s="303">
        <v>1200</v>
      </c>
      <c r="BQ215" s="303">
        <v>225</v>
      </c>
      <c r="BR215" s="302">
        <v>32</v>
      </c>
      <c r="BS215" s="303">
        <v>160</v>
      </c>
      <c r="BT215" s="302">
        <v>17</v>
      </c>
      <c r="BU215" s="304">
        <v>2.35</v>
      </c>
      <c r="BV215" s="304">
        <v>0.85</v>
      </c>
      <c r="BW215" s="304">
        <v>0.87</v>
      </c>
      <c r="BX215" s="304">
        <v>0.46</v>
      </c>
      <c r="BY215" s="302"/>
      <c r="BZ215" s="307">
        <f t="shared" si="45"/>
        <v>42.040513833992094</v>
      </c>
      <c r="CA215" s="235">
        <f t="shared" si="52"/>
        <v>222.09024360045777</v>
      </c>
      <c r="CB215" s="308">
        <f t="shared" si="53"/>
        <v>1.7521689798147042</v>
      </c>
      <c r="CC215" s="235">
        <f t="shared" si="54"/>
        <v>760.98093318238841</v>
      </c>
    </row>
    <row r="216" spans="1:81" s="26" customFormat="1" ht="12" customHeight="1">
      <c r="A216" s="29" t="s">
        <v>301</v>
      </c>
      <c r="B216" s="29"/>
      <c r="C216" s="305">
        <v>6.6544999999999996</v>
      </c>
      <c r="D216" s="25" t="s">
        <v>461</v>
      </c>
      <c r="E216" s="25"/>
      <c r="F216" s="298">
        <v>1888.2</v>
      </c>
      <c r="G216" s="298">
        <v>5.2</v>
      </c>
      <c r="H216" s="298">
        <v>1831</v>
      </c>
      <c r="I216" s="298">
        <v>38</v>
      </c>
      <c r="J216" s="299">
        <v>2.98</v>
      </c>
      <c r="K216" s="300">
        <v>0.11557000000000001</v>
      </c>
      <c r="L216" s="300">
        <v>7.2000000000000005E-4</v>
      </c>
      <c r="M216" s="301">
        <v>5.2220000000000004</v>
      </c>
      <c r="N216" s="301">
        <v>0.14000000000000001</v>
      </c>
      <c r="O216" s="300">
        <v>0.3286</v>
      </c>
      <c r="P216" s="300">
        <v>7.7999999999999996E-3</v>
      </c>
      <c r="Q216" s="301">
        <v>0.94828000000000001</v>
      </c>
      <c r="R216" s="302"/>
      <c r="S216" s="302">
        <v>338</v>
      </c>
      <c r="T216" s="302">
        <v>26</v>
      </c>
      <c r="U216" s="305">
        <v>42.9</v>
      </c>
      <c r="V216" s="302">
        <v>3.2</v>
      </c>
      <c r="W216" s="305">
        <v>58.4</v>
      </c>
      <c r="X216" s="305">
        <v>3.8</v>
      </c>
      <c r="Y216" s="304">
        <f t="shared" si="44"/>
        <v>1.2904411764705883</v>
      </c>
      <c r="Z216" s="304"/>
      <c r="AA216" s="302">
        <v>330</v>
      </c>
      <c r="AB216" s="302">
        <v>150</v>
      </c>
      <c r="AC216" s="304">
        <v>1.3</v>
      </c>
      <c r="AD216" s="304">
        <v>1.6</v>
      </c>
      <c r="AE216" s="304">
        <v>0.41</v>
      </c>
      <c r="AF216" s="304">
        <v>0.25</v>
      </c>
      <c r="AG216" s="302">
        <v>1630</v>
      </c>
      <c r="AH216" s="302">
        <v>160</v>
      </c>
      <c r="AI216" s="306">
        <v>0.91</v>
      </c>
      <c r="AJ216" s="306">
        <v>0.44</v>
      </c>
      <c r="AK216" s="305">
        <v>50.9</v>
      </c>
      <c r="AL216" s="305">
        <v>4</v>
      </c>
      <c r="AM216" s="306">
        <v>0.54</v>
      </c>
      <c r="AN216" s="306">
        <v>0.19</v>
      </c>
      <c r="AO216" s="304">
        <v>7.1</v>
      </c>
      <c r="AP216" s="304">
        <v>2.2000000000000002</v>
      </c>
      <c r="AQ216" s="305">
        <v>10</v>
      </c>
      <c r="AR216" s="304">
        <v>1.9</v>
      </c>
      <c r="AS216" s="304">
        <v>2.84</v>
      </c>
      <c r="AT216" s="304">
        <v>0.48</v>
      </c>
      <c r="AU216" s="305">
        <v>39.799999999999997</v>
      </c>
      <c r="AV216" s="304">
        <v>5.6</v>
      </c>
      <c r="AW216" s="304">
        <v>11.6</v>
      </c>
      <c r="AX216" s="304">
        <v>1.3</v>
      </c>
      <c r="AY216" s="303">
        <v>148</v>
      </c>
      <c r="AZ216" s="302">
        <v>13</v>
      </c>
      <c r="BA216" s="303">
        <v>57.1</v>
      </c>
      <c r="BB216" s="302">
        <v>6.8</v>
      </c>
      <c r="BC216" s="303">
        <v>259</v>
      </c>
      <c r="BD216" s="302">
        <v>34</v>
      </c>
      <c r="BE216" s="303">
        <v>53.6</v>
      </c>
      <c r="BF216" s="302">
        <v>6.9</v>
      </c>
      <c r="BG216" s="302">
        <v>500</v>
      </c>
      <c r="BH216" s="303">
        <v>51</v>
      </c>
      <c r="BI216" s="303">
        <v>106</v>
      </c>
      <c r="BJ216" s="305">
        <v>11</v>
      </c>
      <c r="BK216" s="302">
        <v>8.1</v>
      </c>
      <c r="BL216" s="305">
        <v>2.1</v>
      </c>
      <c r="BM216" s="303">
        <v>515000</v>
      </c>
      <c r="BN216" s="303">
        <v>47000</v>
      </c>
      <c r="BO216" s="303">
        <v>10300</v>
      </c>
      <c r="BP216" s="303">
        <v>1100</v>
      </c>
      <c r="BQ216" s="303">
        <v>351</v>
      </c>
      <c r="BR216" s="302">
        <v>23</v>
      </c>
      <c r="BS216" s="303">
        <v>272</v>
      </c>
      <c r="BT216" s="302">
        <v>26</v>
      </c>
      <c r="BU216" s="304">
        <v>1.87</v>
      </c>
      <c r="BV216" s="304">
        <v>0.62</v>
      </c>
      <c r="BW216" s="304">
        <v>1.31</v>
      </c>
      <c r="BX216" s="304">
        <v>0.37</v>
      </c>
      <c r="BY216" s="302"/>
      <c r="BZ216" s="307">
        <f t="shared" si="45"/>
        <v>35.645070422535213</v>
      </c>
      <c r="CA216" s="235">
        <f t="shared" si="52"/>
        <v>377.12565682235538</v>
      </c>
      <c r="CB216" s="308">
        <f t="shared" si="53"/>
        <v>2.1372866101099053</v>
      </c>
      <c r="CC216" s="235">
        <f t="shared" si="54"/>
        <v>753.02247674595503</v>
      </c>
    </row>
    <row r="217" spans="1:81" s="26" customFormat="1" ht="12" customHeight="1">
      <c r="A217" s="29" t="s">
        <v>302</v>
      </c>
      <c r="B217" s="29"/>
      <c r="C217" s="305">
        <v>6.2489999999999997</v>
      </c>
      <c r="D217" s="25" t="s">
        <v>461</v>
      </c>
      <c r="E217" s="25"/>
      <c r="F217" s="298">
        <v>1908</v>
      </c>
      <c r="G217" s="298">
        <v>5</v>
      </c>
      <c r="H217" s="298">
        <v>1900.2</v>
      </c>
      <c r="I217" s="298">
        <v>36</v>
      </c>
      <c r="J217" s="299">
        <v>0.4</v>
      </c>
      <c r="K217" s="300">
        <v>0.11681999999999999</v>
      </c>
      <c r="L217" s="300">
        <v>5.8E-4</v>
      </c>
      <c r="M217" s="301">
        <v>5.5119999999999996</v>
      </c>
      <c r="N217" s="301">
        <v>0.14000000000000001</v>
      </c>
      <c r="O217" s="300">
        <v>0.34279999999999999</v>
      </c>
      <c r="P217" s="300">
        <v>7.4000000000000003E-3</v>
      </c>
      <c r="Q217" s="301">
        <v>0.68640999999999996</v>
      </c>
      <c r="R217" s="302"/>
      <c r="S217" s="302">
        <v>299</v>
      </c>
      <c r="T217" s="302">
        <v>25</v>
      </c>
      <c r="U217" s="305">
        <v>38.299999999999997</v>
      </c>
      <c r="V217" s="302">
        <v>3.1</v>
      </c>
      <c r="W217" s="305">
        <v>67.3</v>
      </c>
      <c r="X217" s="305">
        <v>5.6</v>
      </c>
      <c r="Y217" s="304">
        <f t="shared" si="44"/>
        <v>1.7074235807860263</v>
      </c>
      <c r="Z217" s="304"/>
      <c r="AA217" s="302">
        <v>592</v>
      </c>
      <c r="AB217" s="302">
        <v>63</v>
      </c>
      <c r="AC217" s="304">
        <v>0.7</v>
      </c>
      <c r="AD217" s="304">
        <v>1</v>
      </c>
      <c r="AE217" s="304">
        <v>0.55000000000000004</v>
      </c>
      <c r="AF217" s="304">
        <v>0.27</v>
      </c>
      <c r="AG217" s="302">
        <v>2120</v>
      </c>
      <c r="AH217" s="302">
        <v>160</v>
      </c>
      <c r="AI217" s="306">
        <v>0.97</v>
      </c>
      <c r="AJ217" s="306">
        <v>0.24</v>
      </c>
      <c r="AK217" s="305">
        <v>52.8</v>
      </c>
      <c r="AL217" s="305">
        <v>4.2</v>
      </c>
      <c r="AM217" s="306">
        <v>1.1399999999999999</v>
      </c>
      <c r="AN217" s="306">
        <v>0.27</v>
      </c>
      <c r="AO217" s="305">
        <v>11.1</v>
      </c>
      <c r="AP217" s="304">
        <v>1.8</v>
      </c>
      <c r="AQ217" s="305">
        <v>15.1</v>
      </c>
      <c r="AR217" s="304">
        <v>2.5</v>
      </c>
      <c r="AS217" s="304">
        <v>3.47</v>
      </c>
      <c r="AT217" s="304">
        <v>0.67</v>
      </c>
      <c r="AU217" s="305">
        <v>62.8</v>
      </c>
      <c r="AV217" s="304">
        <v>9</v>
      </c>
      <c r="AW217" s="304">
        <v>18.8</v>
      </c>
      <c r="AX217" s="304">
        <v>2.2000000000000002</v>
      </c>
      <c r="AY217" s="303">
        <v>212</v>
      </c>
      <c r="AZ217" s="302">
        <v>24</v>
      </c>
      <c r="BA217" s="303">
        <v>76.7</v>
      </c>
      <c r="BB217" s="302">
        <v>8.8000000000000007</v>
      </c>
      <c r="BC217" s="303">
        <v>351</v>
      </c>
      <c r="BD217" s="302">
        <v>38</v>
      </c>
      <c r="BE217" s="303">
        <v>68.099999999999994</v>
      </c>
      <c r="BF217" s="302">
        <v>8.6</v>
      </c>
      <c r="BG217" s="302">
        <v>581</v>
      </c>
      <c r="BH217" s="303">
        <v>74</v>
      </c>
      <c r="BI217" s="303">
        <v>119</v>
      </c>
      <c r="BJ217" s="305">
        <v>18</v>
      </c>
      <c r="BK217" s="302">
        <v>9.5</v>
      </c>
      <c r="BL217" s="305">
        <v>3.5</v>
      </c>
      <c r="BM217" s="303">
        <v>483000</v>
      </c>
      <c r="BN217" s="303">
        <v>51000</v>
      </c>
      <c r="BO217" s="303">
        <v>8770</v>
      </c>
      <c r="BP217" s="303">
        <v>910</v>
      </c>
      <c r="BQ217" s="303">
        <v>391</v>
      </c>
      <c r="BR217" s="302">
        <v>32</v>
      </c>
      <c r="BS217" s="303">
        <v>229</v>
      </c>
      <c r="BT217" s="302">
        <v>19</v>
      </c>
      <c r="BU217" s="304">
        <v>3.61</v>
      </c>
      <c r="BV217" s="304">
        <v>0.57999999999999996</v>
      </c>
      <c r="BW217" s="304">
        <v>1.39</v>
      </c>
      <c r="BX217" s="304">
        <v>0.39</v>
      </c>
      <c r="BY217" s="302"/>
      <c r="BZ217" s="307">
        <f t="shared" si="45"/>
        <v>33.138834198436847</v>
      </c>
      <c r="CA217" s="235">
        <f t="shared" si="52"/>
        <v>318.65902243598123</v>
      </c>
      <c r="CB217" s="308">
        <f t="shared" si="53"/>
        <v>2.2086149504543195</v>
      </c>
      <c r="CC217" s="235">
        <f t="shared" si="54"/>
        <v>768.44034257399665</v>
      </c>
    </row>
    <row r="218" spans="1:81" s="26" customFormat="1" ht="12" customHeight="1">
      <c r="A218" s="29" t="s">
        <v>303</v>
      </c>
      <c r="B218" s="29"/>
      <c r="C218" s="305">
        <v>7.0410000000000004</v>
      </c>
      <c r="D218" s="25" t="s">
        <v>461</v>
      </c>
      <c r="E218" s="25"/>
      <c r="F218" s="298">
        <v>1894</v>
      </c>
      <c r="G218" s="298">
        <v>15</v>
      </c>
      <c r="H218" s="298">
        <v>1867.9</v>
      </c>
      <c r="I218" s="298">
        <v>35</v>
      </c>
      <c r="J218" s="299">
        <v>1.5</v>
      </c>
      <c r="K218" s="300">
        <v>0.11600000000000001</v>
      </c>
      <c r="L218" s="300">
        <v>1.4E-3</v>
      </c>
      <c r="M218" s="301">
        <v>5.3890000000000002</v>
      </c>
      <c r="N218" s="301">
        <v>0.15</v>
      </c>
      <c r="O218" s="300">
        <v>0.33610000000000001</v>
      </c>
      <c r="P218" s="300">
        <v>7.3000000000000001E-3</v>
      </c>
      <c r="Q218" s="301">
        <v>0.58523999999999998</v>
      </c>
      <c r="R218" s="302"/>
      <c r="S218" s="302">
        <v>157</v>
      </c>
      <c r="T218" s="302">
        <v>11</v>
      </c>
      <c r="U218" s="305">
        <v>20</v>
      </c>
      <c r="V218" s="302">
        <v>1.4</v>
      </c>
      <c r="W218" s="305">
        <v>25.4</v>
      </c>
      <c r="X218" s="305">
        <v>1.7</v>
      </c>
      <c r="Y218" s="304">
        <f t="shared" si="44"/>
        <v>1.25</v>
      </c>
      <c r="Z218" s="304"/>
      <c r="AA218" s="302">
        <v>310</v>
      </c>
      <c r="AB218" s="302">
        <v>180</v>
      </c>
      <c r="AC218" s="304">
        <v>0.67</v>
      </c>
      <c r="AD218" s="304">
        <v>0.94</v>
      </c>
      <c r="AE218" s="304">
        <v>0.18</v>
      </c>
      <c r="AF218" s="304">
        <v>0.21</v>
      </c>
      <c r="AG218" s="302">
        <v>1270</v>
      </c>
      <c r="AH218" s="302">
        <v>140</v>
      </c>
      <c r="AI218" s="306">
        <v>2E-3</v>
      </c>
      <c r="AJ218" s="306">
        <v>5.1999999999999998E-3</v>
      </c>
      <c r="AK218" s="305">
        <v>30.9</v>
      </c>
      <c r="AL218" s="305">
        <v>3.2</v>
      </c>
      <c r="AM218" s="306">
        <v>0.23799999999999999</v>
      </c>
      <c r="AN218" s="306">
        <v>8.5000000000000006E-2</v>
      </c>
      <c r="AO218" s="304">
        <v>3.5</v>
      </c>
      <c r="AP218" s="304">
        <v>0.98</v>
      </c>
      <c r="AQ218" s="304">
        <v>7.9</v>
      </c>
      <c r="AR218" s="304">
        <v>1.8</v>
      </c>
      <c r="AS218" s="304">
        <v>1.89</v>
      </c>
      <c r="AT218" s="304">
        <v>0.55000000000000004</v>
      </c>
      <c r="AU218" s="305">
        <v>36.200000000000003</v>
      </c>
      <c r="AV218" s="304">
        <v>3.1</v>
      </c>
      <c r="AW218" s="304">
        <v>10.3</v>
      </c>
      <c r="AX218" s="304">
        <v>1.5</v>
      </c>
      <c r="AY218" s="303">
        <v>119</v>
      </c>
      <c r="AZ218" s="302">
        <v>10</v>
      </c>
      <c r="BA218" s="303">
        <v>44.1</v>
      </c>
      <c r="BB218" s="302">
        <v>4.5999999999999996</v>
      </c>
      <c r="BC218" s="303">
        <v>211</v>
      </c>
      <c r="BD218" s="302">
        <v>19</v>
      </c>
      <c r="BE218" s="303">
        <v>40.200000000000003</v>
      </c>
      <c r="BF218" s="302">
        <v>3.7</v>
      </c>
      <c r="BG218" s="302">
        <v>354</v>
      </c>
      <c r="BH218" s="303">
        <v>31</v>
      </c>
      <c r="BI218" s="303">
        <v>76.599999999999994</v>
      </c>
      <c r="BJ218" s="305">
        <v>7.8</v>
      </c>
      <c r="BK218" s="302">
        <v>9.6</v>
      </c>
      <c r="BL218" s="305">
        <v>3.7</v>
      </c>
      <c r="BM218" s="303">
        <v>583000</v>
      </c>
      <c r="BN218" s="303">
        <v>54000</v>
      </c>
      <c r="BO218" s="303">
        <v>10700</v>
      </c>
      <c r="BP218" s="303">
        <v>1100</v>
      </c>
      <c r="BQ218" s="303">
        <v>154</v>
      </c>
      <c r="BR218" s="302">
        <v>11</v>
      </c>
      <c r="BS218" s="303">
        <v>123.2</v>
      </c>
      <c r="BT218" s="302">
        <v>8.6</v>
      </c>
      <c r="BU218" s="304">
        <v>1.59</v>
      </c>
      <c r="BV218" s="304">
        <v>0.61</v>
      </c>
      <c r="BW218" s="304">
        <v>0.74</v>
      </c>
      <c r="BX218" s="304">
        <v>0.46</v>
      </c>
      <c r="BY218" s="302"/>
      <c r="BZ218" s="307">
        <f t="shared" si="45"/>
        <v>49.063291139240505</v>
      </c>
      <c r="CA218" s="235">
        <f t="shared" si="52"/>
        <v>170.9969765981871</v>
      </c>
      <c r="CB218" s="308">
        <f t="shared" si="53"/>
        <v>1.810491301772676</v>
      </c>
      <c r="CC218" s="235">
        <f t="shared" si="54"/>
        <v>769.46922641004141</v>
      </c>
    </row>
    <row r="219" spans="1:81" s="26" customFormat="1" ht="12" customHeight="1">
      <c r="A219" s="29" t="s">
        <v>304</v>
      </c>
      <c r="B219" s="29"/>
      <c r="C219" s="305">
        <v>5.5438999999999998</v>
      </c>
      <c r="D219" s="25" t="s">
        <v>461</v>
      </c>
      <c r="E219" s="25"/>
      <c r="F219" s="298">
        <v>1887.9</v>
      </c>
      <c r="G219" s="298">
        <v>7.7</v>
      </c>
      <c r="H219" s="298">
        <v>1849.7</v>
      </c>
      <c r="I219" s="298">
        <v>35</v>
      </c>
      <c r="J219" s="299">
        <v>2.0099999999999998</v>
      </c>
      <c r="K219" s="300">
        <v>0.11552999999999999</v>
      </c>
      <c r="L219" s="300">
        <v>6.9999999999999999E-4</v>
      </c>
      <c r="M219" s="301">
        <v>5.2839999999999998</v>
      </c>
      <c r="N219" s="301">
        <v>0.13</v>
      </c>
      <c r="O219" s="300">
        <v>0.33234000000000002</v>
      </c>
      <c r="P219" s="300">
        <v>7.1999999999999998E-3</v>
      </c>
      <c r="Q219" s="301">
        <v>0.33201000000000003</v>
      </c>
      <c r="R219" s="302"/>
      <c r="S219" s="302">
        <v>219</v>
      </c>
      <c r="T219" s="302">
        <v>17</v>
      </c>
      <c r="U219" s="305">
        <v>27.8</v>
      </c>
      <c r="V219" s="302">
        <v>2.1</v>
      </c>
      <c r="W219" s="305">
        <v>27.6</v>
      </c>
      <c r="X219" s="305">
        <v>2.1</v>
      </c>
      <c r="Y219" s="304">
        <f t="shared" si="44"/>
        <v>0.97687861271676302</v>
      </c>
      <c r="Z219" s="304"/>
      <c r="AA219" s="302">
        <v>300</v>
      </c>
      <c r="AB219" s="302">
        <v>130</v>
      </c>
      <c r="AC219" s="304">
        <v>0.73</v>
      </c>
      <c r="AD219" s="304">
        <v>0.98</v>
      </c>
      <c r="AE219" s="304">
        <v>0.31</v>
      </c>
      <c r="AF219" s="304">
        <v>0.39</v>
      </c>
      <c r="AG219" s="302">
        <v>870</v>
      </c>
      <c r="AH219" s="302">
        <v>110</v>
      </c>
      <c r="AI219" s="306" t="s">
        <v>107</v>
      </c>
      <c r="AJ219" s="306" t="s">
        <v>107</v>
      </c>
      <c r="AK219" s="305">
        <v>35.200000000000003</v>
      </c>
      <c r="AL219" s="305">
        <v>4.5999999999999996</v>
      </c>
      <c r="AM219" s="306">
        <v>0.03</v>
      </c>
      <c r="AN219" s="306">
        <v>2.8000000000000001E-2</v>
      </c>
      <c r="AO219" s="304">
        <v>1.8</v>
      </c>
      <c r="AP219" s="304">
        <v>1.3</v>
      </c>
      <c r="AQ219" s="304">
        <v>3.1</v>
      </c>
      <c r="AR219" s="304">
        <v>1</v>
      </c>
      <c r="AS219" s="304">
        <v>0.76</v>
      </c>
      <c r="AT219" s="304">
        <v>0.34</v>
      </c>
      <c r="AU219" s="305">
        <v>17.399999999999999</v>
      </c>
      <c r="AV219" s="304">
        <v>4.0999999999999996</v>
      </c>
      <c r="AW219" s="304">
        <v>5.69</v>
      </c>
      <c r="AX219" s="304">
        <v>0.9</v>
      </c>
      <c r="AY219" s="303">
        <v>75.099999999999994</v>
      </c>
      <c r="AZ219" s="302">
        <v>9.4</v>
      </c>
      <c r="BA219" s="303">
        <v>29</v>
      </c>
      <c r="BB219" s="302">
        <v>3.7</v>
      </c>
      <c r="BC219" s="303">
        <v>144</v>
      </c>
      <c r="BD219" s="302">
        <v>19</v>
      </c>
      <c r="BE219" s="303">
        <v>32.299999999999997</v>
      </c>
      <c r="BF219" s="302">
        <v>3.4</v>
      </c>
      <c r="BG219" s="302">
        <v>305</v>
      </c>
      <c r="BH219" s="303">
        <v>32</v>
      </c>
      <c r="BI219" s="303">
        <v>64.8</v>
      </c>
      <c r="BJ219" s="305">
        <v>6.8</v>
      </c>
      <c r="BK219" s="302">
        <v>6.9</v>
      </c>
      <c r="BL219" s="305">
        <v>3</v>
      </c>
      <c r="BM219" s="303">
        <v>520000</v>
      </c>
      <c r="BN219" s="303">
        <v>48000</v>
      </c>
      <c r="BO219" s="303">
        <v>10210</v>
      </c>
      <c r="BP219" s="303">
        <v>970</v>
      </c>
      <c r="BQ219" s="303">
        <v>169</v>
      </c>
      <c r="BR219" s="302">
        <v>13</v>
      </c>
      <c r="BS219" s="303">
        <v>173</v>
      </c>
      <c r="BT219" s="302">
        <v>13</v>
      </c>
      <c r="BU219" s="304">
        <v>3.04</v>
      </c>
      <c r="BV219" s="304">
        <v>0.94</v>
      </c>
      <c r="BW219" s="304">
        <v>1.34</v>
      </c>
      <c r="BX219" s="304">
        <v>0.63</v>
      </c>
      <c r="BY219" s="302"/>
      <c r="BZ219" s="307">
        <f t="shared" si="45"/>
        <v>65.948028673835125</v>
      </c>
      <c r="CA219" s="235">
        <f t="shared" si="52"/>
        <v>239.84985819525144</v>
      </c>
      <c r="CB219" s="308">
        <f t="shared" si="53"/>
        <v>2.0292220565128778</v>
      </c>
      <c r="CC219" s="235">
        <f t="shared" si="54"/>
        <v>737.96975311523488</v>
      </c>
    </row>
    <row r="220" spans="1:81" s="26" customFormat="1" ht="12" customHeight="1">
      <c r="A220" s="29" t="s">
        <v>305</v>
      </c>
      <c r="B220" s="29"/>
      <c r="C220" s="305">
        <v>6.2618</v>
      </c>
      <c r="D220" s="25" t="s">
        <v>461</v>
      </c>
      <c r="E220" s="25"/>
      <c r="F220" s="298">
        <v>1878</v>
      </c>
      <c r="G220" s="298">
        <v>15</v>
      </c>
      <c r="H220" s="298">
        <v>1836</v>
      </c>
      <c r="I220" s="298">
        <v>36</v>
      </c>
      <c r="J220" s="299">
        <v>1.7</v>
      </c>
      <c r="K220" s="300">
        <v>0.115</v>
      </c>
      <c r="L220" s="300">
        <v>1.5E-3</v>
      </c>
      <c r="M220" s="301">
        <v>5.2030000000000003</v>
      </c>
      <c r="N220" s="301">
        <v>0.14000000000000001</v>
      </c>
      <c r="O220" s="300">
        <v>0.32950000000000002</v>
      </c>
      <c r="P220" s="300">
        <v>7.4000000000000003E-3</v>
      </c>
      <c r="Q220" s="301">
        <v>0.76319000000000004</v>
      </c>
      <c r="R220" s="302"/>
      <c r="S220" s="302">
        <v>114</v>
      </c>
      <c r="T220" s="302">
        <v>12</v>
      </c>
      <c r="U220" s="305">
        <v>14.3</v>
      </c>
      <c r="V220" s="302">
        <v>1.5</v>
      </c>
      <c r="W220" s="305">
        <v>18.600000000000001</v>
      </c>
      <c r="X220" s="305">
        <v>1.9</v>
      </c>
      <c r="Y220" s="304">
        <f t="shared" si="44"/>
        <v>1.2721238938053097</v>
      </c>
      <c r="Z220" s="304"/>
      <c r="AA220" s="302">
        <v>430</v>
      </c>
      <c r="AB220" s="302">
        <v>260</v>
      </c>
      <c r="AC220" s="304">
        <v>0.83</v>
      </c>
      <c r="AD220" s="304">
        <v>0.92</v>
      </c>
      <c r="AE220" s="304">
        <v>0.17</v>
      </c>
      <c r="AF220" s="304">
        <v>0.18</v>
      </c>
      <c r="AG220" s="302">
        <v>938</v>
      </c>
      <c r="AH220" s="302">
        <v>99</v>
      </c>
      <c r="AI220" s="306">
        <v>7.6E-3</v>
      </c>
      <c r="AJ220" s="306">
        <v>8.6E-3</v>
      </c>
      <c r="AK220" s="305">
        <v>17.3</v>
      </c>
      <c r="AL220" s="305">
        <v>2.9</v>
      </c>
      <c r="AM220" s="306">
        <v>0.27</v>
      </c>
      <c r="AN220" s="306">
        <v>0.1</v>
      </c>
      <c r="AO220" s="304">
        <v>4.3</v>
      </c>
      <c r="AP220" s="304">
        <v>1.1000000000000001</v>
      </c>
      <c r="AQ220" s="304">
        <v>7.3</v>
      </c>
      <c r="AR220" s="304">
        <v>1.9</v>
      </c>
      <c r="AS220" s="304">
        <v>1.9</v>
      </c>
      <c r="AT220" s="304">
        <v>0.42</v>
      </c>
      <c r="AU220" s="305">
        <v>25.7</v>
      </c>
      <c r="AV220" s="304">
        <v>7.1</v>
      </c>
      <c r="AW220" s="304">
        <v>8.4</v>
      </c>
      <c r="AX220" s="304">
        <v>1.2</v>
      </c>
      <c r="AY220" s="303">
        <v>93</v>
      </c>
      <c r="AZ220" s="302">
        <v>15</v>
      </c>
      <c r="BA220" s="303">
        <v>33</v>
      </c>
      <c r="BB220" s="302">
        <v>4.7</v>
      </c>
      <c r="BC220" s="303">
        <v>158</v>
      </c>
      <c r="BD220" s="302">
        <v>24</v>
      </c>
      <c r="BE220" s="303">
        <v>32.1</v>
      </c>
      <c r="BF220" s="302">
        <v>5.6</v>
      </c>
      <c r="BG220" s="302">
        <v>309</v>
      </c>
      <c r="BH220" s="303">
        <v>50</v>
      </c>
      <c r="BI220" s="303">
        <v>59.8</v>
      </c>
      <c r="BJ220" s="305">
        <v>9</v>
      </c>
      <c r="BK220" s="302">
        <v>12.9</v>
      </c>
      <c r="BL220" s="305">
        <v>4.5999999999999996</v>
      </c>
      <c r="BM220" s="303">
        <v>535000</v>
      </c>
      <c r="BN220" s="303">
        <v>79000</v>
      </c>
      <c r="BO220" s="303">
        <v>8800</v>
      </c>
      <c r="BP220" s="303">
        <v>1100</v>
      </c>
      <c r="BQ220" s="303">
        <v>115</v>
      </c>
      <c r="BR220" s="302">
        <v>12</v>
      </c>
      <c r="BS220" s="303">
        <v>90.4</v>
      </c>
      <c r="BT220" s="302">
        <v>9.6999999999999993</v>
      </c>
      <c r="BU220" s="304">
        <v>1.62</v>
      </c>
      <c r="BV220" s="304">
        <v>0.51</v>
      </c>
      <c r="BW220" s="304">
        <v>0.48</v>
      </c>
      <c r="BX220" s="304">
        <v>0.24</v>
      </c>
      <c r="BY220" s="302"/>
      <c r="BZ220" s="307">
        <f t="shared" si="45"/>
        <v>34.367633004141446</v>
      </c>
      <c r="CA220" s="235">
        <f t="shared" si="52"/>
        <v>125.10551698855549</v>
      </c>
      <c r="CB220" s="308">
        <f t="shared" si="53"/>
        <v>0.82011093788559664</v>
      </c>
      <c r="CC220" s="235">
        <f t="shared" si="54"/>
        <v>799.36268230792496</v>
      </c>
    </row>
    <row r="221" spans="1:81" s="26" customFormat="1" ht="12" customHeight="1">
      <c r="A221" s="29" t="s">
        <v>306</v>
      </c>
      <c r="B221" s="29"/>
      <c r="C221" s="305">
        <v>6.1856999999999998</v>
      </c>
      <c r="D221" s="25" t="s">
        <v>461</v>
      </c>
      <c r="E221" s="25"/>
      <c r="F221" s="298">
        <v>1885.6</v>
      </c>
      <c r="G221" s="298">
        <v>5.5</v>
      </c>
      <c r="H221" s="298">
        <v>1904.2</v>
      </c>
      <c r="I221" s="298">
        <v>35</v>
      </c>
      <c r="J221" s="299">
        <v>-0.97</v>
      </c>
      <c r="K221" s="300">
        <v>0.11537</v>
      </c>
      <c r="L221" s="300">
        <v>8.1999999999999998E-4</v>
      </c>
      <c r="M221" s="301">
        <v>5.4589999999999996</v>
      </c>
      <c r="N221" s="301">
        <v>0.14000000000000001</v>
      </c>
      <c r="O221" s="300">
        <v>0.34364</v>
      </c>
      <c r="P221" s="300">
        <v>7.4000000000000003E-3</v>
      </c>
      <c r="Q221" s="301">
        <v>0.83194000000000001</v>
      </c>
      <c r="R221" s="302"/>
      <c r="S221" s="302">
        <v>253</v>
      </c>
      <c r="T221" s="302">
        <v>22</v>
      </c>
      <c r="U221" s="305">
        <v>32</v>
      </c>
      <c r="V221" s="302">
        <v>2.6</v>
      </c>
      <c r="W221" s="305">
        <v>37.799999999999997</v>
      </c>
      <c r="X221" s="305">
        <v>3.2</v>
      </c>
      <c r="Y221" s="304">
        <f t="shared" si="44"/>
        <v>1.1295336787564767</v>
      </c>
      <c r="Z221" s="304"/>
      <c r="AA221" s="302">
        <v>310</v>
      </c>
      <c r="AB221" s="302">
        <v>92</v>
      </c>
      <c r="AC221" s="304">
        <v>0.2</v>
      </c>
      <c r="AD221" s="304">
        <v>1.1000000000000001</v>
      </c>
      <c r="AE221" s="304">
        <v>0.67</v>
      </c>
      <c r="AF221" s="304">
        <v>0.37</v>
      </c>
      <c r="AG221" s="302">
        <v>1202</v>
      </c>
      <c r="AH221" s="302">
        <v>94</v>
      </c>
      <c r="AI221" s="306">
        <v>4.5999999999999999E-2</v>
      </c>
      <c r="AJ221" s="306">
        <v>2.5000000000000001E-2</v>
      </c>
      <c r="AK221" s="305">
        <v>38.4</v>
      </c>
      <c r="AL221" s="305">
        <v>3.5</v>
      </c>
      <c r="AM221" s="306">
        <v>0.14199999999999999</v>
      </c>
      <c r="AN221" s="306">
        <v>5.5E-2</v>
      </c>
      <c r="AO221" s="304">
        <v>2.4</v>
      </c>
      <c r="AP221" s="304">
        <v>0.8</v>
      </c>
      <c r="AQ221" s="304">
        <v>6</v>
      </c>
      <c r="AR221" s="304">
        <v>1.4</v>
      </c>
      <c r="AS221" s="304">
        <v>1.28</v>
      </c>
      <c r="AT221" s="304">
        <v>0.38</v>
      </c>
      <c r="AU221" s="305">
        <v>25.8</v>
      </c>
      <c r="AV221" s="304">
        <v>3.5</v>
      </c>
      <c r="AW221" s="304">
        <v>7.8</v>
      </c>
      <c r="AX221" s="304">
        <v>1</v>
      </c>
      <c r="AY221" s="303">
        <v>109</v>
      </c>
      <c r="AZ221" s="302">
        <v>13</v>
      </c>
      <c r="BA221" s="303">
        <v>40</v>
      </c>
      <c r="BB221" s="302">
        <v>3.6</v>
      </c>
      <c r="BC221" s="303">
        <v>205</v>
      </c>
      <c r="BD221" s="302">
        <v>22</v>
      </c>
      <c r="BE221" s="303">
        <v>40.700000000000003</v>
      </c>
      <c r="BF221" s="302">
        <v>4.3</v>
      </c>
      <c r="BG221" s="302">
        <v>392</v>
      </c>
      <c r="BH221" s="303">
        <v>44</v>
      </c>
      <c r="BI221" s="303">
        <v>81.5</v>
      </c>
      <c r="BJ221" s="305">
        <v>7.6</v>
      </c>
      <c r="BK221" s="302">
        <v>9.4</v>
      </c>
      <c r="BL221" s="305">
        <v>2.2999999999999998</v>
      </c>
      <c r="BM221" s="303">
        <v>556000</v>
      </c>
      <c r="BN221" s="303">
        <v>56000</v>
      </c>
      <c r="BO221" s="303">
        <v>10600</v>
      </c>
      <c r="BP221" s="303">
        <v>1100</v>
      </c>
      <c r="BQ221" s="303">
        <v>218</v>
      </c>
      <c r="BR221" s="302">
        <v>19</v>
      </c>
      <c r="BS221" s="303">
        <v>193</v>
      </c>
      <c r="BT221" s="302">
        <v>16</v>
      </c>
      <c r="BU221" s="304">
        <v>4.4000000000000004</v>
      </c>
      <c r="BV221" s="304">
        <v>1.1000000000000001</v>
      </c>
      <c r="BW221" s="304">
        <v>1.41</v>
      </c>
      <c r="BX221" s="304">
        <v>0.33</v>
      </c>
      <c r="BY221" s="302"/>
      <c r="BZ221" s="307">
        <f t="shared" si="45"/>
        <v>63.583333333333343</v>
      </c>
      <c r="CA221" s="235">
        <f t="shared" si="52"/>
        <v>267.46572557404357</v>
      </c>
      <c r="CB221" s="308">
        <f t="shared" si="53"/>
        <v>1.81769158356756</v>
      </c>
      <c r="CC221" s="235">
        <f t="shared" si="54"/>
        <v>767.40263182661749</v>
      </c>
    </row>
    <row r="222" spans="1:81" s="26" customFormat="1" ht="12" customHeight="1">
      <c r="A222" s="29" t="s">
        <v>307</v>
      </c>
      <c r="B222" s="29"/>
      <c r="C222" s="305">
        <v>2.8010999999999999</v>
      </c>
      <c r="D222" s="25" t="s">
        <v>461</v>
      </c>
      <c r="E222" s="25"/>
      <c r="F222" s="298">
        <v>1876</v>
      </c>
      <c r="G222" s="298">
        <v>14</v>
      </c>
      <c r="H222" s="298">
        <v>1822</v>
      </c>
      <c r="I222" s="298">
        <v>37</v>
      </c>
      <c r="J222" s="299">
        <v>2.9</v>
      </c>
      <c r="K222" s="300">
        <v>0.1149</v>
      </c>
      <c r="L222" s="300">
        <v>2.8E-3</v>
      </c>
      <c r="M222" s="301">
        <v>5.19</v>
      </c>
      <c r="N222" s="301">
        <v>0.16</v>
      </c>
      <c r="O222" s="300">
        <v>0.32650000000000001</v>
      </c>
      <c r="P222" s="300">
        <v>7.4999999999999997E-3</v>
      </c>
      <c r="Q222" s="304">
        <v>0.1</v>
      </c>
      <c r="R222" s="302"/>
      <c r="S222" s="302">
        <v>63.8</v>
      </c>
      <c r="T222" s="302">
        <v>6.7</v>
      </c>
      <c r="U222" s="305">
        <v>7.95</v>
      </c>
      <c r="V222" s="302">
        <v>0.9</v>
      </c>
      <c r="W222" s="305">
        <v>6.9</v>
      </c>
      <c r="X222" s="305">
        <v>0.89</v>
      </c>
      <c r="Y222" s="304">
        <f t="shared" si="44"/>
        <v>0.83739837398373984</v>
      </c>
      <c r="Z222" s="304"/>
      <c r="AA222" s="302">
        <v>30</v>
      </c>
      <c r="AB222" s="302">
        <v>210</v>
      </c>
      <c r="AC222" s="304" t="s">
        <v>107</v>
      </c>
      <c r="AD222" s="304" t="s">
        <v>107</v>
      </c>
      <c r="AE222" s="304" t="s">
        <v>107</v>
      </c>
      <c r="AF222" s="304" t="s">
        <v>107</v>
      </c>
      <c r="AG222" s="302">
        <v>428</v>
      </c>
      <c r="AH222" s="302">
        <v>71</v>
      </c>
      <c r="AI222" s="306">
        <v>1.0999999999999999E-2</v>
      </c>
      <c r="AJ222" s="306">
        <v>2.4E-2</v>
      </c>
      <c r="AK222" s="305">
        <v>13.9</v>
      </c>
      <c r="AL222" s="305">
        <v>1.9</v>
      </c>
      <c r="AM222" s="306">
        <v>0.02</v>
      </c>
      <c r="AN222" s="306">
        <v>2.5000000000000001E-2</v>
      </c>
      <c r="AO222" s="304">
        <v>0.74</v>
      </c>
      <c r="AP222" s="304">
        <v>0.68</v>
      </c>
      <c r="AQ222" s="304">
        <v>1.8</v>
      </c>
      <c r="AR222" s="304">
        <v>1.8</v>
      </c>
      <c r="AS222" s="304">
        <v>0.54</v>
      </c>
      <c r="AT222" s="304">
        <v>0.44</v>
      </c>
      <c r="AU222" s="305">
        <v>9.8000000000000007</v>
      </c>
      <c r="AV222" s="304">
        <v>2.2000000000000002</v>
      </c>
      <c r="AW222" s="304">
        <v>3.1</v>
      </c>
      <c r="AX222" s="304">
        <v>1.2</v>
      </c>
      <c r="AY222" s="303">
        <v>39.4</v>
      </c>
      <c r="AZ222" s="302">
        <v>3</v>
      </c>
      <c r="BA222" s="303">
        <v>14.2</v>
      </c>
      <c r="BB222" s="302">
        <v>3</v>
      </c>
      <c r="BC222" s="303">
        <v>75</v>
      </c>
      <c r="BD222" s="302">
        <v>15</v>
      </c>
      <c r="BE222" s="303">
        <v>15.7</v>
      </c>
      <c r="BF222" s="302">
        <v>3.5</v>
      </c>
      <c r="BG222" s="302">
        <v>148</v>
      </c>
      <c r="BH222" s="303">
        <v>24</v>
      </c>
      <c r="BI222" s="303">
        <v>27.3</v>
      </c>
      <c r="BJ222" s="305">
        <v>3.9</v>
      </c>
      <c r="BK222" s="302">
        <v>9.1999999999999993</v>
      </c>
      <c r="BL222" s="305">
        <v>5.9</v>
      </c>
      <c r="BM222" s="303">
        <v>504000</v>
      </c>
      <c r="BN222" s="303">
        <v>24000</v>
      </c>
      <c r="BO222" s="303">
        <v>9100</v>
      </c>
      <c r="BP222" s="303">
        <v>1100</v>
      </c>
      <c r="BQ222" s="303">
        <v>41.2</v>
      </c>
      <c r="BR222" s="302">
        <v>4.0999999999999996</v>
      </c>
      <c r="BS222" s="303">
        <v>49.2</v>
      </c>
      <c r="BT222" s="302">
        <v>5.3</v>
      </c>
      <c r="BU222" s="304">
        <v>1.64</v>
      </c>
      <c r="BV222" s="304">
        <v>0.35</v>
      </c>
      <c r="BW222" s="304">
        <v>0.89</v>
      </c>
      <c r="BX222" s="304">
        <v>0.65</v>
      </c>
      <c r="BY222" s="302"/>
      <c r="BZ222" s="307">
        <f t="shared" si="45"/>
        <v>75.132132132132128</v>
      </c>
      <c r="CA222" s="235">
        <f t="shared" si="52"/>
        <v>68.063549771089782</v>
      </c>
      <c r="CB222" s="308">
        <f t="shared" si="53"/>
        <v>1.261207719542023</v>
      </c>
      <c r="CC222" s="235">
        <f t="shared" si="54"/>
        <v>765.30003252466202</v>
      </c>
    </row>
    <row r="223" spans="1:81" s="169" customFormat="1" ht="12" customHeight="1">
      <c r="A223" s="167" t="s">
        <v>648</v>
      </c>
      <c r="B223" s="168"/>
      <c r="C223" s="321"/>
      <c r="F223" s="320"/>
      <c r="G223" s="320"/>
      <c r="H223" s="320"/>
      <c r="I223" s="320"/>
      <c r="J223" s="321"/>
      <c r="K223" s="322"/>
      <c r="L223" s="322"/>
      <c r="M223" s="323"/>
      <c r="N223" s="323"/>
      <c r="O223" s="322"/>
      <c r="P223" s="322"/>
      <c r="Q223" s="323"/>
      <c r="R223" s="324"/>
      <c r="S223" s="320"/>
      <c r="T223" s="324"/>
      <c r="U223" s="324"/>
      <c r="V223" s="324"/>
      <c r="W223" s="324"/>
      <c r="X223" s="324"/>
      <c r="Y223" s="323"/>
      <c r="Z223" s="323"/>
      <c r="AA223" s="324"/>
      <c r="AB223" s="324"/>
      <c r="AC223" s="323"/>
      <c r="AD223" s="323"/>
      <c r="AE223" s="323"/>
      <c r="AF223" s="323"/>
      <c r="AG223" s="324"/>
      <c r="AH223" s="324"/>
      <c r="AI223" s="325"/>
      <c r="AJ223" s="325"/>
      <c r="AK223" s="321"/>
      <c r="AL223" s="321"/>
      <c r="AM223" s="325"/>
      <c r="AN223" s="325"/>
      <c r="AO223" s="323"/>
      <c r="AP223" s="323"/>
      <c r="AQ223" s="323"/>
      <c r="AR223" s="323"/>
      <c r="AS223" s="323"/>
      <c r="AT223" s="323"/>
      <c r="AU223" s="321"/>
      <c r="AV223" s="323"/>
      <c r="AW223" s="323"/>
      <c r="AX223" s="323"/>
      <c r="AY223" s="320"/>
      <c r="AZ223" s="324"/>
      <c r="BA223" s="320"/>
      <c r="BB223" s="324"/>
      <c r="BC223" s="320"/>
      <c r="BD223" s="324"/>
      <c r="BE223" s="320"/>
      <c r="BF223" s="324"/>
      <c r="BG223" s="324"/>
      <c r="BH223" s="320"/>
      <c r="BI223" s="320"/>
      <c r="BJ223" s="321"/>
      <c r="BK223" s="324"/>
      <c r="BL223" s="321"/>
      <c r="BM223" s="320"/>
      <c r="BN223" s="320"/>
      <c r="BO223" s="320"/>
      <c r="BP223" s="320"/>
      <c r="BQ223" s="320"/>
      <c r="BR223" s="324"/>
      <c r="BS223" s="320"/>
      <c r="BT223" s="324"/>
      <c r="BU223" s="323"/>
      <c r="BV223" s="323"/>
      <c r="BW223" s="323"/>
      <c r="BX223" s="323"/>
      <c r="BY223" s="324"/>
      <c r="BZ223" s="326"/>
      <c r="CA223" s="242">
        <f t="shared" ref="CA223:CB223" si="55">AVERAGE(CA188:CA222)</f>
        <v>247.4012258400347</v>
      </c>
      <c r="CB223" s="240">
        <f t="shared" si="55"/>
        <v>1.8515088668573882</v>
      </c>
      <c r="CC223" s="242">
        <f>AVERAGE(CC188:CC222)</f>
        <v>764.9621753079814</v>
      </c>
    </row>
    <row r="224" spans="1:81" s="169" customFormat="1" ht="12" customHeight="1">
      <c r="A224" s="167" t="s">
        <v>966</v>
      </c>
      <c r="B224" s="168"/>
      <c r="C224" s="321"/>
      <c r="F224" s="320"/>
      <c r="G224" s="320"/>
      <c r="H224" s="320"/>
      <c r="I224" s="320"/>
      <c r="J224" s="321"/>
      <c r="K224" s="322"/>
      <c r="L224" s="322"/>
      <c r="M224" s="323"/>
      <c r="N224" s="323"/>
      <c r="O224" s="322"/>
      <c r="P224" s="322"/>
      <c r="Q224" s="323"/>
      <c r="R224" s="324"/>
      <c r="S224" s="320"/>
      <c r="T224" s="324"/>
      <c r="U224" s="324"/>
      <c r="V224" s="324"/>
      <c r="W224" s="324"/>
      <c r="X224" s="324"/>
      <c r="Y224" s="323"/>
      <c r="Z224" s="323"/>
      <c r="AA224" s="324"/>
      <c r="AB224" s="324"/>
      <c r="AC224" s="323"/>
      <c r="AD224" s="323"/>
      <c r="AE224" s="323"/>
      <c r="AF224" s="323"/>
      <c r="AG224" s="324"/>
      <c r="AH224" s="324"/>
      <c r="AI224" s="325"/>
      <c r="AJ224" s="325"/>
      <c r="AK224" s="321"/>
      <c r="AL224" s="321"/>
      <c r="AM224" s="325"/>
      <c r="AN224" s="325"/>
      <c r="AO224" s="323"/>
      <c r="AP224" s="323"/>
      <c r="AQ224" s="323"/>
      <c r="AR224" s="323"/>
      <c r="AS224" s="323"/>
      <c r="AT224" s="323"/>
      <c r="AU224" s="321"/>
      <c r="AV224" s="323"/>
      <c r="AW224" s="323"/>
      <c r="AX224" s="323"/>
      <c r="AY224" s="320"/>
      <c r="AZ224" s="324"/>
      <c r="BA224" s="320"/>
      <c r="BB224" s="324"/>
      <c r="BC224" s="320"/>
      <c r="BD224" s="324"/>
      <c r="BE224" s="320"/>
      <c r="BF224" s="324"/>
      <c r="BG224" s="324"/>
      <c r="BH224" s="320"/>
      <c r="BI224" s="320"/>
      <c r="BJ224" s="321"/>
      <c r="BK224" s="324"/>
      <c r="BL224" s="321"/>
      <c r="BM224" s="320"/>
      <c r="BN224" s="320"/>
      <c r="BO224" s="320"/>
      <c r="BP224" s="320"/>
      <c r="BQ224" s="320"/>
      <c r="BR224" s="324"/>
      <c r="BS224" s="320"/>
      <c r="BT224" s="324"/>
      <c r="BU224" s="323"/>
      <c r="BV224" s="323"/>
      <c r="BW224" s="323"/>
      <c r="BX224" s="323"/>
      <c r="BY224" s="324"/>
      <c r="BZ224" s="326"/>
      <c r="CA224" s="242">
        <f t="shared" ref="CA224:CB224" si="56">_xlfn.STDEV.S(CA188:CA222)</f>
        <v>77.735391443322641</v>
      </c>
      <c r="CB224" s="240">
        <f t="shared" si="56"/>
        <v>0.41561402459748575</v>
      </c>
      <c r="CC224" s="242">
        <f>_xlfn.STDEV.S(CC188:CC222)</f>
        <v>35.567384448508953</v>
      </c>
    </row>
    <row r="225" spans="1:81" s="169" customFormat="1" ht="12" customHeight="1">
      <c r="A225" s="167" t="s">
        <v>972</v>
      </c>
      <c r="B225" s="168"/>
      <c r="C225" s="321"/>
      <c r="F225" s="320"/>
      <c r="G225" s="320"/>
      <c r="H225" s="320"/>
      <c r="I225" s="320"/>
      <c r="J225" s="321"/>
      <c r="K225" s="322"/>
      <c r="L225" s="322"/>
      <c r="M225" s="323"/>
      <c r="N225" s="323"/>
      <c r="O225" s="322"/>
      <c r="P225" s="322"/>
      <c r="Q225" s="323"/>
      <c r="R225" s="324"/>
      <c r="S225" s="320"/>
      <c r="T225" s="324"/>
      <c r="U225" s="324"/>
      <c r="V225" s="324"/>
      <c r="W225" s="324"/>
      <c r="X225" s="324"/>
      <c r="Y225" s="323"/>
      <c r="Z225" s="323"/>
      <c r="AA225" s="324"/>
      <c r="AB225" s="324"/>
      <c r="AC225" s="323"/>
      <c r="AD225" s="323"/>
      <c r="AE225" s="323"/>
      <c r="AF225" s="323"/>
      <c r="AG225" s="324"/>
      <c r="AH225" s="324"/>
      <c r="AI225" s="325"/>
      <c r="AJ225" s="325"/>
      <c r="AK225" s="321"/>
      <c r="AL225" s="321"/>
      <c r="AM225" s="325"/>
      <c r="AN225" s="325"/>
      <c r="AO225" s="323"/>
      <c r="AP225" s="323"/>
      <c r="AQ225" s="323"/>
      <c r="AR225" s="323"/>
      <c r="AS225" s="323"/>
      <c r="AT225" s="323"/>
      <c r="AU225" s="321"/>
      <c r="AV225" s="323"/>
      <c r="AW225" s="323"/>
      <c r="AX225" s="323"/>
      <c r="AY225" s="320"/>
      <c r="AZ225" s="324"/>
      <c r="BA225" s="320"/>
      <c r="BB225" s="324"/>
      <c r="BC225" s="320"/>
      <c r="BD225" s="324"/>
      <c r="BE225" s="320"/>
      <c r="BF225" s="324"/>
      <c r="BG225" s="324"/>
      <c r="BH225" s="320"/>
      <c r="BI225" s="320"/>
      <c r="BJ225" s="321"/>
      <c r="BK225" s="324"/>
      <c r="BL225" s="321"/>
      <c r="BM225" s="320"/>
      <c r="BN225" s="320"/>
      <c r="BO225" s="320"/>
      <c r="BP225" s="320"/>
      <c r="BQ225" s="320"/>
      <c r="BR225" s="324"/>
      <c r="BS225" s="320"/>
      <c r="BT225" s="324"/>
      <c r="BU225" s="323"/>
      <c r="BV225" s="323"/>
      <c r="BW225" s="323"/>
      <c r="BX225" s="323"/>
      <c r="BY225" s="324"/>
      <c r="BZ225" s="326"/>
      <c r="CA225" s="242">
        <f t="shared" ref="CA225:CB225" si="57">COUNTA(CA188:CA222)</f>
        <v>31</v>
      </c>
      <c r="CB225" s="242">
        <f t="shared" si="57"/>
        <v>31</v>
      </c>
      <c r="CC225" s="242">
        <f>COUNTA(CC188:CC222)</f>
        <v>31</v>
      </c>
    </row>
    <row r="226" spans="1:81" s="26" customFormat="1" ht="12" customHeight="1">
      <c r="A226" s="29"/>
      <c r="B226" s="29"/>
      <c r="C226" s="305"/>
      <c r="F226" s="298"/>
      <c r="G226" s="298"/>
      <c r="H226" s="298"/>
      <c r="I226" s="298"/>
      <c r="J226" s="299"/>
      <c r="K226" s="300"/>
      <c r="L226" s="300"/>
      <c r="M226" s="301"/>
      <c r="N226" s="301"/>
      <c r="O226" s="300"/>
      <c r="P226" s="300"/>
      <c r="Q226" s="301"/>
      <c r="R226" s="302"/>
      <c r="S226" s="303"/>
      <c r="T226" s="302"/>
      <c r="U226" s="302"/>
      <c r="V226" s="302"/>
      <c r="W226" s="302"/>
      <c r="X226" s="302"/>
      <c r="Y226" s="304"/>
      <c r="Z226" s="304"/>
      <c r="AA226" s="302"/>
      <c r="AB226" s="302"/>
      <c r="AC226" s="304"/>
      <c r="AD226" s="304"/>
      <c r="AE226" s="304"/>
      <c r="AF226" s="304"/>
      <c r="AG226" s="302"/>
      <c r="AH226" s="302"/>
      <c r="AI226" s="306"/>
      <c r="AJ226" s="306"/>
      <c r="AK226" s="305"/>
      <c r="AL226" s="305"/>
      <c r="AM226" s="306"/>
      <c r="AN226" s="306"/>
      <c r="AO226" s="304"/>
      <c r="AP226" s="304"/>
      <c r="AQ226" s="304"/>
      <c r="AR226" s="304"/>
      <c r="AS226" s="304"/>
      <c r="AT226" s="304"/>
      <c r="AU226" s="305"/>
      <c r="AV226" s="304"/>
      <c r="AW226" s="304"/>
      <c r="AX226" s="304"/>
      <c r="AY226" s="303"/>
      <c r="AZ226" s="302"/>
      <c r="BA226" s="303"/>
      <c r="BB226" s="302"/>
      <c r="BC226" s="303"/>
      <c r="BD226" s="302"/>
      <c r="BE226" s="303"/>
      <c r="BF226" s="302"/>
      <c r="BG226" s="302"/>
      <c r="BH226" s="303"/>
      <c r="BI226" s="303"/>
      <c r="BJ226" s="305"/>
      <c r="BK226" s="302"/>
      <c r="BL226" s="305"/>
      <c r="BM226" s="303"/>
      <c r="BN226" s="303"/>
      <c r="BO226" s="303"/>
      <c r="BP226" s="303"/>
      <c r="BQ226" s="303"/>
      <c r="BR226" s="302"/>
      <c r="BS226" s="303"/>
      <c r="BT226" s="302"/>
      <c r="BU226" s="304"/>
      <c r="BV226" s="304"/>
      <c r="BW226" s="304"/>
      <c r="BX226" s="304"/>
      <c r="BY226" s="302"/>
      <c r="BZ226" s="307"/>
      <c r="CA226" s="235"/>
      <c r="CB226" s="235"/>
      <c r="CC226" s="235"/>
    </row>
    <row r="227" spans="1:81" s="34" customFormat="1" ht="12" customHeight="1">
      <c r="A227" s="31" t="s">
        <v>914</v>
      </c>
      <c r="B227" s="31"/>
      <c r="C227" s="335"/>
      <c r="F227" s="327"/>
      <c r="G227" s="327"/>
      <c r="H227" s="327"/>
      <c r="I227" s="327"/>
      <c r="J227" s="328"/>
      <c r="K227" s="329"/>
      <c r="L227" s="329"/>
      <c r="M227" s="330"/>
      <c r="N227" s="330"/>
      <c r="O227" s="329"/>
      <c r="P227" s="329"/>
      <c r="Q227" s="330"/>
      <c r="R227" s="331"/>
      <c r="S227" s="332"/>
      <c r="T227" s="331"/>
      <c r="U227" s="331"/>
      <c r="V227" s="331"/>
      <c r="W227" s="331"/>
      <c r="X227" s="331"/>
      <c r="Y227" s="333"/>
      <c r="Z227" s="333"/>
      <c r="AA227" s="331"/>
      <c r="AB227" s="331"/>
      <c r="AC227" s="333"/>
      <c r="AD227" s="333"/>
      <c r="AE227" s="333"/>
      <c r="AF227" s="333"/>
      <c r="AG227" s="331"/>
      <c r="AH227" s="331"/>
      <c r="AI227" s="334"/>
      <c r="AJ227" s="334"/>
      <c r="AK227" s="335"/>
      <c r="AL227" s="335"/>
      <c r="AM227" s="334"/>
      <c r="AN227" s="334"/>
      <c r="AO227" s="333"/>
      <c r="AP227" s="333"/>
      <c r="AQ227" s="333"/>
      <c r="AR227" s="333"/>
      <c r="AS227" s="333"/>
      <c r="AT227" s="333"/>
      <c r="AU227" s="335"/>
      <c r="AV227" s="333"/>
      <c r="AW227" s="333"/>
      <c r="AX227" s="333"/>
      <c r="AY227" s="332"/>
      <c r="AZ227" s="331"/>
      <c r="BA227" s="332"/>
      <c r="BB227" s="331"/>
      <c r="BC227" s="332"/>
      <c r="BD227" s="331"/>
      <c r="BE227" s="332"/>
      <c r="BF227" s="331"/>
      <c r="BG227" s="331"/>
      <c r="BH227" s="332"/>
      <c r="BI227" s="332"/>
      <c r="BJ227" s="335"/>
      <c r="BK227" s="331"/>
      <c r="BL227" s="335"/>
      <c r="BM227" s="332"/>
      <c r="BN227" s="332"/>
      <c r="BO227" s="332"/>
      <c r="BP227" s="332"/>
      <c r="BQ227" s="332"/>
      <c r="BR227" s="331"/>
      <c r="BS227" s="332"/>
      <c r="BT227" s="331"/>
      <c r="BU227" s="333"/>
      <c r="BV227" s="333"/>
      <c r="BW227" s="333"/>
      <c r="BX227" s="333"/>
      <c r="BY227" s="331"/>
      <c r="BZ227" s="307"/>
      <c r="CA227" s="235"/>
      <c r="CB227" s="235"/>
      <c r="CC227" s="235"/>
    </row>
    <row r="228" spans="1:81" s="26" customFormat="1" ht="12" customHeight="1">
      <c r="A228" s="29" t="s">
        <v>318</v>
      </c>
      <c r="B228" s="29"/>
      <c r="C228" s="305">
        <v>7.0119999999999996</v>
      </c>
      <c r="D228" s="25" t="s">
        <v>461</v>
      </c>
      <c r="E228" s="25"/>
      <c r="F228" s="298">
        <v>1889.3</v>
      </c>
      <c r="G228" s="298">
        <v>5.6</v>
      </c>
      <c r="H228" s="298">
        <v>1856</v>
      </c>
      <c r="I228" s="298">
        <v>37</v>
      </c>
      <c r="J228" s="299">
        <v>1.75</v>
      </c>
      <c r="K228" s="300">
        <v>0.11559999999999999</v>
      </c>
      <c r="L228" s="300">
        <v>5.6999999999999998E-4</v>
      </c>
      <c r="M228" s="301">
        <v>5.3079999999999998</v>
      </c>
      <c r="N228" s="301">
        <v>0.14000000000000001</v>
      </c>
      <c r="O228" s="300">
        <v>0.3337</v>
      </c>
      <c r="P228" s="300">
        <v>7.6E-3</v>
      </c>
      <c r="Q228" s="301">
        <v>0.88798999999999995</v>
      </c>
      <c r="R228" s="302"/>
      <c r="S228" s="302">
        <v>475</v>
      </c>
      <c r="T228" s="302">
        <v>16</v>
      </c>
      <c r="U228" s="305">
        <v>60.3</v>
      </c>
      <c r="V228" s="304">
        <v>2</v>
      </c>
      <c r="W228" s="302">
        <v>80.400000000000006</v>
      </c>
      <c r="X228" s="305">
        <v>4.8</v>
      </c>
      <c r="Y228" s="304">
        <f t="shared" ref="Y228:Y284" si="58">BQ228/BS228</f>
        <v>1.2910052910052909</v>
      </c>
      <c r="Z228" s="304"/>
      <c r="AA228" s="302">
        <v>304</v>
      </c>
      <c r="AB228" s="302">
        <v>87</v>
      </c>
      <c r="AC228" s="304">
        <v>0.56000000000000005</v>
      </c>
      <c r="AD228" s="304">
        <v>0.86</v>
      </c>
      <c r="AE228" s="304">
        <v>0.41</v>
      </c>
      <c r="AF228" s="304">
        <v>0.25</v>
      </c>
      <c r="AG228" s="302">
        <v>1672</v>
      </c>
      <c r="AH228" s="302">
        <v>60</v>
      </c>
      <c r="AI228" s="306">
        <v>0.34</v>
      </c>
      <c r="AJ228" s="306">
        <v>0.11</v>
      </c>
      <c r="AK228" s="305">
        <v>54.5</v>
      </c>
      <c r="AL228" s="305">
        <v>4.3</v>
      </c>
      <c r="AM228" s="306">
        <v>0.43</v>
      </c>
      <c r="AN228" s="306">
        <v>0.12</v>
      </c>
      <c r="AO228" s="304">
        <v>4.4000000000000004</v>
      </c>
      <c r="AP228" s="304">
        <v>1.1000000000000001</v>
      </c>
      <c r="AQ228" s="304">
        <v>6.1</v>
      </c>
      <c r="AR228" s="304">
        <v>1.1000000000000001</v>
      </c>
      <c r="AS228" s="304">
        <v>1.5</v>
      </c>
      <c r="AT228" s="304">
        <v>0.25</v>
      </c>
      <c r="AU228" s="305">
        <v>30.5</v>
      </c>
      <c r="AV228" s="304">
        <v>4.0999999999999996</v>
      </c>
      <c r="AW228" s="304">
        <v>8.6999999999999993</v>
      </c>
      <c r="AX228" s="304">
        <v>1.1000000000000001</v>
      </c>
      <c r="AY228" s="303">
        <v>139</v>
      </c>
      <c r="AZ228" s="302">
        <v>16</v>
      </c>
      <c r="BA228" s="303">
        <v>52.9</v>
      </c>
      <c r="BB228" s="302">
        <v>4.3</v>
      </c>
      <c r="BC228" s="303">
        <v>264</v>
      </c>
      <c r="BD228" s="302">
        <v>20</v>
      </c>
      <c r="BE228" s="303">
        <v>60.4</v>
      </c>
      <c r="BF228" s="302">
        <v>5.3</v>
      </c>
      <c r="BG228" s="302">
        <v>575</v>
      </c>
      <c r="BH228" s="303">
        <v>57</v>
      </c>
      <c r="BI228" s="303">
        <v>115.2</v>
      </c>
      <c r="BJ228" s="305">
        <v>8.5</v>
      </c>
      <c r="BK228" s="305">
        <v>6</v>
      </c>
      <c r="BL228" s="305">
        <v>1.8</v>
      </c>
      <c r="BM228" s="303">
        <v>562000</v>
      </c>
      <c r="BN228" s="303">
        <v>29000</v>
      </c>
      <c r="BO228" s="303">
        <v>12780</v>
      </c>
      <c r="BP228" s="303">
        <v>820</v>
      </c>
      <c r="BQ228" s="303">
        <v>488</v>
      </c>
      <c r="BR228" s="302">
        <v>25</v>
      </c>
      <c r="BS228" s="303">
        <v>378</v>
      </c>
      <c r="BT228" s="302">
        <v>12</v>
      </c>
      <c r="BU228" s="304">
        <v>4.5599999999999996</v>
      </c>
      <c r="BV228" s="304">
        <v>0.64</v>
      </c>
      <c r="BW228" s="304">
        <v>1.59</v>
      </c>
      <c r="BX228" s="304">
        <v>0.55000000000000004</v>
      </c>
      <c r="BY228" s="302"/>
      <c r="BZ228" s="307">
        <f t="shared" ref="BZ228:BZ259" si="59">(AY228/AO228)+(AY228/AQ228)</f>
        <v>54.37779433681073</v>
      </c>
      <c r="CA228" s="235">
        <f t="shared" ref="CA228:CA233" si="60">BS228*(EXP(F228*0.0001551)+0.0072*EXP(F228*0.0009849))</f>
        <v>524.19912995338996</v>
      </c>
      <c r="CB228" s="308">
        <f t="shared" ref="CB228:CB233" si="61">2.28+3.99*LOG(AK228/((CA228*BK228)^(1/2)))</f>
        <v>2.2304151894773034</v>
      </c>
      <c r="CC228" s="235">
        <f t="shared" ref="CC228:CC233" si="62">4800/(5.711-LOG(BK228)-LOG(1)+LOG(0.75))-273.15</f>
        <v>725.20479179380322</v>
      </c>
    </row>
    <row r="229" spans="1:81" s="26" customFormat="1" ht="12" customHeight="1">
      <c r="A229" s="29" t="s">
        <v>319</v>
      </c>
      <c r="B229" s="29"/>
      <c r="C229" s="305">
        <v>7.0149999999999997</v>
      </c>
      <c r="D229" s="25" t="s">
        <v>461</v>
      </c>
      <c r="E229" s="25"/>
      <c r="F229" s="298">
        <v>1886.8</v>
      </c>
      <c r="G229" s="298">
        <v>6.8</v>
      </c>
      <c r="H229" s="298">
        <v>1865.9</v>
      </c>
      <c r="I229" s="298">
        <v>35</v>
      </c>
      <c r="J229" s="299">
        <v>1.1000000000000001</v>
      </c>
      <c r="K229" s="300">
        <v>0.11548</v>
      </c>
      <c r="L229" s="300">
        <v>7.5000000000000002E-4</v>
      </c>
      <c r="M229" s="301">
        <v>5.3330000000000002</v>
      </c>
      <c r="N229" s="301">
        <v>0.13</v>
      </c>
      <c r="O229" s="300">
        <v>0.3357</v>
      </c>
      <c r="P229" s="300">
        <v>7.3000000000000001E-3</v>
      </c>
      <c r="Q229" s="301">
        <v>0.34076000000000001</v>
      </c>
      <c r="R229" s="302"/>
      <c r="S229" s="302">
        <v>407</v>
      </c>
      <c r="T229" s="302">
        <v>28</v>
      </c>
      <c r="U229" s="305">
        <v>51.6</v>
      </c>
      <c r="V229" s="304">
        <v>3.7</v>
      </c>
      <c r="W229" s="302">
        <v>87.1</v>
      </c>
      <c r="X229" s="305">
        <v>6.8</v>
      </c>
      <c r="Y229" s="304">
        <f t="shared" si="58"/>
        <v>1.7173913043478262</v>
      </c>
      <c r="Z229" s="304"/>
      <c r="AA229" s="302">
        <v>940</v>
      </c>
      <c r="AB229" s="302">
        <v>110</v>
      </c>
      <c r="AC229" s="304">
        <v>0.7</v>
      </c>
      <c r="AD229" s="304">
        <v>1.1000000000000001</v>
      </c>
      <c r="AE229" s="304">
        <v>0.31</v>
      </c>
      <c r="AF229" s="304">
        <v>0.24</v>
      </c>
      <c r="AG229" s="302">
        <v>2380</v>
      </c>
      <c r="AH229" s="302">
        <v>220</v>
      </c>
      <c r="AI229" s="306">
        <v>5.5E-2</v>
      </c>
      <c r="AJ229" s="306">
        <v>1.9E-2</v>
      </c>
      <c r="AK229" s="305">
        <v>50.9</v>
      </c>
      <c r="AL229" s="305">
        <v>4.5999999999999996</v>
      </c>
      <c r="AM229" s="306">
        <v>0.29099999999999998</v>
      </c>
      <c r="AN229" s="306">
        <v>8.6999999999999994E-2</v>
      </c>
      <c r="AO229" s="304">
        <v>4.83</v>
      </c>
      <c r="AP229" s="304">
        <v>0.74</v>
      </c>
      <c r="AQ229" s="304">
        <v>8.6999999999999993</v>
      </c>
      <c r="AR229" s="304">
        <v>1.7</v>
      </c>
      <c r="AS229" s="304">
        <v>2.0099999999999998</v>
      </c>
      <c r="AT229" s="304">
        <v>0.32</v>
      </c>
      <c r="AU229" s="305">
        <v>47.6</v>
      </c>
      <c r="AV229" s="304">
        <v>7.2</v>
      </c>
      <c r="AW229" s="304">
        <v>16.399999999999999</v>
      </c>
      <c r="AX229" s="304">
        <v>1.4</v>
      </c>
      <c r="AY229" s="303">
        <v>205</v>
      </c>
      <c r="AZ229" s="302">
        <v>22</v>
      </c>
      <c r="BA229" s="303">
        <v>73.599999999999994</v>
      </c>
      <c r="BB229" s="302">
        <v>7.1</v>
      </c>
      <c r="BC229" s="303">
        <v>378</v>
      </c>
      <c r="BD229" s="302">
        <v>33</v>
      </c>
      <c r="BE229" s="303">
        <v>78.599999999999994</v>
      </c>
      <c r="BF229" s="302">
        <v>7.2</v>
      </c>
      <c r="BG229" s="302">
        <v>717</v>
      </c>
      <c r="BH229" s="303">
        <v>72</v>
      </c>
      <c r="BI229" s="303">
        <v>154</v>
      </c>
      <c r="BJ229" s="305">
        <v>14</v>
      </c>
      <c r="BK229" s="305">
        <v>10.4</v>
      </c>
      <c r="BL229" s="305">
        <v>2.6</v>
      </c>
      <c r="BM229" s="303">
        <v>570000</v>
      </c>
      <c r="BN229" s="303">
        <v>50000</v>
      </c>
      <c r="BO229" s="303">
        <v>9170</v>
      </c>
      <c r="BP229" s="303">
        <v>940</v>
      </c>
      <c r="BQ229" s="303">
        <v>553</v>
      </c>
      <c r="BR229" s="302">
        <v>44</v>
      </c>
      <c r="BS229" s="303">
        <v>322</v>
      </c>
      <c r="BT229" s="302">
        <v>23</v>
      </c>
      <c r="BU229" s="304">
        <v>4.43</v>
      </c>
      <c r="BV229" s="304">
        <v>0.96</v>
      </c>
      <c r="BW229" s="304">
        <v>1.95</v>
      </c>
      <c r="BX229" s="304">
        <v>0.5</v>
      </c>
      <c r="BY229" s="302"/>
      <c r="BZ229" s="307">
        <f t="shared" si="59"/>
        <v>66.006282572999226</v>
      </c>
      <c r="CA229" s="235">
        <f t="shared" si="60"/>
        <v>446.33601234943978</v>
      </c>
      <c r="CB229" s="308">
        <f t="shared" si="61"/>
        <v>1.774746891187573</v>
      </c>
      <c r="CC229" s="235">
        <f t="shared" si="62"/>
        <v>777.40168839943897</v>
      </c>
    </row>
    <row r="230" spans="1:81" s="26" customFormat="1" ht="12" customHeight="1">
      <c r="A230" s="29" t="s">
        <v>320</v>
      </c>
      <c r="B230" s="29"/>
      <c r="C230" s="305">
        <v>7.0490000000000004</v>
      </c>
      <c r="D230" s="25" t="s">
        <v>461</v>
      </c>
      <c r="E230" s="25"/>
      <c r="F230" s="298">
        <v>1878.9</v>
      </c>
      <c r="G230" s="298">
        <v>3.6</v>
      </c>
      <c r="H230" s="298">
        <v>1843.4</v>
      </c>
      <c r="I230" s="298">
        <v>35</v>
      </c>
      <c r="J230" s="299">
        <v>1.89</v>
      </c>
      <c r="K230" s="300">
        <v>0.11497</v>
      </c>
      <c r="L230" s="300">
        <v>4.6000000000000001E-4</v>
      </c>
      <c r="M230" s="301">
        <v>5.2370000000000001</v>
      </c>
      <c r="N230" s="301">
        <v>0.13</v>
      </c>
      <c r="O230" s="300">
        <v>0.33100000000000002</v>
      </c>
      <c r="P230" s="300">
        <v>7.1999999999999998E-3</v>
      </c>
      <c r="Q230" s="301">
        <v>0.79251000000000005</v>
      </c>
      <c r="R230" s="302"/>
      <c r="S230" s="302">
        <v>380</v>
      </c>
      <c r="T230" s="302">
        <v>26</v>
      </c>
      <c r="U230" s="305">
        <v>48</v>
      </c>
      <c r="V230" s="304">
        <v>3.3</v>
      </c>
      <c r="W230" s="302">
        <v>85.2</v>
      </c>
      <c r="X230" s="305">
        <v>5.8</v>
      </c>
      <c r="Y230" s="304">
        <f t="shared" si="58"/>
        <v>1.777049180327869</v>
      </c>
      <c r="Z230" s="304"/>
      <c r="AA230" s="302">
        <v>310</v>
      </c>
      <c r="AB230" s="302">
        <v>100</v>
      </c>
      <c r="AC230" s="304">
        <v>7.0000000000000007E-2</v>
      </c>
      <c r="AD230" s="304">
        <v>0.79</v>
      </c>
      <c r="AE230" s="304">
        <v>0.44</v>
      </c>
      <c r="AF230" s="304">
        <v>0.22</v>
      </c>
      <c r="AG230" s="302">
        <v>2430</v>
      </c>
      <c r="AH230" s="302">
        <v>230</v>
      </c>
      <c r="AI230" s="306">
        <v>0.14499999999999999</v>
      </c>
      <c r="AJ230" s="306">
        <v>0.06</v>
      </c>
      <c r="AK230" s="305">
        <v>60.6</v>
      </c>
      <c r="AL230" s="305">
        <v>5.7</v>
      </c>
      <c r="AM230" s="306">
        <v>0.41</v>
      </c>
      <c r="AN230" s="306">
        <v>0.1</v>
      </c>
      <c r="AO230" s="304">
        <v>5.0999999999999996</v>
      </c>
      <c r="AP230" s="304">
        <v>1.3</v>
      </c>
      <c r="AQ230" s="304">
        <v>9.6</v>
      </c>
      <c r="AR230" s="304">
        <v>1.6</v>
      </c>
      <c r="AS230" s="304">
        <v>1.69</v>
      </c>
      <c r="AT230" s="304">
        <v>0.4</v>
      </c>
      <c r="AU230" s="305">
        <v>54.3</v>
      </c>
      <c r="AV230" s="304">
        <v>9.9</v>
      </c>
      <c r="AW230" s="304">
        <v>15.9</v>
      </c>
      <c r="AX230" s="304">
        <v>1.9</v>
      </c>
      <c r="AY230" s="303">
        <v>210</v>
      </c>
      <c r="AZ230" s="302">
        <v>19</v>
      </c>
      <c r="BA230" s="303">
        <v>82</v>
      </c>
      <c r="BB230" s="302">
        <v>7.1</v>
      </c>
      <c r="BC230" s="303">
        <v>400</v>
      </c>
      <c r="BD230" s="302">
        <v>41</v>
      </c>
      <c r="BE230" s="303">
        <v>81.099999999999994</v>
      </c>
      <c r="BF230" s="302">
        <v>7.6</v>
      </c>
      <c r="BG230" s="302">
        <v>749</v>
      </c>
      <c r="BH230" s="303">
        <v>75</v>
      </c>
      <c r="BI230" s="303">
        <v>147</v>
      </c>
      <c r="BJ230" s="305">
        <v>12</v>
      </c>
      <c r="BK230" s="305">
        <v>7.2</v>
      </c>
      <c r="BL230" s="305">
        <v>4.0999999999999996</v>
      </c>
      <c r="BM230" s="303">
        <v>550000</v>
      </c>
      <c r="BN230" s="303">
        <v>50000</v>
      </c>
      <c r="BO230" s="303">
        <v>10670</v>
      </c>
      <c r="BP230" s="303">
        <v>970</v>
      </c>
      <c r="BQ230" s="303">
        <v>542</v>
      </c>
      <c r="BR230" s="302">
        <v>38</v>
      </c>
      <c r="BS230" s="303">
        <v>305</v>
      </c>
      <c r="BT230" s="302">
        <v>22</v>
      </c>
      <c r="BU230" s="304">
        <v>5.3</v>
      </c>
      <c r="BV230" s="304">
        <v>1.2</v>
      </c>
      <c r="BW230" s="304">
        <v>1.52</v>
      </c>
      <c r="BX230" s="304">
        <v>0.4</v>
      </c>
      <c r="BY230" s="302"/>
      <c r="BZ230" s="307">
        <f t="shared" si="59"/>
        <v>63.051470588235297</v>
      </c>
      <c r="CA230" s="235">
        <f t="shared" si="60"/>
        <v>422.1620846437666</v>
      </c>
      <c r="CB230" s="308">
        <f t="shared" si="61"/>
        <v>2.4438563847155041</v>
      </c>
      <c r="CC230" s="235">
        <f t="shared" si="62"/>
        <v>741.92196469747637</v>
      </c>
    </row>
    <row r="231" spans="1:81" s="26" customFormat="1" ht="12" customHeight="1">
      <c r="A231" s="29" t="s">
        <v>321</v>
      </c>
      <c r="B231" s="29"/>
      <c r="C231" s="305">
        <v>7.016</v>
      </c>
      <c r="D231" s="25" t="s">
        <v>461</v>
      </c>
      <c r="E231" s="25"/>
      <c r="F231" s="298">
        <v>1876.5</v>
      </c>
      <c r="G231" s="298">
        <v>3.9</v>
      </c>
      <c r="H231" s="298">
        <v>1842.6</v>
      </c>
      <c r="I231" s="298">
        <v>34</v>
      </c>
      <c r="J231" s="299">
        <v>1.8</v>
      </c>
      <c r="K231" s="300">
        <v>0.11482000000000001</v>
      </c>
      <c r="L231" s="300">
        <v>5.0000000000000001E-4</v>
      </c>
      <c r="M231" s="301">
        <v>5.2270000000000003</v>
      </c>
      <c r="N231" s="301">
        <v>0.13</v>
      </c>
      <c r="O231" s="300">
        <v>0.33087</v>
      </c>
      <c r="P231" s="300">
        <v>7.1000000000000004E-3</v>
      </c>
      <c r="Q231" s="301">
        <v>0.44752999999999998</v>
      </c>
      <c r="R231" s="302"/>
      <c r="S231" s="302">
        <v>365</v>
      </c>
      <c r="T231" s="302">
        <v>28</v>
      </c>
      <c r="U231" s="305">
        <v>46</v>
      </c>
      <c r="V231" s="304">
        <v>3.7</v>
      </c>
      <c r="W231" s="302">
        <v>68.099999999999994</v>
      </c>
      <c r="X231" s="305">
        <v>5.4</v>
      </c>
      <c r="Y231" s="304">
        <f t="shared" si="58"/>
        <v>1.4897260273972603</v>
      </c>
      <c r="Z231" s="304"/>
      <c r="AA231" s="302">
        <v>488</v>
      </c>
      <c r="AB231" s="302">
        <v>95</v>
      </c>
      <c r="AC231" s="304">
        <v>1.1000000000000001</v>
      </c>
      <c r="AD231" s="304">
        <v>1.1000000000000001</v>
      </c>
      <c r="AE231" s="304">
        <v>0.28999999999999998</v>
      </c>
      <c r="AF231" s="304">
        <v>0.24</v>
      </c>
      <c r="AG231" s="302">
        <v>1520</v>
      </c>
      <c r="AH231" s="302">
        <v>130</v>
      </c>
      <c r="AI231" s="306">
        <v>4.5999999999999999E-3</v>
      </c>
      <c r="AJ231" s="306">
        <v>7.0000000000000001E-3</v>
      </c>
      <c r="AK231" s="305">
        <v>59.5</v>
      </c>
      <c r="AL231" s="305">
        <v>4.2</v>
      </c>
      <c r="AM231" s="306">
        <v>0.154</v>
      </c>
      <c r="AN231" s="306">
        <v>4.3999999999999997E-2</v>
      </c>
      <c r="AO231" s="304">
        <v>2.85</v>
      </c>
      <c r="AP231" s="304">
        <v>0.71</v>
      </c>
      <c r="AQ231" s="304">
        <v>4.8</v>
      </c>
      <c r="AR231" s="304">
        <v>1.4</v>
      </c>
      <c r="AS231" s="304">
        <v>1.06</v>
      </c>
      <c r="AT231" s="304">
        <v>0.19</v>
      </c>
      <c r="AU231" s="305">
        <v>27.9</v>
      </c>
      <c r="AV231" s="304">
        <v>4.2</v>
      </c>
      <c r="AW231" s="304">
        <v>9.3699999999999992</v>
      </c>
      <c r="AX231" s="304">
        <v>0.72</v>
      </c>
      <c r="AY231" s="303">
        <v>125</v>
      </c>
      <c r="AZ231" s="302">
        <v>12</v>
      </c>
      <c r="BA231" s="303">
        <v>48.6</v>
      </c>
      <c r="BB231" s="302">
        <v>3.6</v>
      </c>
      <c r="BC231" s="303">
        <v>241</v>
      </c>
      <c r="BD231" s="302">
        <v>24</v>
      </c>
      <c r="BE231" s="303">
        <v>54.5</v>
      </c>
      <c r="BF231" s="302">
        <v>4.0999999999999996</v>
      </c>
      <c r="BG231" s="302">
        <v>501</v>
      </c>
      <c r="BH231" s="303">
        <v>49</v>
      </c>
      <c r="BI231" s="303">
        <v>101.5</v>
      </c>
      <c r="BJ231" s="305">
        <v>9.5</v>
      </c>
      <c r="BK231" s="305">
        <v>9.1999999999999993</v>
      </c>
      <c r="BL231" s="305">
        <v>2.4</v>
      </c>
      <c r="BM231" s="303">
        <v>568000</v>
      </c>
      <c r="BN231" s="303">
        <v>60000</v>
      </c>
      <c r="BO231" s="303">
        <v>10600</v>
      </c>
      <c r="BP231" s="303">
        <v>1000</v>
      </c>
      <c r="BQ231" s="303">
        <v>435</v>
      </c>
      <c r="BR231" s="302">
        <v>33</v>
      </c>
      <c r="BS231" s="303">
        <v>292</v>
      </c>
      <c r="BT231" s="302">
        <v>21</v>
      </c>
      <c r="BU231" s="304">
        <v>7</v>
      </c>
      <c r="BV231" s="304">
        <v>1.4</v>
      </c>
      <c r="BW231" s="304">
        <v>2.41</v>
      </c>
      <c r="BX231" s="304">
        <v>0.52</v>
      </c>
      <c r="BY231" s="302"/>
      <c r="BZ231" s="307">
        <f t="shared" si="59"/>
        <v>69.901315789473685</v>
      </c>
      <c r="CA231" s="235">
        <f t="shared" si="60"/>
        <v>403.99126521910165</v>
      </c>
      <c r="CB231" s="308">
        <f t="shared" si="61"/>
        <v>2.2378538871008522</v>
      </c>
      <c r="CC231" s="235">
        <f t="shared" si="62"/>
        <v>765.30003252466202</v>
      </c>
    </row>
    <row r="232" spans="1:81" s="26" customFormat="1" ht="12.5" customHeight="1">
      <c r="A232" s="29" t="s">
        <v>322</v>
      </c>
      <c r="B232" s="29"/>
      <c r="C232" s="305">
        <v>7.03</v>
      </c>
      <c r="D232" s="25" t="s">
        <v>461</v>
      </c>
      <c r="E232" s="25"/>
      <c r="F232" s="298">
        <v>1882</v>
      </c>
      <c r="G232" s="298">
        <v>5.4</v>
      </c>
      <c r="H232" s="298">
        <v>1864.3</v>
      </c>
      <c r="I232" s="298">
        <v>35</v>
      </c>
      <c r="J232" s="299">
        <v>0.94</v>
      </c>
      <c r="K232" s="300">
        <v>0.11509999999999999</v>
      </c>
      <c r="L232" s="300">
        <v>5.4000000000000001E-4</v>
      </c>
      <c r="M232" s="301">
        <v>5.3109999999999999</v>
      </c>
      <c r="N232" s="301">
        <v>0.13</v>
      </c>
      <c r="O232" s="300">
        <v>0.33539999999999998</v>
      </c>
      <c r="P232" s="300">
        <v>7.3000000000000001E-3</v>
      </c>
      <c r="Q232" s="301">
        <v>0.76700999999999997</v>
      </c>
      <c r="R232" s="302"/>
      <c r="S232" s="302">
        <v>393</v>
      </c>
      <c r="T232" s="302">
        <v>21</v>
      </c>
      <c r="U232" s="305">
        <v>49.6</v>
      </c>
      <c r="V232" s="304">
        <v>2.9</v>
      </c>
      <c r="W232" s="302">
        <v>77.599999999999994</v>
      </c>
      <c r="X232" s="305">
        <v>4.3</v>
      </c>
      <c r="Y232" s="304">
        <f t="shared" si="58"/>
        <v>1.5695792880258899</v>
      </c>
      <c r="Z232" s="304"/>
      <c r="AA232" s="302">
        <v>510</v>
      </c>
      <c r="AB232" s="302">
        <v>150</v>
      </c>
      <c r="AC232" s="304">
        <v>0.45</v>
      </c>
      <c r="AD232" s="304">
        <v>0.88</v>
      </c>
      <c r="AE232" s="304">
        <v>0.34</v>
      </c>
      <c r="AF232" s="304">
        <v>0.25</v>
      </c>
      <c r="AG232" s="302">
        <v>1320</v>
      </c>
      <c r="AH232" s="302">
        <v>88</v>
      </c>
      <c r="AI232" s="306" t="s">
        <v>107</v>
      </c>
      <c r="AJ232" s="306" t="s">
        <v>107</v>
      </c>
      <c r="AK232" s="305">
        <v>50.9</v>
      </c>
      <c r="AL232" s="305">
        <v>4.7</v>
      </c>
      <c r="AM232" s="306">
        <v>0.11799999999999999</v>
      </c>
      <c r="AN232" s="306">
        <v>3.4000000000000002E-2</v>
      </c>
      <c r="AO232" s="304">
        <v>1.62</v>
      </c>
      <c r="AP232" s="304">
        <v>0.65</v>
      </c>
      <c r="AQ232" s="304">
        <v>3.79</v>
      </c>
      <c r="AR232" s="304">
        <v>0.9</v>
      </c>
      <c r="AS232" s="304">
        <v>0.61</v>
      </c>
      <c r="AT232" s="304">
        <v>0.16</v>
      </c>
      <c r="AU232" s="305">
        <v>23.8</v>
      </c>
      <c r="AV232" s="304">
        <v>5.7</v>
      </c>
      <c r="AW232" s="304">
        <v>7.8</v>
      </c>
      <c r="AX232" s="304">
        <v>1.2</v>
      </c>
      <c r="AY232" s="303">
        <v>98.5</v>
      </c>
      <c r="AZ232" s="302">
        <v>6.3</v>
      </c>
      <c r="BA232" s="303">
        <v>39.9</v>
      </c>
      <c r="BB232" s="302">
        <v>4.2</v>
      </c>
      <c r="BC232" s="303">
        <v>216</v>
      </c>
      <c r="BD232" s="302">
        <v>13</v>
      </c>
      <c r="BE232" s="303">
        <v>45.2</v>
      </c>
      <c r="BF232" s="302">
        <v>3.4</v>
      </c>
      <c r="BG232" s="302">
        <v>407</v>
      </c>
      <c r="BH232" s="303">
        <v>37</v>
      </c>
      <c r="BI232" s="303">
        <v>88.4</v>
      </c>
      <c r="BJ232" s="305">
        <v>6.6</v>
      </c>
      <c r="BK232" s="305">
        <v>10.7</v>
      </c>
      <c r="BL232" s="305">
        <v>3.5</v>
      </c>
      <c r="BM232" s="303">
        <v>553000</v>
      </c>
      <c r="BN232" s="303">
        <v>28000</v>
      </c>
      <c r="BO232" s="303">
        <v>11240</v>
      </c>
      <c r="BP232" s="303">
        <v>920</v>
      </c>
      <c r="BQ232" s="303">
        <v>485</v>
      </c>
      <c r="BR232" s="302">
        <v>28</v>
      </c>
      <c r="BS232" s="303">
        <v>309</v>
      </c>
      <c r="BT232" s="302">
        <v>18</v>
      </c>
      <c r="BU232" s="304">
        <v>5.8</v>
      </c>
      <c r="BV232" s="304">
        <v>1</v>
      </c>
      <c r="BW232" s="304">
        <v>2.2400000000000002</v>
      </c>
      <c r="BX232" s="304">
        <v>0.45</v>
      </c>
      <c r="BY232" s="302"/>
      <c r="BZ232" s="307">
        <f t="shared" si="59"/>
        <v>86.791915046092697</v>
      </c>
      <c r="CA232" s="235">
        <f t="shared" si="60"/>
        <v>427.9408089050167</v>
      </c>
      <c r="CB232" s="308">
        <f t="shared" si="61"/>
        <v>1.7865728270439931</v>
      </c>
      <c r="CC232" s="235">
        <f t="shared" si="62"/>
        <v>780.24910824427877</v>
      </c>
    </row>
    <row r="233" spans="1:81" s="26" customFormat="1" ht="12" customHeight="1">
      <c r="A233" s="29" t="s">
        <v>323</v>
      </c>
      <c r="B233" s="29"/>
      <c r="C233" s="305">
        <v>7.13</v>
      </c>
      <c r="D233" s="25" t="s">
        <v>461</v>
      </c>
      <c r="E233" s="25"/>
      <c r="F233" s="298">
        <v>1895.4</v>
      </c>
      <c r="G233" s="298">
        <v>5.4</v>
      </c>
      <c r="H233" s="298">
        <v>1842.5</v>
      </c>
      <c r="I233" s="298">
        <v>35</v>
      </c>
      <c r="J233" s="299">
        <v>2.78</v>
      </c>
      <c r="K233" s="300">
        <v>0.11595</v>
      </c>
      <c r="L233" s="300">
        <v>6.0999999999999997E-4</v>
      </c>
      <c r="M233" s="301">
        <v>5.2779999999999996</v>
      </c>
      <c r="N233" s="301">
        <v>0.13</v>
      </c>
      <c r="O233" s="300">
        <v>0.33090000000000003</v>
      </c>
      <c r="P233" s="300">
        <v>7.1999999999999998E-3</v>
      </c>
      <c r="Q233" s="301">
        <v>0.54671999999999998</v>
      </c>
      <c r="R233" s="302"/>
      <c r="S233" s="302">
        <v>359</v>
      </c>
      <c r="T233" s="302">
        <v>24</v>
      </c>
      <c r="U233" s="305">
        <v>45.7</v>
      </c>
      <c r="V233" s="304">
        <v>3.1</v>
      </c>
      <c r="W233" s="302">
        <v>81.7</v>
      </c>
      <c r="X233" s="305">
        <v>5.4</v>
      </c>
      <c r="Y233" s="304">
        <f t="shared" si="58"/>
        <v>1.7839721254355401</v>
      </c>
      <c r="Z233" s="304"/>
      <c r="AA233" s="302">
        <v>419</v>
      </c>
      <c r="AB233" s="302">
        <v>70</v>
      </c>
      <c r="AC233" s="304">
        <v>0.45</v>
      </c>
      <c r="AD233" s="304">
        <v>0.74</v>
      </c>
      <c r="AE233" s="304">
        <v>0.2</v>
      </c>
      <c r="AF233" s="304">
        <v>0.15</v>
      </c>
      <c r="AG233" s="302">
        <v>2340</v>
      </c>
      <c r="AH233" s="302">
        <v>200</v>
      </c>
      <c r="AI233" s="306">
        <v>7.6999999999999999E-2</v>
      </c>
      <c r="AJ233" s="306">
        <v>3.5000000000000003E-2</v>
      </c>
      <c r="AK233" s="305">
        <v>54.8</v>
      </c>
      <c r="AL233" s="305">
        <v>6</v>
      </c>
      <c r="AM233" s="306">
        <v>0.39</v>
      </c>
      <c r="AN233" s="306">
        <v>0.11</v>
      </c>
      <c r="AO233" s="304">
        <v>7.3</v>
      </c>
      <c r="AP233" s="304">
        <v>1.6</v>
      </c>
      <c r="AQ233" s="305">
        <v>10.9</v>
      </c>
      <c r="AR233" s="304">
        <v>1.7</v>
      </c>
      <c r="AS233" s="304">
        <v>2.29</v>
      </c>
      <c r="AT233" s="304">
        <v>0.47</v>
      </c>
      <c r="AU233" s="305">
        <v>51.4</v>
      </c>
      <c r="AV233" s="304">
        <v>6</v>
      </c>
      <c r="AW233" s="304">
        <v>17.3</v>
      </c>
      <c r="AX233" s="304">
        <v>2</v>
      </c>
      <c r="AY233" s="303">
        <v>212</v>
      </c>
      <c r="AZ233" s="302">
        <v>23</v>
      </c>
      <c r="BA233" s="303">
        <v>75.2</v>
      </c>
      <c r="BB233" s="302">
        <v>9</v>
      </c>
      <c r="BC233" s="303">
        <v>390</v>
      </c>
      <c r="BD233" s="302">
        <v>37</v>
      </c>
      <c r="BE233" s="303">
        <v>80.7</v>
      </c>
      <c r="BF233" s="302">
        <v>8.4</v>
      </c>
      <c r="BG233" s="302">
        <v>690</v>
      </c>
      <c r="BH233" s="303">
        <v>60</v>
      </c>
      <c r="BI233" s="303">
        <v>142</v>
      </c>
      <c r="BJ233" s="305">
        <v>15</v>
      </c>
      <c r="BK233" s="305">
        <v>19.8</v>
      </c>
      <c r="BL233" s="305">
        <v>5.6</v>
      </c>
      <c r="BM233" s="303">
        <v>547000</v>
      </c>
      <c r="BN233" s="303">
        <v>70000</v>
      </c>
      <c r="BO233" s="303">
        <v>10600</v>
      </c>
      <c r="BP233" s="303">
        <v>1400</v>
      </c>
      <c r="BQ233" s="303">
        <v>512</v>
      </c>
      <c r="BR233" s="302">
        <v>35</v>
      </c>
      <c r="BS233" s="303">
        <v>287</v>
      </c>
      <c r="BT233" s="302">
        <v>21</v>
      </c>
      <c r="BU233" s="304">
        <v>4.0599999999999996</v>
      </c>
      <c r="BV233" s="304">
        <v>0.92</v>
      </c>
      <c r="BW233" s="304">
        <v>1.92</v>
      </c>
      <c r="BX233" s="304">
        <v>0.6</v>
      </c>
      <c r="BY233" s="302"/>
      <c r="BZ233" s="307">
        <f t="shared" si="59"/>
        <v>48.49063717481463</v>
      </c>
      <c r="CA233" s="235">
        <f t="shared" si="60"/>
        <v>398.44725221698417</v>
      </c>
      <c r="CB233" s="308">
        <f t="shared" si="61"/>
        <v>1.4431475556059277</v>
      </c>
      <c r="CC233" s="235">
        <f t="shared" si="62"/>
        <v>845.88865210032225</v>
      </c>
    </row>
    <row r="234" spans="1:81" s="25" customFormat="1" ht="12" customHeight="1">
      <c r="A234" s="33" t="s">
        <v>308</v>
      </c>
      <c r="B234" s="33"/>
      <c r="C234" s="299">
        <v>7.0069999999999997</v>
      </c>
      <c r="D234" s="25" t="s">
        <v>461</v>
      </c>
      <c r="F234" s="298">
        <v>1904</v>
      </c>
      <c r="G234" s="298">
        <v>12</v>
      </c>
      <c r="H234" s="298">
        <v>1783</v>
      </c>
      <c r="I234" s="298">
        <v>45</v>
      </c>
      <c r="J234" s="299">
        <v>6.3</v>
      </c>
      <c r="K234" s="300">
        <v>0.11650000000000001</v>
      </c>
      <c r="L234" s="300">
        <v>1.2999999999999999E-3</v>
      </c>
      <c r="M234" s="301">
        <v>5.1079999999999997</v>
      </c>
      <c r="N234" s="301">
        <v>0.15</v>
      </c>
      <c r="O234" s="300">
        <v>0.31879999999999997</v>
      </c>
      <c r="P234" s="300">
        <v>9.1999999999999998E-3</v>
      </c>
      <c r="Q234" s="301">
        <v>0.85175000000000001</v>
      </c>
      <c r="R234" s="309"/>
      <c r="S234" s="309">
        <v>282</v>
      </c>
      <c r="T234" s="309">
        <v>34</v>
      </c>
      <c r="U234" s="299">
        <v>36</v>
      </c>
      <c r="V234" s="301">
        <v>4.5</v>
      </c>
      <c r="W234" s="309">
        <v>22.3</v>
      </c>
      <c r="X234" s="299">
        <v>3</v>
      </c>
      <c r="Y234" s="301">
        <f>BQ234/BS234</f>
        <v>0.6652542372881356</v>
      </c>
      <c r="Z234" s="301"/>
      <c r="AA234" s="310">
        <v>5400</v>
      </c>
      <c r="AB234" s="310">
        <v>730</v>
      </c>
      <c r="AC234" s="311">
        <v>0.9</v>
      </c>
      <c r="AD234" s="311">
        <v>1.9</v>
      </c>
      <c r="AE234" s="311">
        <v>0.27</v>
      </c>
      <c r="AF234" s="311">
        <v>0.28999999999999998</v>
      </c>
      <c r="AG234" s="310">
        <v>584</v>
      </c>
      <c r="AH234" s="310">
        <v>97</v>
      </c>
      <c r="AI234" s="312">
        <v>1.33</v>
      </c>
      <c r="AJ234" s="312">
        <v>0.34</v>
      </c>
      <c r="AK234" s="313">
        <v>28.6</v>
      </c>
      <c r="AL234" s="313">
        <v>4.5</v>
      </c>
      <c r="AM234" s="312">
        <v>1.26</v>
      </c>
      <c r="AN234" s="312">
        <v>0.33</v>
      </c>
      <c r="AO234" s="311">
        <v>7.2</v>
      </c>
      <c r="AP234" s="311">
        <v>3.6</v>
      </c>
      <c r="AQ234" s="311">
        <v>4.4000000000000004</v>
      </c>
      <c r="AR234" s="311">
        <v>1.4</v>
      </c>
      <c r="AS234" s="311">
        <v>0.83</v>
      </c>
      <c r="AT234" s="311">
        <v>0.33</v>
      </c>
      <c r="AU234" s="313">
        <v>11</v>
      </c>
      <c r="AV234" s="311">
        <v>3.9</v>
      </c>
      <c r="AW234" s="311">
        <v>3.2</v>
      </c>
      <c r="AX234" s="311">
        <v>1.1000000000000001</v>
      </c>
      <c r="AY234" s="314">
        <v>36.299999999999997</v>
      </c>
      <c r="AZ234" s="310">
        <v>6.5</v>
      </c>
      <c r="BA234" s="314">
        <v>17.100000000000001</v>
      </c>
      <c r="BB234" s="310">
        <v>3.1</v>
      </c>
      <c r="BC234" s="314">
        <v>92</v>
      </c>
      <c r="BD234" s="310">
        <v>14</v>
      </c>
      <c r="BE234" s="314">
        <v>19.899999999999999</v>
      </c>
      <c r="BF234" s="310">
        <v>3.1</v>
      </c>
      <c r="BG234" s="310">
        <v>205</v>
      </c>
      <c r="BH234" s="314">
        <v>23</v>
      </c>
      <c r="BI234" s="314">
        <v>48.3</v>
      </c>
      <c r="BJ234" s="313">
        <v>8.1</v>
      </c>
      <c r="BK234" s="313">
        <v>22.2</v>
      </c>
      <c r="BL234" s="313">
        <v>9</v>
      </c>
      <c r="BM234" s="314">
        <v>516000</v>
      </c>
      <c r="BN234" s="314">
        <v>71000</v>
      </c>
      <c r="BO234" s="314">
        <v>13300</v>
      </c>
      <c r="BP234" s="314">
        <v>1600</v>
      </c>
      <c r="BQ234" s="314">
        <v>157</v>
      </c>
      <c r="BR234" s="310">
        <v>25</v>
      </c>
      <c r="BS234" s="314">
        <v>236</v>
      </c>
      <c r="BT234" s="310">
        <v>34</v>
      </c>
      <c r="BU234" s="311">
        <v>5.9</v>
      </c>
      <c r="BV234" s="311">
        <v>1.5</v>
      </c>
      <c r="BW234" s="311">
        <v>1.57</v>
      </c>
      <c r="BX234" s="311">
        <v>0.54</v>
      </c>
      <c r="BY234" s="310"/>
      <c r="BZ234" s="307">
        <f t="shared" si="59"/>
        <v>13.291666666666664</v>
      </c>
      <c r="CA234" s="235"/>
      <c r="CB234" s="308"/>
      <c r="CC234" s="235"/>
    </row>
    <row r="235" spans="1:81" s="26" customFormat="1" ht="12" customHeight="1">
      <c r="A235" s="29" t="s">
        <v>324</v>
      </c>
      <c r="B235" s="29"/>
      <c r="C235" s="305">
        <v>7.0250000000000004</v>
      </c>
      <c r="D235" s="25" t="s">
        <v>461</v>
      </c>
      <c r="E235" s="25"/>
      <c r="F235" s="298">
        <v>1878.5</v>
      </c>
      <c r="G235" s="298">
        <v>7.4</v>
      </c>
      <c r="H235" s="298">
        <v>1857.2</v>
      </c>
      <c r="I235" s="298">
        <v>35</v>
      </c>
      <c r="J235" s="299">
        <v>1.05</v>
      </c>
      <c r="K235" s="300">
        <v>0.11491</v>
      </c>
      <c r="L235" s="300">
        <v>7.2999999999999996E-4</v>
      </c>
      <c r="M235" s="301">
        <v>5.2839999999999998</v>
      </c>
      <c r="N235" s="301">
        <v>0.13</v>
      </c>
      <c r="O235" s="300">
        <v>0.33388000000000001</v>
      </c>
      <c r="P235" s="300">
        <v>7.1999999999999998E-3</v>
      </c>
      <c r="Q235" s="301">
        <v>0.41915000000000002</v>
      </c>
      <c r="R235" s="302"/>
      <c r="S235" s="302">
        <v>236</v>
      </c>
      <c r="T235" s="302">
        <v>12</v>
      </c>
      <c r="U235" s="305">
        <v>29.7</v>
      </c>
      <c r="V235" s="304">
        <v>1.6</v>
      </c>
      <c r="W235" s="302">
        <v>33.4</v>
      </c>
      <c r="X235" s="305">
        <v>1.7</v>
      </c>
      <c r="Y235" s="304">
        <f t="shared" si="58"/>
        <v>1.1229946524064172</v>
      </c>
      <c r="Z235" s="304"/>
      <c r="AA235" s="302">
        <v>220</v>
      </c>
      <c r="AB235" s="302">
        <v>130</v>
      </c>
      <c r="AC235" s="304">
        <v>0.6</v>
      </c>
      <c r="AD235" s="304">
        <v>1.2</v>
      </c>
      <c r="AE235" s="304">
        <v>0.24</v>
      </c>
      <c r="AF235" s="304">
        <v>0.22</v>
      </c>
      <c r="AG235" s="302">
        <v>816</v>
      </c>
      <c r="AH235" s="302">
        <v>54</v>
      </c>
      <c r="AI235" s="306">
        <v>4.7999999999999996E-3</v>
      </c>
      <c r="AJ235" s="306">
        <v>7.4000000000000003E-3</v>
      </c>
      <c r="AK235" s="305">
        <v>42.5</v>
      </c>
      <c r="AL235" s="305">
        <v>2.8</v>
      </c>
      <c r="AM235" s="306">
        <v>4.3999999999999997E-2</v>
      </c>
      <c r="AN235" s="306">
        <v>2.4E-2</v>
      </c>
      <c r="AO235" s="304">
        <v>0.73</v>
      </c>
      <c r="AP235" s="304">
        <v>0.34</v>
      </c>
      <c r="AQ235" s="304">
        <v>2.2999999999999998</v>
      </c>
      <c r="AR235" s="304">
        <v>0.6</v>
      </c>
      <c r="AS235" s="304">
        <v>0.59</v>
      </c>
      <c r="AT235" s="304">
        <v>0.26</v>
      </c>
      <c r="AU235" s="305">
        <v>15.3</v>
      </c>
      <c r="AV235" s="304">
        <v>3.3</v>
      </c>
      <c r="AW235" s="304">
        <v>5.08</v>
      </c>
      <c r="AX235" s="304">
        <v>0.85</v>
      </c>
      <c r="AY235" s="303">
        <v>65.7</v>
      </c>
      <c r="AZ235" s="302">
        <v>7.6</v>
      </c>
      <c r="BA235" s="303">
        <v>28.7</v>
      </c>
      <c r="BB235" s="302">
        <v>2.6</v>
      </c>
      <c r="BC235" s="303">
        <v>146</v>
      </c>
      <c r="BD235" s="302">
        <v>13</v>
      </c>
      <c r="BE235" s="303">
        <v>32.4</v>
      </c>
      <c r="BF235" s="302">
        <v>3</v>
      </c>
      <c r="BG235" s="302">
        <v>298</v>
      </c>
      <c r="BH235" s="303">
        <v>24</v>
      </c>
      <c r="BI235" s="303">
        <v>61.5</v>
      </c>
      <c r="BJ235" s="305">
        <v>4.4000000000000004</v>
      </c>
      <c r="BK235" s="305">
        <v>9.9</v>
      </c>
      <c r="BL235" s="305">
        <v>2.1</v>
      </c>
      <c r="BM235" s="303">
        <v>559000</v>
      </c>
      <c r="BN235" s="303">
        <v>56000</v>
      </c>
      <c r="BO235" s="303">
        <v>12480</v>
      </c>
      <c r="BP235" s="303">
        <v>910</v>
      </c>
      <c r="BQ235" s="303">
        <v>210</v>
      </c>
      <c r="BR235" s="302">
        <v>11</v>
      </c>
      <c r="BS235" s="303">
        <v>187</v>
      </c>
      <c r="BT235" s="302">
        <v>10</v>
      </c>
      <c r="BU235" s="304">
        <v>3.84</v>
      </c>
      <c r="BV235" s="304">
        <v>0.93</v>
      </c>
      <c r="BW235" s="304">
        <v>1.96</v>
      </c>
      <c r="BX235" s="304">
        <v>0.48</v>
      </c>
      <c r="BY235" s="302"/>
      <c r="BZ235" s="307">
        <f t="shared" si="59"/>
        <v>118.56521739130434</v>
      </c>
      <c r="CA235" s="235">
        <f t="shared" ref="CA235:CA240" si="63">BS235*(EXP(F235*0.0001551)+0.0072*EXP(F235*0.0009849))</f>
        <v>258.81490212564864</v>
      </c>
      <c r="CB235" s="308">
        <f t="shared" ref="CB235:CB240" si="64">2.28+3.99*LOG(AK235/((CA235*BK235)^(1/2)))</f>
        <v>1.9770660067508379</v>
      </c>
      <c r="CC235" s="235">
        <f t="shared" ref="CC235:CC240" si="65">4800/(5.711-LOG(BK235)-LOG(1)+LOG(0.75))-273.15</f>
        <v>772.50457063572787</v>
      </c>
    </row>
    <row r="236" spans="1:81" s="26" customFormat="1" ht="12" customHeight="1">
      <c r="A236" s="29" t="s">
        <v>325</v>
      </c>
      <c r="B236" s="29"/>
      <c r="C236" s="305">
        <v>7.0250000000000004</v>
      </c>
      <c r="D236" s="25" t="s">
        <v>461</v>
      </c>
      <c r="E236" s="25"/>
      <c r="F236" s="298">
        <v>1893.1</v>
      </c>
      <c r="G236" s="298">
        <v>4</v>
      </c>
      <c r="H236" s="298">
        <v>1850.1</v>
      </c>
      <c r="I236" s="298">
        <v>35</v>
      </c>
      <c r="J236" s="299">
        <v>2.27</v>
      </c>
      <c r="K236" s="300">
        <v>0.11584999999999999</v>
      </c>
      <c r="L236" s="300">
        <v>5.0000000000000001E-4</v>
      </c>
      <c r="M236" s="301">
        <v>5.2990000000000004</v>
      </c>
      <c r="N236" s="301">
        <v>0.13</v>
      </c>
      <c r="O236" s="300">
        <v>0.33239999999999997</v>
      </c>
      <c r="P236" s="300">
        <v>7.1999999999999998E-3</v>
      </c>
      <c r="Q236" s="301">
        <v>0.71208000000000005</v>
      </c>
      <c r="R236" s="302"/>
      <c r="S236" s="302">
        <v>418</v>
      </c>
      <c r="T236" s="302">
        <v>22</v>
      </c>
      <c r="U236" s="305">
        <v>53.1</v>
      </c>
      <c r="V236" s="304">
        <v>2.8</v>
      </c>
      <c r="W236" s="302">
        <v>93</v>
      </c>
      <c r="X236" s="305">
        <v>5.0999999999999996</v>
      </c>
      <c r="Y236" s="304">
        <f t="shared" si="58"/>
        <v>1.7507507507507507</v>
      </c>
      <c r="Z236" s="304"/>
      <c r="AA236" s="302">
        <v>403</v>
      </c>
      <c r="AB236" s="302">
        <v>96</v>
      </c>
      <c r="AC236" s="304">
        <v>1.4</v>
      </c>
      <c r="AD236" s="304">
        <v>1.4</v>
      </c>
      <c r="AE236" s="304">
        <v>0.28999999999999998</v>
      </c>
      <c r="AF236" s="304">
        <v>0.22</v>
      </c>
      <c r="AG236" s="302">
        <v>1720</v>
      </c>
      <c r="AH236" s="302">
        <v>130</v>
      </c>
      <c r="AI236" s="306">
        <v>0.36</v>
      </c>
      <c r="AJ236" s="306">
        <v>4.7E-2</v>
      </c>
      <c r="AK236" s="305">
        <v>61.1</v>
      </c>
      <c r="AL236" s="305">
        <v>5.3</v>
      </c>
      <c r="AM236" s="306">
        <v>0.36599999999999999</v>
      </c>
      <c r="AN236" s="306">
        <v>9.4E-2</v>
      </c>
      <c r="AO236" s="304">
        <v>5.32</v>
      </c>
      <c r="AP236" s="304">
        <v>0.56999999999999995</v>
      </c>
      <c r="AQ236" s="304">
        <v>6.8</v>
      </c>
      <c r="AR236" s="304">
        <v>1.9</v>
      </c>
      <c r="AS236" s="304">
        <v>1.64</v>
      </c>
      <c r="AT236" s="304">
        <v>0.22</v>
      </c>
      <c r="AU236" s="305">
        <v>32.1</v>
      </c>
      <c r="AV236" s="304">
        <v>5.4</v>
      </c>
      <c r="AW236" s="304">
        <v>11.02</v>
      </c>
      <c r="AX236" s="304">
        <v>0.98</v>
      </c>
      <c r="AY236" s="303">
        <v>135</v>
      </c>
      <c r="AZ236" s="302">
        <v>11</v>
      </c>
      <c r="BA236" s="303">
        <v>54.8</v>
      </c>
      <c r="BB236" s="302">
        <v>3.2</v>
      </c>
      <c r="BC236" s="303">
        <v>264</v>
      </c>
      <c r="BD236" s="302">
        <v>22</v>
      </c>
      <c r="BE236" s="303">
        <v>57.8</v>
      </c>
      <c r="BF236" s="302">
        <v>3.8</v>
      </c>
      <c r="BG236" s="302">
        <v>506</v>
      </c>
      <c r="BH236" s="303">
        <v>28</v>
      </c>
      <c r="BI236" s="303">
        <v>105.1</v>
      </c>
      <c r="BJ236" s="305">
        <v>8.5</v>
      </c>
      <c r="BK236" s="305">
        <v>6.6</v>
      </c>
      <c r="BL236" s="305">
        <v>2.2000000000000002</v>
      </c>
      <c r="BM236" s="303">
        <v>512000</v>
      </c>
      <c r="BN236" s="303">
        <v>48000</v>
      </c>
      <c r="BO236" s="303">
        <v>10250</v>
      </c>
      <c r="BP236" s="303">
        <v>810</v>
      </c>
      <c r="BQ236" s="303">
        <v>583</v>
      </c>
      <c r="BR236" s="302">
        <v>30</v>
      </c>
      <c r="BS236" s="303">
        <v>333</v>
      </c>
      <c r="BT236" s="302">
        <v>16</v>
      </c>
      <c r="BU236" s="304">
        <v>7</v>
      </c>
      <c r="BV236" s="304">
        <v>1.2</v>
      </c>
      <c r="BW236" s="304">
        <v>1.86</v>
      </c>
      <c r="BX236" s="304">
        <v>0.5</v>
      </c>
      <c r="BY236" s="302"/>
      <c r="BZ236" s="307">
        <f t="shared" si="59"/>
        <v>45.228881026094641</v>
      </c>
      <c r="CA236" s="235">
        <f t="shared" si="63"/>
        <v>462.11543195349998</v>
      </c>
      <c r="CB236" s="308">
        <f t="shared" si="64"/>
        <v>2.4551370865054496</v>
      </c>
      <c r="CC236" s="235">
        <f t="shared" si="65"/>
        <v>733.87455689283559</v>
      </c>
    </row>
    <row r="237" spans="1:81" s="26" customFormat="1" ht="12" customHeight="1">
      <c r="A237" s="29" t="s">
        <v>326</v>
      </c>
      <c r="B237" s="29"/>
      <c r="C237" s="305">
        <v>7.0449999999999999</v>
      </c>
      <c r="D237" s="25" t="s">
        <v>461</v>
      </c>
      <c r="E237" s="25"/>
      <c r="F237" s="298">
        <v>1883.8</v>
      </c>
      <c r="G237" s="298">
        <v>5.9</v>
      </c>
      <c r="H237" s="298">
        <v>1851.9</v>
      </c>
      <c r="I237" s="298">
        <v>35</v>
      </c>
      <c r="J237" s="299">
        <v>1.7</v>
      </c>
      <c r="K237" s="300">
        <v>0.11531</v>
      </c>
      <c r="L237" s="300">
        <v>6.8000000000000005E-4</v>
      </c>
      <c r="M237" s="301">
        <v>5.28</v>
      </c>
      <c r="N237" s="301">
        <v>0.13</v>
      </c>
      <c r="O237" s="300">
        <v>0.33279999999999998</v>
      </c>
      <c r="P237" s="300">
        <v>7.3000000000000001E-3</v>
      </c>
      <c r="Q237" s="301">
        <v>0.75446000000000002</v>
      </c>
      <c r="R237" s="302"/>
      <c r="S237" s="302">
        <v>314</v>
      </c>
      <c r="T237" s="302">
        <v>18</v>
      </c>
      <c r="U237" s="305">
        <v>39.700000000000003</v>
      </c>
      <c r="V237" s="304">
        <v>2.2999999999999998</v>
      </c>
      <c r="W237" s="302">
        <v>30.6</v>
      </c>
      <c r="X237" s="305">
        <v>1.7</v>
      </c>
      <c r="Y237" s="304">
        <f t="shared" si="58"/>
        <v>0.77200000000000002</v>
      </c>
      <c r="Z237" s="304"/>
      <c r="AA237" s="302">
        <v>343</v>
      </c>
      <c r="AB237" s="302">
        <v>67</v>
      </c>
      <c r="AC237" s="304" t="s">
        <v>107</v>
      </c>
      <c r="AD237" s="304" t="s">
        <v>107</v>
      </c>
      <c r="AE237" s="304">
        <v>0.2</v>
      </c>
      <c r="AF237" s="304">
        <v>0.22</v>
      </c>
      <c r="AG237" s="302">
        <v>924</v>
      </c>
      <c r="AH237" s="302">
        <v>79</v>
      </c>
      <c r="AI237" s="306">
        <v>7.0000000000000001E-3</v>
      </c>
      <c r="AJ237" s="306">
        <v>8.0000000000000002E-3</v>
      </c>
      <c r="AK237" s="305">
        <v>37.200000000000003</v>
      </c>
      <c r="AL237" s="305">
        <v>4.3</v>
      </c>
      <c r="AM237" s="306">
        <v>0.03</v>
      </c>
      <c r="AN237" s="306">
        <v>2.3E-2</v>
      </c>
      <c r="AO237" s="304">
        <v>0.55000000000000004</v>
      </c>
      <c r="AP237" s="304">
        <v>0.28000000000000003</v>
      </c>
      <c r="AQ237" s="304">
        <v>2.06</v>
      </c>
      <c r="AR237" s="304">
        <v>0.8</v>
      </c>
      <c r="AS237" s="304">
        <v>0.6</v>
      </c>
      <c r="AT237" s="304">
        <v>0.21</v>
      </c>
      <c r="AU237" s="305">
        <v>14.2</v>
      </c>
      <c r="AV237" s="304">
        <v>3.2</v>
      </c>
      <c r="AW237" s="304">
        <v>4.93</v>
      </c>
      <c r="AX237" s="304">
        <v>0.51</v>
      </c>
      <c r="AY237" s="303">
        <v>69.2</v>
      </c>
      <c r="AZ237" s="302">
        <v>5.6</v>
      </c>
      <c r="BA237" s="303">
        <v>28.7</v>
      </c>
      <c r="BB237" s="302">
        <v>1.8</v>
      </c>
      <c r="BC237" s="303">
        <v>155</v>
      </c>
      <c r="BD237" s="302">
        <v>13</v>
      </c>
      <c r="BE237" s="303">
        <v>37.5</v>
      </c>
      <c r="BF237" s="302">
        <v>2.9</v>
      </c>
      <c r="BG237" s="302">
        <v>362</v>
      </c>
      <c r="BH237" s="303">
        <v>35</v>
      </c>
      <c r="BI237" s="303">
        <v>74</v>
      </c>
      <c r="BJ237" s="305">
        <v>5.9</v>
      </c>
      <c r="BK237" s="305">
        <v>3.7</v>
      </c>
      <c r="BL237" s="305">
        <v>1.8</v>
      </c>
      <c r="BM237" s="303">
        <v>487000</v>
      </c>
      <c r="BN237" s="303">
        <v>35000</v>
      </c>
      <c r="BO237" s="303">
        <v>11670</v>
      </c>
      <c r="BP237" s="303">
        <v>620</v>
      </c>
      <c r="BQ237" s="303">
        <v>193</v>
      </c>
      <c r="BR237" s="302">
        <v>12</v>
      </c>
      <c r="BS237" s="303">
        <v>250</v>
      </c>
      <c r="BT237" s="302">
        <v>17</v>
      </c>
      <c r="BU237" s="304">
        <v>6.6</v>
      </c>
      <c r="BV237" s="304">
        <v>1.2</v>
      </c>
      <c r="BW237" s="304">
        <v>3.66</v>
      </c>
      <c r="BX237" s="304">
        <v>0.48</v>
      </c>
      <c r="BY237" s="302"/>
      <c r="BZ237" s="307">
        <f t="shared" si="59"/>
        <v>159.41041482789055</v>
      </c>
      <c r="CA237" s="235">
        <f t="shared" si="63"/>
        <v>346.34427969796286</v>
      </c>
      <c r="CB237" s="308">
        <f t="shared" si="64"/>
        <v>2.3465853924622939</v>
      </c>
      <c r="CC237" s="235">
        <f t="shared" si="65"/>
        <v>683.43317304074549</v>
      </c>
    </row>
    <row r="238" spans="1:81" s="26" customFormat="1" ht="12" customHeight="1">
      <c r="A238" s="29" t="s">
        <v>327</v>
      </c>
      <c r="B238" s="29"/>
      <c r="C238" s="305">
        <v>7.024</v>
      </c>
      <c r="D238" s="25" t="s">
        <v>461</v>
      </c>
      <c r="E238" s="25"/>
      <c r="F238" s="298">
        <v>1879.6</v>
      </c>
      <c r="G238" s="298">
        <v>6.3</v>
      </c>
      <c r="H238" s="298">
        <v>1827.2</v>
      </c>
      <c r="I238" s="298">
        <v>34</v>
      </c>
      <c r="J238" s="299">
        <v>2.71</v>
      </c>
      <c r="K238" s="300">
        <v>0.11509999999999999</v>
      </c>
      <c r="L238" s="300">
        <v>7.6999999999999996E-4</v>
      </c>
      <c r="M238" s="301">
        <v>5.194</v>
      </c>
      <c r="N238" s="301">
        <v>0.13</v>
      </c>
      <c r="O238" s="300">
        <v>0.32771</v>
      </c>
      <c r="P238" s="300">
        <v>7.0000000000000001E-3</v>
      </c>
      <c r="Q238" s="301">
        <v>0.35527999999999998</v>
      </c>
      <c r="R238" s="302"/>
      <c r="S238" s="302">
        <v>494</v>
      </c>
      <c r="T238" s="302">
        <v>31</v>
      </c>
      <c r="U238" s="305">
        <v>62.3</v>
      </c>
      <c r="V238" s="304">
        <v>4.0999999999999996</v>
      </c>
      <c r="W238" s="303">
        <v>118.1</v>
      </c>
      <c r="X238" s="305">
        <v>7.4</v>
      </c>
      <c r="Y238" s="304">
        <f t="shared" si="58"/>
        <v>1.9223057644110275</v>
      </c>
      <c r="Z238" s="304"/>
      <c r="AA238" s="302">
        <v>670</v>
      </c>
      <c r="AB238" s="302">
        <v>140</v>
      </c>
      <c r="AC238" s="304">
        <v>1.3</v>
      </c>
      <c r="AD238" s="304">
        <v>1.4</v>
      </c>
      <c r="AE238" s="304">
        <v>0.42</v>
      </c>
      <c r="AF238" s="304">
        <v>0.28999999999999998</v>
      </c>
      <c r="AG238" s="302">
        <v>3550</v>
      </c>
      <c r="AH238" s="302">
        <v>320</v>
      </c>
      <c r="AI238" s="306">
        <v>6.2E-2</v>
      </c>
      <c r="AJ238" s="306">
        <v>3.3000000000000002E-2</v>
      </c>
      <c r="AK238" s="305">
        <v>74.8</v>
      </c>
      <c r="AL238" s="305">
        <v>7.5</v>
      </c>
      <c r="AM238" s="306">
        <v>0.64200000000000002</v>
      </c>
      <c r="AN238" s="306">
        <v>8.7999999999999995E-2</v>
      </c>
      <c r="AO238" s="304">
        <v>8.9</v>
      </c>
      <c r="AP238" s="304">
        <v>1.6</v>
      </c>
      <c r="AQ238" s="304">
        <v>16.100000000000001</v>
      </c>
      <c r="AR238" s="304">
        <v>2.2999999999999998</v>
      </c>
      <c r="AS238" s="304">
        <v>3.58</v>
      </c>
      <c r="AT238" s="304">
        <v>0.72</v>
      </c>
      <c r="AU238" s="305">
        <v>75.2</v>
      </c>
      <c r="AV238" s="304">
        <v>6.5</v>
      </c>
      <c r="AW238" s="304">
        <v>26.3</v>
      </c>
      <c r="AX238" s="304">
        <v>2.5</v>
      </c>
      <c r="AY238" s="303">
        <v>303</v>
      </c>
      <c r="AZ238" s="302">
        <v>16</v>
      </c>
      <c r="BA238" s="303">
        <v>113</v>
      </c>
      <c r="BB238" s="302">
        <v>13</v>
      </c>
      <c r="BC238" s="303">
        <v>571</v>
      </c>
      <c r="BD238" s="302">
        <v>34</v>
      </c>
      <c r="BE238" s="303">
        <v>111.5</v>
      </c>
      <c r="BF238" s="302">
        <v>6.9</v>
      </c>
      <c r="BG238" s="302">
        <v>1021</v>
      </c>
      <c r="BH238" s="303">
        <v>55</v>
      </c>
      <c r="BI238" s="303">
        <v>206</v>
      </c>
      <c r="BJ238" s="305">
        <v>13</v>
      </c>
      <c r="BK238" s="305">
        <v>8.1999999999999993</v>
      </c>
      <c r="BL238" s="305">
        <v>2.2000000000000002</v>
      </c>
      <c r="BM238" s="303">
        <v>602000</v>
      </c>
      <c r="BN238" s="303">
        <v>59000</v>
      </c>
      <c r="BO238" s="303">
        <v>10800</v>
      </c>
      <c r="BP238" s="303">
        <v>890</v>
      </c>
      <c r="BQ238" s="303">
        <v>767</v>
      </c>
      <c r="BR238" s="302">
        <v>46</v>
      </c>
      <c r="BS238" s="303">
        <v>399</v>
      </c>
      <c r="BT238" s="302">
        <v>23</v>
      </c>
      <c r="BU238" s="304">
        <v>5.9</v>
      </c>
      <c r="BV238" s="304">
        <v>1.1000000000000001</v>
      </c>
      <c r="BW238" s="304">
        <v>2.38</v>
      </c>
      <c r="BX238" s="304">
        <v>0.49</v>
      </c>
      <c r="BY238" s="302"/>
      <c r="BZ238" s="307">
        <f t="shared" si="59"/>
        <v>52.864819596622226</v>
      </c>
      <c r="CA238" s="235">
        <f t="shared" si="63"/>
        <v>552.34164076209618</v>
      </c>
      <c r="CB238" s="308">
        <f t="shared" si="64"/>
        <v>2.4631042074955931</v>
      </c>
      <c r="CC238" s="235">
        <f t="shared" si="65"/>
        <v>754.19285617902563</v>
      </c>
    </row>
    <row r="239" spans="1:81" s="26" customFormat="1" ht="12" customHeight="1">
      <c r="A239" s="29" t="s">
        <v>328</v>
      </c>
      <c r="B239" s="29"/>
      <c r="C239" s="305">
        <v>7.0339999999999998</v>
      </c>
      <c r="D239" s="25" t="s">
        <v>461</v>
      </c>
      <c r="E239" s="25"/>
      <c r="F239" s="298">
        <v>1925.4</v>
      </c>
      <c r="G239" s="298">
        <v>9.6999999999999993</v>
      </c>
      <c r="H239" s="298">
        <v>1887</v>
      </c>
      <c r="I239" s="298">
        <v>38</v>
      </c>
      <c r="J239" s="299">
        <v>1.9</v>
      </c>
      <c r="K239" s="300">
        <v>0.11791</v>
      </c>
      <c r="L239" s="300">
        <v>8.3000000000000001E-4</v>
      </c>
      <c r="M239" s="301">
        <v>5.5170000000000003</v>
      </c>
      <c r="N239" s="301">
        <v>0.14000000000000001</v>
      </c>
      <c r="O239" s="300">
        <v>0.3402</v>
      </c>
      <c r="P239" s="300">
        <v>7.7999999999999996E-3</v>
      </c>
      <c r="Q239" s="301">
        <v>0.59896000000000005</v>
      </c>
      <c r="R239" s="302"/>
      <c r="S239" s="302">
        <v>411</v>
      </c>
      <c r="T239" s="302">
        <v>25</v>
      </c>
      <c r="U239" s="305">
        <v>53.2</v>
      </c>
      <c r="V239" s="304">
        <v>3.1</v>
      </c>
      <c r="W239" s="302">
        <v>78.2</v>
      </c>
      <c r="X239" s="305">
        <v>4.5999999999999996</v>
      </c>
      <c r="Y239" s="304">
        <f t="shared" si="58"/>
        <v>1.4610591900311527</v>
      </c>
      <c r="Z239" s="304"/>
      <c r="AA239" s="302">
        <v>400</v>
      </c>
      <c r="AB239" s="302">
        <v>140</v>
      </c>
      <c r="AC239" s="304">
        <v>0.5</v>
      </c>
      <c r="AD239" s="304">
        <v>1</v>
      </c>
      <c r="AE239" s="304">
        <v>0.27</v>
      </c>
      <c r="AF239" s="304">
        <v>0.25</v>
      </c>
      <c r="AG239" s="302">
        <v>1372</v>
      </c>
      <c r="AH239" s="302">
        <v>95</v>
      </c>
      <c r="AI239" s="306">
        <v>0.31</v>
      </c>
      <c r="AJ239" s="306">
        <v>0.12</v>
      </c>
      <c r="AK239" s="305">
        <v>69.400000000000006</v>
      </c>
      <c r="AL239" s="305">
        <v>6.7</v>
      </c>
      <c r="AM239" s="306">
        <v>0.26900000000000002</v>
      </c>
      <c r="AN239" s="306">
        <v>7.9000000000000001E-2</v>
      </c>
      <c r="AO239" s="304">
        <v>2.9</v>
      </c>
      <c r="AP239" s="304">
        <v>0.65</v>
      </c>
      <c r="AQ239" s="304">
        <v>5.2</v>
      </c>
      <c r="AR239" s="304">
        <v>1.1000000000000001</v>
      </c>
      <c r="AS239" s="304">
        <v>0.97</v>
      </c>
      <c r="AT239" s="304">
        <v>0.43</v>
      </c>
      <c r="AU239" s="305">
        <v>27.7</v>
      </c>
      <c r="AV239" s="304">
        <v>5.6</v>
      </c>
      <c r="AW239" s="304">
        <v>8.52</v>
      </c>
      <c r="AX239" s="304">
        <v>0.7</v>
      </c>
      <c r="AY239" s="303">
        <v>113.8</v>
      </c>
      <c r="AZ239" s="302">
        <v>8</v>
      </c>
      <c r="BA239" s="303">
        <v>44.3</v>
      </c>
      <c r="BB239" s="302">
        <v>3.2</v>
      </c>
      <c r="BC239" s="303">
        <v>215</v>
      </c>
      <c r="BD239" s="302">
        <v>14</v>
      </c>
      <c r="BE239" s="303">
        <v>45.9</v>
      </c>
      <c r="BF239" s="302">
        <v>4.5999999999999996</v>
      </c>
      <c r="BG239" s="302">
        <v>425</v>
      </c>
      <c r="BH239" s="303">
        <v>30</v>
      </c>
      <c r="BI239" s="303">
        <v>89.6</v>
      </c>
      <c r="BJ239" s="305">
        <v>4.9000000000000004</v>
      </c>
      <c r="BK239" s="305">
        <v>9</v>
      </c>
      <c r="BL239" s="305">
        <v>2.7</v>
      </c>
      <c r="BM239" s="303">
        <v>554000</v>
      </c>
      <c r="BN239" s="303">
        <v>49000</v>
      </c>
      <c r="BO239" s="303">
        <v>11000</v>
      </c>
      <c r="BP239" s="303">
        <v>960</v>
      </c>
      <c r="BQ239" s="303">
        <v>469</v>
      </c>
      <c r="BR239" s="302">
        <v>30</v>
      </c>
      <c r="BS239" s="303">
        <v>321</v>
      </c>
      <c r="BT239" s="302">
        <v>21</v>
      </c>
      <c r="BU239" s="304">
        <v>6.27</v>
      </c>
      <c r="BV239" s="304">
        <v>0.96</v>
      </c>
      <c r="BW239" s="304">
        <v>2.3199999999999998</v>
      </c>
      <c r="BX239" s="304">
        <v>0.68</v>
      </c>
      <c r="BY239" s="302"/>
      <c r="BZ239" s="307">
        <f t="shared" si="59"/>
        <v>61.125994694960212</v>
      </c>
      <c r="CA239" s="235">
        <f t="shared" si="63"/>
        <v>448.10703544435017</v>
      </c>
      <c r="CB239" s="308">
        <f t="shared" si="64"/>
        <v>2.4338038644986049</v>
      </c>
      <c r="CC239" s="235">
        <f t="shared" si="65"/>
        <v>763.15997994127349</v>
      </c>
    </row>
    <row r="240" spans="1:81" s="26" customFormat="1" ht="12" customHeight="1">
      <c r="A240" s="29" t="s">
        <v>329</v>
      </c>
      <c r="B240" s="29"/>
      <c r="C240" s="305">
        <v>7.02</v>
      </c>
      <c r="D240" s="25" t="s">
        <v>461</v>
      </c>
      <c r="E240" s="25"/>
      <c r="F240" s="298">
        <v>1878.6</v>
      </c>
      <c r="G240" s="298">
        <v>3.7</v>
      </c>
      <c r="H240" s="298">
        <v>1879</v>
      </c>
      <c r="I240" s="298">
        <v>40</v>
      </c>
      <c r="J240" s="299">
        <v>0</v>
      </c>
      <c r="K240" s="300">
        <v>0.1149</v>
      </c>
      <c r="L240" s="300">
        <v>6.3000000000000003E-4</v>
      </c>
      <c r="M240" s="301">
        <v>5.3490000000000002</v>
      </c>
      <c r="N240" s="301">
        <v>0.15</v>
      </c>
      <c r="O240" s="300">
        <v>0.33839999999999998</v>
      </c>
      <c r="P240" s="300">
        <v>8.3000000000000001E-3</v>
      </c>
      <c r="Q240" s="301">
        <v>0.91771999999999998</v>
      </c>
      <c r="R240" s="302"/>
      <c r="S240" s="302">
        <v>596</v>
      </c>
      <c r="T240" s="302">
        <v>42</v>
      </c>
      <c r="U240" s="305">
        <v>75</v>
      </c>
      <c r="V240" s="304">
        <v>5.3</v>
      </c>
      <c r="W240" s="303">
        <v>155</v>
      </c>
      <c r="X240" s="305">
        <v>11</v>
      </c>
      <c r="Y240" s="304">
        <f t="shared" si="58"/>
        <v>2.021276595744681</v>
      </c>
      <c r="Z240" s="304"/>
      <c r="AA240" s="302">
        <v>670</v>
      </c>
      <c r="AB240" s="302">
        <v>120</v>
      </c>
      <c r="AC240" s="304">
        <v>1</v>
      </c>
      <c r="AD240" s="304">
        <v>0.98</v>
      </c>
      <c r="AE240" s="304">
        <v>0.6</v>
      </c>
      <c r="AF240" s="304">
        <v>0.26</v>
      </c>
      <c r="AG240" s="302">
        <v>3700</v>
      </c>
      <c r="AH240" s="302">
        <v>470</v>
      </c>
      <c r="AI240" s="306">
        <v>0.3</v>
      </c>
      <c r="AJ240" s="306">
        <v>0.11</v>
      </c>
      <c r="AK240" s="305">
        <v>80</v>
      </c>
      <c r="AL240" s="305">
        <v>7.1</v>
      </c>
      <c r="AM240" s="306">
        <v>0.92</v>
      </c>
      <c r="AN240" s="306">
        <v>0.18</v>
      </c>
      <c r="AO240" s="304">
        <v>12.2</v>
      </c>
      <c r="AP240" s="304">
        <v>2.2999999999999998</v>
      </c>
      <c r="AQ240" s="304">
        <v>17.3</v>
      </c>
      <c r="AR240" s="304">
        <v>2.4</v>
      </c>
      <c r="AS240" s="304">
        <v>3.93</v>
      </c>
      <c r="AT240" s="304">
        <v>0.79</v>
      </c>
      <c r="AU240" s="305">
        <v>83.8</v>
      </c>
      <c r="AV240" s="304">
        <v>9.6999999999999993</v>
      </c>
      <c r="AW240" s="304">
        <v>26.5</v>
      </c>
      <c r="AX240" s="304">
        <v>2.9</v>
      </c>
      <c r="AY240" s="303">
        <v>333</v>
      </c>
      <c r="AZ240" s="302">
        <v>35</v>
      </c>
      <c r="BA240" s="303">
        <v>125</v>
      </c>
      <c r="BB240" s="302">
        <v>11</v>
      </c>
      <c r="BC240" s="303">
        <v>589</v>
      </c>
      <c r="BD240" s="302">
        <v>54</v>
      </c>
      <c r="BE240" s="303">
        <v>122</v>
      </c>
      <c r="BF240" s="302">
        <v>13</v>
      </c>
      <c r="BG240" s="302">
        <v>1024</v>
      </c>
      <c r="BH240" s="303">
        <v>94</v>
      </c>
      <c r="BI240" s="303">
        <v>210</v>
      </c>
      <c r="BJ240" s="305">
        <v>20</v>
      </c>
      <c r="BK240" s="305">
        <v>9.4</v>
      </c>
      <c r="BL240" s="305">
        <v>2.2999999999999998</v>
      </c>
      <c r="BM240" s="303">
        <v>540000</v>
      </c>
      <c r="BN240" s="303">
        <v>55000</v>
      </c>
      <c r="BO240" s="303">
        <v>10280</v>
      </c>
      <c r="BP240" s="303">
        <v>890</v>
      </c>
      <c r="BQ240" s="303">
        <v>950</v>
      </c>
      <c r="BR240" s="302">
        <v>72</v>
      </c>
      <c r="BS240" s="303">
        <v>470</v>
      </c>
      <c r="BT240" s="302">
        <v>39</v>
      </c>
      <c r="BU240" s="304">
        <v>7.1</v>
      </c>
      <c r="BV240" s="304">
        <v>1.3</v>
      </c>
      <c r="BW240" s="304">
        <v>2.34</v>
      </c>
      <c r="BX240" s="304">
        <v>0.6</v>
      </c>
      <c r="BY240" s="302"/>
      <c r="BZ240" s="307">
        <f t="shared" si="59"/>
        <v>46.543636880507911</v>
      </c>
      <c r="CA240" s="235">
        <f t="shared" si="63"/>
        <v>650.5092230877226</v>
      </c>
      <c r="CB240" s="308">
        <f t="shared" si="64"/>
        <v>2.3194983304977508</v>
      </c>
      <c r="CC240" s="235">
        <f t="shared" si="65"/>
        <v>767.40263182661749</v>
      </c>
    </row>
    <row r="241" spans="1:81" s="25" customFormat="1" ht="12" customHeight="1">
      <c r="A241" s="33" t="s">
        <v>309</v>
      </c>
      <c r="B241" s="33"/>
      <c r="C241" s="299">
        <v>1.2965</v>
      </c>
      <c r="D241" s="25" t="s">
        <v>461</v>
      </c>
      <c r="F241" s="298">
        <v>1919.5</v>
      </c>
      <c r="G241" s="298">
        <v>3.4</v>
      </c>
      <c r="H241" s="298">
        <v>1864</v>
      </c>
      <c r="I241" s="298">
        <v>90</v>
      </c>
      <c r="J241" s="299">
        <v>2.9</v>
      </c>
      <c r="K241" s="300">
        <v>0.11700000000000001</v>
      </c>
      <c r="L241" s="300">
        <v>1.4E-3</v>
      </c>
      <c r="M241" s="301">
        <v>5.42</v>
      </c>
      <c r="N241" s="301">
        <v>0.32</v>
      </c>
      <c r="O241" s="300">
        <v>0.33500000000000002</v>
      </c>
      <c r="P241" s="300">
        <v>1.9E-2</v>
      </c>
      <c r="Q241" s="301">
        <v>0.97713000000000005</v>
      </c>
      <c r="R241" s="309"/>
      <c r="S241" s="309">
        <v>522</v>
      </c>
      <c r="T241" s="309">
        <v>21</v>
      </c>
      <c r="U241" s="299">
        <v>67.2</v>
      </c>
      <c r="V241" s="301">
        <v>3.7</v>
      </c>
      <c r="W241" s="298">
        <v>128.5</v>
      </c>
      <c r="X241" s="299">
        <v>5.2</v>
      </c>
      <c r="Y241" s="301">
        <f>BQ241/BS241</f>
        <v>1.8686131386861313</v>
      </c>
      <c r="Z241" s="301"/>
      <c r="AA241" s="310">
        <v>650</v>
      </c>
      <c r="AB241" s="310">
        <v>160</v>
      </c>
      <c r="AC241" s="311">
        <v>2.85</v>
      </c>
      <c r="AD241" s="311">
        <v>0.94</v>
      </c>
      <c r="AE241" s="311">
        <v>2</v>
      </c>
      <c r="AF241" s="311">
        <v>1.2</v>
      </c>
      <c r="AG241" s="310">
        <v>1760</v>
      </c>
      <c r="AH241" s="310">
        <v>730</v>
      </c>
      <c r="AI241" s="312">
        <v>14.5</v>
      </c>
      <c r="AJ241" s="312">
        <v>3.8</v>
      </c>
      <c r="AK241" s="313">
        <v>202</v>
      </c>
      <c r="AL241" s="313">
        <v>96</v>
      </c>
      <c r="AM241" s="312">
        <v>10.8</v>
      </c>
      <c r="AN241" s="312">
        <v>3.8</v>
      </c>
      <c r="AO241" s="311">
        <v>65</v>
      </c>
      <c r="AP241" s="311">
        <v>36</v>
      </c>
      <c r="AQ241" s="311">
        <v>33</v>
      </c>
      <c r="AR241" s="311">
        <v>24</v>
      </c>
      <c r="AS241" s="311">
        <v>4.3</v>
      </c>
      <c r="AT241" s="311">
        <v>2.6</v>
      </c>
      <c r="AU241" s="313">
        <v>48</v>
      </c>
      <c r="AV241" s="311">
        <v>18</v>
      </c>
      <c r="AW241" s="311">
        <v>14</v>
      </c>
      <c r="AX241" s="311">
        <v>7.8</v>
      </c>
      <c r="AY241" s="314">
        <v>139</v>
      </c>
      <c r="AZ241" s="310">
        <v>38</v>
      </c>
      <c r="BA241" s="314">
        <v>44</v>
      </c>
      <c r="BB241" s="310">
        <v>21</v>
      </c>
      <c r="BC241" s="314">
        <v>230</v>
      </c>
      <c r="BD241" s="310">
        <v>110</v>
      </c>
      <c r="BE241" s="314">
        <v>47</v>
      </c>
      <c r="BF241" s="310">
        <v>20</v>
      </c>
      <c r="BG241" s="310">
        <v>430</v>
      </c>
      <c r="BH241" s="314">
        <v>140</v>
      </c>
      <c r="BI241" s="314">
        <v>89</v>
      </c>
      <c r="BJ241" s="313">
        <v>48</v>
      </c>
      <c r="BK241" s="313">
        <v>37</v>
      </c>
      <c r="BL241" s="313">
        <v>19</v>
      </c>
      <c r="BM241" s="314">
        <v>490000</v>
      </c>
      <c r="BN241" s="314">
        <v>220000</v>
      </c>
      <c r="BO241" s="314">
        <v>7300</v>
      </c>
      <c r="BP241" s="314">
        <v>2500</v>
      </c>
      <c r="BQ241" s="314">
        <v>768</v>
      </c>
      <c r="BR241" s="310">
        <v>34</v>
      </c>
      <c r="BS241" s="314">
        <v>411</v>
      </c>
      <c r="BT241" s="310">
        <v>16</v>
      </c>
      <c r="BU241" s="311">
        <v>8.1999999999999993</v>
      </c>
      <c r="BV241" s="311">
        <v>2.8</v>
      </c>
      <c r="BW241" s="311">
        <v>1.5</v>
      </c>
      <c r="BX241" s="311">
        <v>1.9</v>
      </c>
      <c r="BY241" s="310"/>
      <c r="BZ241" s="307">
        <f t="shared" si="59"/>
        <v>6.3505827505827508</v>
      </c>
      <c r="CA241" s="235"/>
      <c r="CB241" s="308"/>
      <c r="CC241" s="235"/>
    </row>
    <row r="242" spans="1:81" s="26" customFormat="1" ht="12" customHeight="1">
      <c r="A242" s="29" t="s">
        <v>330</v>
      </c>
      <c r="B242" s="29"/>
      <c r="C242" s="305">
        <v>7.0579999999999998</v>
      </c>
      <c r="D242" s="25" t="s">
        <v>461</v>
      </c>
      <c r="E242" s="25"/>
      <c r="F242" s="298">
        <v>1869</v>
      </c>
      <c r="G242" s="298">
        <v>4.0999999999999996</v>
      </c>
      <c r="H242" s="298">
        <v>1746</v>
      </c>
      <c r="I242" s="298">
        <v>55</v>
      </c>
      <c r="J242" s="299">
        <v>6.6</v>
      </c>
      <c r="K242" s="300">
        <v>0.11428000000000001</v>
      </c>
      <c r="L242" s="300">
        <v>5.5999999999999995E-4</v>
      </c>
      <c r="M242" s="301">
        <v>4.9000000000000004</v>
      </c>
      <c r="N242" s="301">
        <v>0.19</v>
      </c>
      <c r="O242" s="300">
        <v>0.31130000000000002</v>
      </c>
      <c r="P242" s="300">
        <v>1.0999999999999999E-2</v>
      </c>
      <c r="Q242" s="301">
        <v>0.98753999999999997</v>
      </c>
      <c r="R242" s="302"/>
      <c r="S242" s="302">
        <v>592</v>
      </c>
      <c r="T242" s="302">
        <v>43</v>
      </c>
      <c r="U242" s="305">
        <v>74.2</v>
      </c>
      <c r="V242" s="304">
        <v>5.3</v>
      </c>
      <c r="W242" s="302">
        <v>31.8</v>
      </c>
      <c r="X242" s="305">
        <v>2.2999999999999998</v>
      </c>
      <c r="Y242" s="304">
        <f t="shared" si="58"/>
        <v>0.39053254437869822</v>
      </c>
      <c r="Z242" s="304"/>
      <c r="AA242" s="315">
        <v>110</v>
      </c>
      <c r="AB242" s="315">
        <v>120</v>
      </c>
      <c r="AC242" s="316" t="s">
        <v>107</v>
      </c>
      <c r="AD242" s="316" t="s">
        <v>107</v>
      </c>
      <c r="AE242" s="316">
        <v>1.32</v>
      </c>
      <c r="AF242" s="316">
        <v>0.96</v>
      </c>
      <c r="AG242" s="315">
        <v>232</v>
      </c>
      <c r="AH242" s="315">
        <v>26</v>
      </c>
      <c r="AI242" s="317">
        <v>0.52</v>
      </c>
      <c r="AJ242" s="317">
        <v>0.38</v>
      </c>
      <c r="AK242" s="318">
        <v>12.1</v>
      </c>
      <c r="AL242" s="318">
        <v>2.1</v>
      </c>
      <c r="AM242" s="317">
        <v>0.3</v>
      </c>
      <c r="AN242" s="317">
        <v>0.22</v>
      </c>
      <c r="AO242" s="316">
        <v>2.2999999999999998</v>
      </c>
      <c r="AP242" s="316">
        <v>2.2000000000000002</v>
      </c>
      <c r="AQ242" s="316">
        <v>0.72</v>
      </c>
      <c r="AR242" s="316">
        <v>0.56999999999999995</v>
      </c>
      <c r="AS242" s="316">
        <v>0.37</v>
      </c>
      <c r="AT242" s="316">
        <v>0.11</v>
      </c>
      <c r="AU242" s="318">
        <v>2.7</v>
      </c>
      <c r="AV242" s="316">
        <v>1.3</v>
      </c>
      <c r="AW242" s="316">
        <v>0.88</v>
      </c>
      <c r="AX242" s="316">
        <v>0.2</v>
      </c>
      <c r="AY242" s="319">
        <v>14.4</v>
      </c>
      <c r="AZ242" s="315">
        <v>1.6</v>
      </c>
      <c r="BA242" s="319">
        <v>6.72</v>
      </c>
      <c r="BB242" s="315">
        <v>0.79</v>
      </c>
      <c r="BC242" s="319">
        <v>40.6</v>
      </c>
      <c r="BD242" s="315">
        <v>4.0999999999999996</v>
      </c>
      <c r="BE242" s="319">
        <v>9.34</v>
      </c>
      <c r="BF242" s="315">
        <v>0.99</v>
      </c>
      <c r="BG242" s="315">
        <v>110</v>
      </c>
      <c r="BH242" s="319">
        <v>12</v>
      </c>
      <c r="BI242" s="319">
        <v>36.9</v>
      </c>
      <c r="BJ242" s="318">
        <v>3.7</v>
      </c>
      <c r="BK242" s="318">
        <v>1.4</v>
      </c>
      <c r="BL242" s="318">
        <v>1.8</v>
      </c>
      <c r="BM242" s="319">
        <v>551000</v>
      </c>
      <c r="BN242" s="319">
        <v>47000</v>
      </c>
      <c r="BO242" s="319">
        <v>15900</v>
      </c>
      <c r="BP242" s="319">
        <v>1200</v>
      </c>
      <c r="BQ242" s="319">
        <v>198</v>
      </c>
      <c r="BR242" s="315">
        <v>14</v>
      </c>
      <c r="BS242" s="319">
        <v>507</v>
      </c>
      <c r="BT242" s="315">
        <v>48</v>
      </c>
      <c r="BU242" s="316">
        <v>1.48</v>
      </c>
      <c r="BV242" s="316">
        <v>0.42</v>
      </c>
      <c r="BW242" s="316">
        <v>0.25</v>
      </c>
      <c r="BX242" s="316">
        <v>0.15</v>
      </c>
      <c r="BY242" s="315"/>
      <c r="BZ242" s="307">
        <f t="shared" si="59"/>
        <v>26.260869565217391</v>
      </c>
      <c r="CA242" s="235"/>
      <c r="CB242" s="308"/>
      <c r="CC242" s="235"/>
    </row>
    <row r="243" spans="1:81" s="26" customFormat="1" ht="12" customHeight="1">
      <c r="A243" s="29" t="s">
        <v>331</v>
      </c>
      <c r="B243" s="29"/>
      <c r="C243" s="305">
        <v>7.0449999999999999</v>
      </c>
      <c r="D243" s="25" t="s">
        <v>461</v>
      </c>
      <c r="E243" s="25"/>
      <c r="F243" s="298">
        <v>1880.3</v>
      </c>
      <c r="G243" s="298">
        <v>3</v>
      </c>
      <c r="H243" s="298">
        <v>1865</v>
      </c>
      <c r="I243" s="298">
        <v>39</v>
      </c>
      <c r="J243" s="299">
        <v>0.82</v>
      </c>
      <c r="K243" s="300">
        <v>0.11502</v>
      </c>
      <c r="L243" s="300">
        <v>4.0000000000000002E-4</v>
      </c>
      <c r="M243" s="301">
        <v>5.31</v>
      </c>
      <c r="N243" s="301">
        <v>0.14000000000000001</v>
      </c>
      <c r="O243" s="300">
        <v>0.33550000000000002</v>
      </c>
      <c r="P243" s="300">
        <v>8.2000000000000007E-3</v>
      </c>
      <c r="Q243" s="301">
        <v>0.95594999999999997</v>
      </c>
      <c r="R243" s="302"/>
      <c r="S243" s="302">
        <v>671</v>
      </c>
      <c r="T243" s="302">
        <v>48</v>
      </c>
      <c r="U243" s="305">
        <v>84.6</v>
      </c>
      <c r="V243" s="304">
        <v>5.9</v>
      </c>
      <c r="W243" s="303">
        <v>182</v>
      </c>
      <c r="X243" s="305">
        <v>13</v>
      </c>
      <c r="Y243" s="304">
        <f t="shared" si="58"/>
        <v>2.1264150943396225</v>
      </c>
      <c r="Z243" s="304"/>
      <c r="AA243" s="302">
        <v>590</v>
      </c>
      <c r="AB243" s="302">
        <v>110</v>
      </c>
      <c r="AC243" s="304">
        <v>2.9</v>
      </c>
      <c r="AD243" s="304">
        <v>1.7</v>
      </c>
      <c r="AE243" s="304">
        <v>0.47</v>
      </c>
      <c r="AF243" s="304">
        <v>0.39</v>
      </c>
      <c r="AG243" s="302">
        <v>3600</v>
      </c>
      <c r="AH243" s="302">
        <v>320</v>
      </c>
      <c r="AI243" s="306">
        <v>0.49</v>
      </c>
      <c r="AJ243" s="306">
        <v>0.12</v>
      </c>
      <c r="AK243" s="305">
        <v>102</v>
      </c>
      <c r="AL243" s="305">
        <v>10</v>
      </c>
      <c r="AM243" s="306">
        <v>1.24</v>
      </c>
      <c r="AN243" s="306">
        <v>0.25</v>
      </c>
      <c r="AO243" s="304">
        <v>13.4</v>
      </c>
      <c r="AP243" s="304">
        <v>2.8</v>
      </c>
      <c r="AQ243" s="304">
        <v>15.6</v>
      </c>
      <c r="AR243" s="304">
        <v>2.2000000000000002</v>
      </c>
      <c r="AS243" s="304">
        <v>3.7</v>
      </c>
      <c r="AT243" s="304">
        <v>0.51</v>
      </c>
      <c r="AU243" s="305">
        <v>73.599999999999994</v>
      </c>
      <c r="AV243" s="304">
        <v>8.6</v>
      </c>
      <c r="AW243" s="304">
        <v>25.4</v>
      </c>
      <c r="AX243" s="304">
        <v>2.7</v>
      </c>
      <c r="AY243" s="303">
        <v>323</v>
      </c>
      <c r="AZ243" s="302">
        <v>31</v>
      </c>
      <c r="BA243" s="303">
        <v>126</v>
      </c>
      <c r="BB243" s="302">
        <v>11</v>
      </c>
      <c r="BC243" s="303">
        <v>574</v>
      </c>
      <c r="BD243" s="302">
        <v>44</v>
      </c>
      <c r="BE243" s="303">
        <v>116</v>
      </c>
      <c r="BF243" s="302">
        <v>13</v>
      </c>
      <c r="BG243" s="302">
        <v>1047</v>
      </c>
      <c r="BH243" s="303">
        <v>97</v>
      </c>
      <c r="BI243" s="303">
        <v>226</v>
      </c>
      <c r="BJ243" s="305">
        <v>16</v>
      </c>
      <c r="BK243" s="305">
        <v>8.6</v>
      </c>
      <c r="BL243" s="305">
        <v>2.6</v>
      </c>
      <c r="BM243" s="303">
        <v>515000</v>
      </c>
      <c r="BN243" s="303">
        <v>51000</v>
      </c>
      <c r="BO243" s="303">
        <v>9470</v>
      </c>
      <c r="BP243" s="303">
        <v>950</v>
      </c>
      <c r="BQ243" s="303">
        <v>1127</v>
      </c>
      <c r="BR243" s="302">
        <v>90</v>
      </c>
      <c r="BS243" s="303">
        <v>530</v>
      </c>
      <c r="BT243" s="302">
        <v>44</v>
      </c>
      <c r="BU243" s="304">
        <v>10.5</v>
      </c>
      <c r="BV243" s="304">
        <v>1.8</v>
      </c>
      <c r="BW243" s="304">
        <v>3.4</v>
      </c>
      <c r="BX243" s="304">
        <v>0.83</v>
      </c>
      <c r="BY243" s="302"/>
      <c r="BZ243" s="307">
        <f t="shared" si="59"/>
        <v>44.809605817068501</v>
      </c>
      <c r="CA243" s="235">
        <f>BS243*(EXP(F243*0.0001551)+0.0072*EXP(F243*0.0009849))</f>
        <v>733.78067169465453</v>
      </c>
      <c r="CB243" s="308">
        <f>2.28+3.99*LOG(AK243/((CA243*BK243)^(1/2)))</f>
        <v>2.7131855705494194</v>
      </c>
      <c r="CC243" s="235">
        <f>4800/(5.711-LOG(BK243)-LOG(1)+LOG(0.75))-273.15</f>
        <v>758.76125087340654</v>
      </c>
    </row>
    <row r="244" spans="1:81" s="26" customFormat="1" ht="12" customHeight="1">
      <c r="A244" s="29" t="s">
        <v>332</v>
      </c>
      <c r="B244" s="29"/>
      <c r="C244" s="305">
        <v>7.0179999999999998</v>
      </c>
      <c r="D244" s="25" t="s">
        <v>461</v>
      </c>
      <c r="E244" s="25"/>
      <c r="F244" s="298">
        <v>1872.1</v>
      </c>
      <c r="G244" s="298">
        <v>4.8</v>
      </c>
      <c r="H244" s="298">
        <v>1817</v>
      </c>
      <c r="I244" s="298">
        <v>36</v>
      </c>
      <c r="J244" s="299">
        <v>2.96</v>
      </c>
      <c r="K244" s="300">
        <v>0.11443</v>
      </c>
      <c r="L244" s="300">
        <v>5.4000000000000001E-4</v>
      </c>
      <c r="M244" s="301">
        <v>5.125</v>
      </c>
      <c r="N244" s="301">
        <v>0.13</v>
      </c>
      <c r="O244" s="300">
        <v>0.32550000000000001</v>
      </c>
      <c r="P244" s="300">
        <v>7.4000000000000003E-3</v>
      </c>
      <c r="Q244" s="301">
        <v>0.79696</v>
      </c>
      <c r="R244" s="302"/>
      <c r="S244" s="302">
        <v>206</v>
      </c>
      <c r="T244" s="302">
        <v>16</v>
      </c>
      <c r="U244" s="305">
        <v>25.8</v>
      </c>
      <c r="V244" s="304">
        <v>2.1</v>
      </c>
      <c r="W244" s="302">
        <v>37.5</v>
      </c>
      <c r="X244" s="305">
        <v>2.9</v>
      </c>
      <c r="Y244" s="304">
        <f t="shared" si="58"/>
        <v>1.4345238095238095</v>
      </c>
      <c r="Z244" s="304"/>
      <c r="AA244" s="302">
        <v>280</v>
      </c>
      <c r="AB244" s="302">
        <v>110</v>
      </c>
      <c r="AC244" s="304">
        <v>0.06</v>
      </c>
      <c r="AD244" s="304">
        <v>0.7</v>
      </c>
      <c r="AE244" s="304">
        <v>0.13</v>
      </c>
      <c r="AF244" s="304">
        <v>0.18</v>
      </c>
      <c r="AG244" s="302">
        <v>1370</v>
      </c>
      <c r="AH244" s="302">
        <v>110</v>
      </c>
      <c r="AI244" s="306">
        <v>0.16200000000000001</v>
      </c>
      <c r="AJ244" s="306">
        <v>6.2E-2</v>
      </c>
      <c r="AK244" s="305">
        <v>39.9</v>
      </c>
      <c r="AL244" s="305">
        <v>3.6</v>
      </c>
      <c r="AM244" s="306">
        <v>0.17</v>
      </c>
      <c r="AN244" s="306">
        <v>4.7E-2</v>
      </c>
      <c r="AO244" s="304">
        <v>3.31</v>
      </c>
      <c r="AP244" s="304">
        <v>0.67</v>
      </c>
      <c r="AQ244" s="304">
        <v>5.7</v>
      </c>
      <c r="AR244" s="304">
        <v>1.8</v>
      </c>
      <c r="AS244" s="304">
        <v>0.92</v>
      </c>
      <c r="AT244" s="304">
        <v>0.26</v>
      </c>
      <c r="AU244" s="305">
        <v>28.6</v>
      </c>
      <c r="AV244" s="304">
        <v>4.7</v>
      </c>
      <c r="AW244" s="304">
        <v>8.94</v>
      </c>
      <c r="AX244" s="304">
        <v>0.74</v>
      </c>
      <c r="AY244" s="303">
        <v>112.9</v>
      </c>
      <c r="AZ244" s="302">
        <v>7.1</v>
      </c>
      <c r="BA244" s="303">
        <v>43.2</v>
      </c>
      <c r="BB244" s="302">
        <v>4.9000000000000004</v>
      </c>
      <c r="BC244" s="303">
        <v>223</v>
      </c>
      <c r="BD244" s="302">
        <v>24</v>
      </c>
      <c r="BE244" s="303">
        <v>45.2</v>
      </c>
      <c r="BF244" s="302">
        <v>4.2</v>
      </c>
      <c r="BG244" s="302">
        <v>437</v>
      </c>
      <c r="BH244" s="303">
        <v>34</v>
      </c>
      <c r="BI244" s="303">
        <v>86.2</v>
      </c>
      <c r="BJ244" s="305">
        <v>8.4</v>
      </c>
      <c r="BK244" s="305">
        <v>7.7</v>
      </c>
      <c r="BL244" s="305">
        <v>2.4</v>
      </c>
      <c r="BM244" s="303">
        <v>563000</v>
      </c>
      <c r="BN244" s="303">
        <v>74000</v>
      </c>
      <c r="BO244" s="303">
        <v>11600</v>
      </c>
      <c r="BP244" s="303">
        <v>1100</v>
      </c>
      <c r="BQ244" s="303">
        <v>241</v>
      </c>
      <c r="BR244" s="302">
        <v>21</v>
      </c>
      <c r="BS244" s="303">
        <v>168</v>
      </c>
      <c r="BT244" s="302">
        <v>15</v>
      </c>
      <c r="BU244" s="304">
        <v>3.57</v>
      </c>
      <c r="BV244" s="304">
        <v>0.85</v>
      </c>
      <c r="BW244" s="304">
        <v>1.56</v>
      </c>
      <c r="BX244" s="304">
        <v>0.42</v>
      </c>
      <c r="BY244" s="302"/>
      <c r="BZ244" s="307">
        <f t="shared" si="59"/>
        <v>53.91577887316479</v>
      </c>
      <c r="CA244" s="235">
        <f>BS244*(EXP(F244*0.0001551)+0.0072*EXP(F244*0.0009849))</f>
        <v>232.24679721893042</v>
      </c>
      <c r="CB244" s="308">
        <f>2.28+3.99*LOG(AK244/((CA244*BK244)^(1/2)))</f>
        <v>2.1792631385324275</v>
      </c>
      <c r="CC244" s="235">
        <f>4800/(5.711-LOG(BK244)-LOG(1)+LOG(0.75))-273.15</f>
        <v>748.21992326512395</v>
      </c>
    </row>
    <row r="245" spans="1:81" s="25" customFormat="1" ht="12" customHeight="1">
      <c r="A245" s="33" t="s">
        <v>310</v>
      </c>
      <c r="B245" s="33"/>
      <c r="C245" s="299">
        <v>7.0359999999999996</v>
      </c>
      <c r="D245" s="25" t="s">
        <v>461</v>
      </c>
      <c r="F245" s="298">
        <v>1876.9</v>
      </c>
      <c r="G245" s="298">
        <v>3.9</v>
      </c>
      <c r="H245" s="298">
        <v>1913</v>
      </c>
      <c r="I245" s="298">
        <v>39</v>
      </c>
      <c r="J245" s="299">
        <v>-1.9</v>
      </c>
      <c r="K245" s="300">
        <v>0.1148</v>
      </c>
      <c r="L245" s="300">
        <v>4.8000000000000001E-4</v>
      </c>
      <c r="M245" s="301">
        <v>5.4560000000000004</v>
      </c>
      <c r="N245" s="301">
        <v>0.14000000000000001</v>
      </c>
      <c r="O245" s="300">
        <v>0.34539999999999998</v>
      </c>
      <c r="P245" s="300">
        <v>8.0999999999999996E-3</v>
      </c>
      <c r="Q245" s="301">
        <v>0.91449999999999998</v>
      </c>
      <c r="R245" s="309"/>
      <c r="S245" s="309">
        <v>516</v>
      </c>
      <c r="T245" s="309">
        <v>41</v>
      </c>
      <c r="U245" s="299">
        <v>65</v>
      </c>
      <c r="V245" s="301">
        <v>5.0999999999999996</v>
      </c>
      <c r="W245" s="298">
        <v>138</v>
      </c>
      <c r="X245" s="299">
        <v>11</v>
      </c>
      <c r="Y245" s="301">
        <f>BQ245/BS245</f>
        <v>2.0629722921914357</v>
      </c>
      <c r="Z245" s="301"/>
      <c r="AA245" s="310">
        <v>456</v>
      </c>
      <c r="AB245" s="310">
        <v>86</v>
      </c>
      <c r="AC245" s="311" t="s">
        <v>107</v>
      </c>
      <c r="AD245" s="311" t="s">
        <v>107</v>
      </c>
      <c r="AE245" s="311">
        <v>0.23</v>
      </c>
      <c r="AF245" s="311">
        <v>0.27</v>
      </c>
      <c r="AG245" s="310">
        <v>3010</v>
      </c>
      <c r="AH245" s="310">
        <v>230</v>
      </c>
      <c r="AI245" s="312">
        <v>1.39</v>
      </c>
      <c r="AJ245" s="312">
        <v>0.19</v>
      </c>
      <c r="AK245" s="313">
        <v>99.6</v>
      </c>
      <c r="AL245" s="313">
        <v>8.6999999999999993</v>
      </c>
      <c r="AM245" s="312">
        <v>1.0900000000000001</v>
      </c>
      <c r="AN245" s="312">
        <v>0.14000000000000001</v>
      </c>
      <c r="AO245" s="311">
        <v>13</v>
      </c>
      <c r="AP245" s="311">
        <v>1.7</v>
      </c>
      <c r="AQ245" s="311">
        <v>15</v>
      </c>
      <c r="AR245" s="311">
        <v>2.2999999999999998</v>
      </c>
      <c r="AS245" s="311">
        <v>3.57</v>
      </c>
      <c r="AT245" s="311">
        <v>0.69</v>
      </c>
      <c r="AU245" s="313">
        <v>66.7</v>
      </c>
      <c r="AV245" s="311">
        <v>8.1999999999999993</v>
      </c>
      <c r="AW245" s="311">
        <v>20.6</v>
      </c>
      <c r="AX245" s="311">
        <v>2.4</v>
      </c>
      <c r="AY245" s="314">
        <v>269</v>
      </c>
      <c r="AZ245" s="310">
        <v>25</v>
      </c>
      <c r="BA245" s="314">
        <v>98.5</v>
      </c>
      <c r="BB245" s="310">
        <v>8.6999999999999993</v>
      </c>
      <c r="BC245" s="314">
        <v>472</v>
      </c>
      <c r="BD245" s="310">
        <v>44</v>
      </c>
      <c r="BE245" s="314">
        <v>94.8</v>
      </c>
      <c r="BF245" s="310">
        <v>6</v>
      </c>
      <c r="BG245" s="310">
        <v>862</v>
      </c>
      <c r="BH245" s="314">
        <v>57</v>
      </c>
      <c r="BI245" s="314">
        <v>173</v>
      </c>
      <c r="BJ245" s="313">
        <v>14</v>
      </c>
      <c r="BK245" s="313">
        <v>11.4</v>
      </c>
      <c r="BL245" s="313">
        <v>2.8</v>
      </c>
      <c r="BM245" s="314">
        <v>484000</v>
      </c>
      <c r="BN245" s="314">
        <v>50000</v>
      </c>
      <c r="BO245" s="314">
        <v>8500</v>
      </c>
      <c r="BP245" s="314">
        <v>800</v>
      </c>
      <c r="BQ245" s="314">
        <v>819</v>
      </c>
      <c r="BR245" s="310">
        <v>58</v>
      </c>
      <c r="BS245" s="314">
        <v>397</v>
      </c>
      <c r="BT245" s="310">
        <v>28</v>
      </c>
      <c r="BU245" s="311">
        <v>8</v>
      </c>
      <c r="BV245" s="311">
        <v>1.7</v>
      </c>
      <c r="BW245" s="311">
        <v>2.34</v>
      </c>
      <c r="BX245" s="311">
        <v>0.6</v>
      </c>
      <c r="BY245" s="310"/>
      <c r="BZ245" s="307">
        <f t="shared" si="59"/>
        <v>38.625641025641031</v>
      </c>
      <c r="CA245" s="235"/>
      <c r="CB245" s="308"/>
      <c r="CC245" s="235"/>
    </row>
    <row r="246" spans="1:81" s="25" customFormat="1" ht="12" customHeight="1">
      <c r="A246" s="33" t="s">
        <v>311</v>
      </c>
      <c r="B246" s="33"/>
      <c r="C246" s="299">
        <v>7.0330000000000004</v>
      </c>
      <c r="D246" s="25" t="s">
        <v>461</v>
      </c>
      <c r="F246" s="298">
        <v>1885.8</v>
      </c>
      <c r="G246" s="298">
        <v>3.2</v>
      </c>
      <c r="H246" s="298">
        <v>1800</v>
      </c>
      <c r="I246" s="298">
        <v>36</v>
      </c>
      <c r="J246" s="299">
        <v>4.5599999999999996</v>
      </c>
      <c r="K246" s="300">
        <v>0.11543</v>
      </c>
      <c r="L246" s="300">
        <v>4.2000000000000002E-4</v>
      </c>
      <c r="M246" s="301">
        <v>5.1150000000000002</v>
      </c>
      <c r="N246" s="301">
        <v>0.13</v>
      </c>
      <c r="O246" s="300">
        <v>0.3221</v>
      </c>
      <c r="P246" s="300">
        <v>7.4000000000000003E-3</v>
      </c>
      <c r="Q246" s="301">
        <v>0.90769999999999995</v>
      </c>
      <c r="R246" s="309"/>
      <c r="S246" s="309">
        <v>483</v>
      </c>
      <c r="T246" s="309">
        <v>31</v>
      </c>
      <c r="U246" s="299">
        <v>61.2</v>
      </c>
      <c r="V246" s="301">
        <v>4</v>
      </c>
      <c r="W246" s="298">
        <v>109.8</v>
      </c>
      <c r="X246" s="299">
        <v>7.1</v>
      </c>
      <c r="Y246" s="301">
        <f>BQ246/BS246</f>
        <v>1.6884422110552764</v>
      </c>
      <c r="Z246" s="301"/>
      <c r="AA246" s="310">
        <v>460</v>
      </c>
      <c r="AB246" s="310">
        <v>110</v>
      </c>
      <c r="AC246" s="311">
        <v>1.28</v>
      </c>
      <c r="AD246" s="311">
        <v>0.97</v>
      </c>
      <c r="AE246" s="311">
        <v>0.6</v>
      </c>
      <c r="AF246" s="311">
        <v>0.35</v>
      </c>
      <c r="AG246" s="310">
        <v>1570</v>
      </c>
      <c r="AH246" s="310">
        <v>140</v>
      </c>
      <c r="AI246" s="312">
        <v>1.3</v>
      </c>
      <c r="AJ246" s="312">
        <v>0.16</v>
      </c>
      <c r="AK246" s="313">
        <v>82.8</v>
      </c>
      <c r="AL246" s="313">
        <v>8</v>
      </c>
      <c r="AM246" s="312">
        <v>1.22</v>
      </c>
      <c r="AN246" s="312">
        <v>0.15</v>
      </c>
      <c r="AO246" s="311">
        <v>10.8</v>
      </c>
      <c r="AP246" s="311">
        <v>2.2000000000000002</v>
      </c>
      <c r="AQ246" s="311">
        <v>9.9</v>
      </c>
      <c r="AR246" s="311">
        <v>1.5</v>
      </c>
      <c r="AS246" s="311">
        <v>2.16</v>
      </c>
      <c r="AT246" s="311">
        <v>0.39</v>
      </c>
      <c r="AU246" s="313">
        <v>31.9</v>
      </c>
      <c r="AV246" s="311">
        <v>3.9</v>
      </c>
      <c r="AW246" s="311">
        <v>11.5</v>
      </c>
      <c r="AX246" s="311">
        <v>1.4</v>
      </c>
      <c r="AY246" s="314">
        <v>131.19999999999999</v>
      </c>
      <c r="AZ246" s="310">
        <v>7.6</v>
      </c>
      <c r="BA246" s="314">
        <v>55.7</v>
      </c>
      <c r="BB246" s="310">
        <v>4.0999999999999996</v>
      </c>
      <c r="BC246" s="314">
        <v>257</v>
      </c>
      <c r="BD246" s="310">
        <v>15</v>
      </c>
      <c r="BE246" s="314">
        <v>57</v>
      </c>
      <c r="BF246" s="310">
        <v>5.0999999999999996</v>
      </c>
      <c r="BG246" s="310">
        <v>513</v>
      </c>
      <c r="BH246" s="314">
        <v>36</v>
      </c>
      <c r="BI246" s="314">
        <v>105.3</v>
      </c>
      <c r="BJ246" s="313">
        <v>7.6</v>
      </c>
      <c r="BK246" s="313">
        <v>15.6</v>
      </c>
      <c r="BL246" s="313">
        <v>3.4</v>
      </c>
      <c r="BM246" s="314">
        <v>504000</v>
      </c>
      <c r="BN246" s="314">
        <v>32000</v>
      </c>
      <c r="BO246" s="314">
        <v>10300</v>
      </c>
      <c r="BP246" s="314">
        <v>460</v>
      </c>
      <c r="BQ246" s="314">
        <v>672</v>
      </c>
      <c r="BR246" s="310">
        <v>43</v>
      </c>
      <c r="BS246" s="314">
        <v>398</v>
      </c>
      <c r="BT246" s="310">
        <v>25</v>
      </c>
      <c r="BU246" s="311">
        <v>8.5</v>
      </c>
      <c r="BV246" s="311">
        <v>1.3</v>
      </c>
      <c r="BW246" s="311">
        <v>2.74</v>
      </c>
      <c r="BX246" s="311">
        <v>0.85</v>
      </c>
      <c r="BY246" s="310"/>
      <c r="BZ246" s="307">
        <f t="shared" si="59"/>
        <v>25.400673400673398</v>
      </c>
      <c r="CA246" s="235"/>
      <c r="CB246" s="308"/>
      <c r="CC246" s="235"/>
    </row>
    <row r="247" spans="1:81" s="26" customFormat="1" ht="12" customHeight="1">
      <c r="A247" s="29" t="s">
        <v>333</v>
      </c>
      <c r="B247" s="29"/>
      <c r="C247" s="305">
        <v>7.0449999999999999</v>
      </c>
      <c r="D247" s="25" t="s">
        <v>461</v>
      </c>
      <c r="E247" s="25"/>
      <c r="F247" s="298">
        <v>1861</v>
      </c>
      <c r="G247" s="298">
        <v>11</v>
      </c>
      <c r="H247" s="298">
        <v>1867.3</v>
      </c>
      <c r="I247" s="298">
        <v>35</v>
      </c>
      <c r="J247" s="299">
        <v>-0.35</v>
      </c>
      <c r="K247" s="300">
        <v>0.11384</v>
      </c>
      <c r="L247" s="300">
        <v>9.7000000000000005E-4</v>
      </c>
      <c r="M247" s="301">
        <v>5.2629999999999999</v>
      </c>
      <c r="N247" s="301">
        <v>0.13</v>
      </c>
      <c r="O247" s="300">
        <v>0.33599000000000001</v>
      </c>
      <c r="P247" s="300">
        <v>7.1999999999999998E-3</v>
      </c>
      <c r="Q247" s="301">
        <v>0.45430999999999999</v>
      </c>
      <c r="R247" s="302"/>
      <c r="S247" s="302">
        <v>237</v>
      </c>
      <c r="T247" s="302">
        <v>22</v>
      </c>
      <c r="U247" s="305">
        <v>29.5</v>
      </c>
      <c r="V247" s="304">
        <v>2.7</v>
      </c>
      <c r="W247" s="302">
        <v>47.9</v>
      </c>
      <c r="X247" s="305">
        <v>5</v>
      </c>
      <c r="Y247" s="304">
        <f t="shared" si="58"/>
        <v>1.6042780748663101</v>
      </c>
      <c r="Z247" s="304"/>
      <c r="AA247" s="302">
        <v>360</v>
      </c>
      <c r="AB247" s="302">
        <v>140</v>
      </c>
      <c r="AC247" s="304">
        <v>0.55000000000000004</v>
      </c>
      <c r="AD247" s="304">
        <v>0.82</v>
      </c>
      <c r="AE247" s="304">
        <v>0.28999999999999998</v>
      </c>
      <c r="AF247" s="304">
        <v>0.21</v>
      </c>
      <c r="AG247" s="302">
        <v>1700</v>
      </c>
      <c r="AH247" s="302">
        <v>160</v>
      </c>
      <c r="AI247" s="306">
        <v>8.9999999999999993E-3</v>
      </c>
      <c r="AJ247" s="306">
        <v>1.0999999999999999E-2</v>
      </c>
      <c r="AK247" s="305">
        <v>41</v>
      </c>
      <c r="AL247" s="305">
        <v>3.6</v>
      </c>
      <c r="AM247" s="306">
        <v>0.108</v>
      </c>
      <c r="AN247" s="306">
        <v>0.03</v>
      </c>
      <c r="AO247" s="304">
        <v>3</v>
      </c>
      <c r="AP247" s="304">
        <v>1</v>
      </c>
      <c r="AQ247" s="304">
        <v>7.08</v>
      </c>
      <c r="AR247" s="304">
        <v>0.99</v>
      </c>
      <c r="AS247" s="304">
        <v>1.34</v>
      </c>
      <c r="AT247" s="304">
        <v>0.34</v>
      </c>
      <c r="AU247" s="305">
        <v>30.1</v>
      </c>
      <c r="AV247" s="304">
        <v>4.8</v>
      </c>
      <c r="AW247" s="304">
        <v>11</v>
      </c>
      <c r="AX247" s="304">
        <v>1.3</v>
      </c>
      <c r="AY247" s="303">
        <v>146</v>
      </c>
      <c r="AZ247" s="302">
        <v>16</v>
      </c>
      <c r="BA247" s="303">
        <v>54.4</v>
      </c>
      <c r="BB247" s="302">
        <v>4.2</v>
      </c>
      <c r="BC247" s="303">
        <v>270</v>
      </c>
      <c r="BD247" s="302">
        <v>20</v>
      </c>
      <c r="BE247" s="303">
        <v>55.2</v>
      </c>
      <c r="BF247" s="302">
        <v>4.9000000000000004</v>
      </c>
      <c r="BG247" s="302">
        <v>503</v>
      </c>
      <c r="BH247" s="303">
        <v>41</v>
      </c>
      <c r="BI247" s="303">
        <v>103</v>
      </c>
      <c r="BJ247" s="305">
        <v>11</v>
      </c>
      <c r="BK247" s="305">
        <v>5.4</v>
      </c>
      <c r="BL247" s="305">
        <v>2.2999999999999998</v>
      </c>
      <c r="BM247" s="303">
        <v>550000</v>
      </c>
      <c r="BN247" s="303">
        <v>44000</v>
      </c>
      <c r="BO247" s="303">
        <v>10190</v>
      </c>
      <c r="BP247" s="303">
        <v>810</v>
      </c>
      <c r="BQ247" s="303">
        <v>300</v>
      </c>
      <c r="BR247" s="302">
        <v>30</v>
      </c>
      <c r="BS247" s="303">
        <v>187</v>
      </c>
      <c r="BT247" s="302">
        <v>16</v>
      </c>
      <c r="BU247" s="304">
        <v>3.9</v>
      </c>
      <c r="BV247" s="304">
        <v>1.1000000000000001</v>
      </c>
      <c r="BW247" s="304">
        <v>1.5</v>
      </c>
      <c r="BX247" s="304">
        <v>0.38</v>
      </c>
      <c r="BY247" s="302"/>
      <c r="BZ247" s="307">
        <f t="shared" si="59"/>
        <v>69.288135593220332</v>
      </c>
      <c r="CA247" s="235">
        <f>BS247*(EXP(F247*0.0001551)+0.0072*EXP(F247*0.0009849))</f>
        <v>257.99023721557882</v>
      </c>
      <c r="CB247" s="308">
        <f>2.28+3.99*LOG(AK247/((CA247*BK247)^(1/2)))</f>
        <v>2.4427335101428129</v>
      </c>
      <c r="CC247" s="235">
        <f>4800/(5.711-LOG(BK247)-LOG(1)+LOG(0.75))-273.15</f>
        <v>715.79289657681079</v>
      </c>
    </row>
    <row r="248" spans="1:81" s="25" customFormat="1" ht="12" customHeight="1">
      <c r="A248" s="33" t="s">
        <v>312</v>
      </c>
      <c r="B248" s="33"/>
      <c r="C248" s="299">
        <v>5.0814000000000004</v>
      </c>
      <c r="D248" s="25" t="s">
        <v>461</v>
      </c>
      <c r="F248" s="298">
        <v>1907.9</v>
      </c>
      <c r="G248" s="298">
        <v>4</v>
      </c>
      <c r="H248" s="298">
        <v>1876</v>
      </c>
      <c r="I248" s="298">
        <v>44</v>
      </c>
      <c r="J248" s="299">
        <v>1.7</v>
      </c>
      <c r="K248" s="300">
        <v>0.11683</v>
      </c>
      <c r="L248" s="300">
        <v>5.1999999999999995E-4</v>
      </c>
      <c r="M248" s="301">
        <v>5.4290000000000003</v>
      </c>
      <c r="N248" s="301">
        <v>0.16</v>
      </c>
      <c r="O248" s="300">
        <v>0.33789999999999998</v>
      </c>
      <c r="P248" s="300">
        <v>9.1999999999999998E-3</v>
      </c>
      <c r="Q248" s="301">
        <v>0.97263999999999995</v>
      </c>
      <c r="R248" s="309"/>
      <c r="S248" s="309">
        <v>420</v>
      </c>
      <c r="T248" s="309">
        <v>32</v>
      </c>
      <c r="U248" s="299">
        <v>53.9</v>
      </c>
      <c r="V248" s="301">
        <v>4</v>
      </c>
      <c r="W248" s="309">
        <v>92.6</v>
      </c>
      <c r="X248" s="299">
        <v>7</v>
      </c>
      <c r="Y248" s="301">
        <f>BQ248/BS248</f>
        <v>1.5969230769230769</v>
      </c>
      <c r="Z248" s="301"/>
      <c r="AA248" s="310">
        <v>530</v>
      </c>
      <c r="AB248" s="310">
        <v>150</v>
      </c>
      <c r="AC248" s="311">
        <v>0.5</v>
      </c>
      <c r="AD248" s="311">
        <v>1.1000000000000001</v>
      </c>
      <c r="AE248" s="311">
        <v>0.71</v>
      </c>
      <c r="AF248" s="311">
        <v>0.51</v>
      </c>
      <c r="AG248" s="310">
        <v>1510</v>
      </c>
      <c r="AH248" s="310">
        <v>180</v>
      </c>
      <c r="AI248" s="312">
        <v>1.38</v>
      </c>
      <c r="AJ248" s="312">
        <v>0.22</v>
      </c>
      <c r="AK248" s="313">
        <v>71.599999999999994</v>
      </c>
      <c r="AL248" s="313">
        <v>5.5</v>
      </c>
      <c r="AM248" s="312">
        <v>1.24</v>
      </c>
      <c r="AN248" s="312">
        <v>0.33</v>
      </c>
      <c r="AO248" s="311">
        <v>13.2</v>
      </c>
      <c r="AP248" s="311">
        <v>4.7</v>
      </c>
      <c r="AQ248" s="311">
        <v>10.3</v>
      </c>
      <c r="AR248" s="311">
        <v>2</v>
      </c>
      <c r="AS248" s="311">
        <v>2.27</v>
      </c>
      <c r="AT248" s="311">
        <v>0.79</v>
      </c>
      <c r="AU248" s="313">
        <v>31.4</v>
      </c>
      <c r="AV248" s="311">
        <v>7.1</v>
      </c>
      <c r="AW248" s="311">
        <v>10.6</v>
      </c>
      <c r="AX248" s="311">
        <v>1.9</v>
      </c>
      <c r="AY248" s="314">
        <v>125.6</v>
      </c>
      <c r="AZ248" s="310">
        <v>9.5</v>
      </c>
      <c r="BA248" s="314">
        <v>51.3</v>
      </c>
      <c r="BB248" s="310">
        <v>3.9</v>
      </c>
      <c r="BC248" s="314">
        <v>228</v>
      </c>
      <c r="BD248" s="310">
        <v>22</v>
      </c>
      <c r="BE248" s="314">
        <v>54.5</v>
      </c>
      <c r="BF248" s="310">
        <v>5</v>
      </c>
      <c r="BG248" s="310">
        <v>458</v>
      </c>
      <c r="BH248" s="314">
        <v>39</v>
      </c>
      <c r="BI248" s="314">
        <v>96.4</v>
      </c>
      <c r="BJ248" s="313">
        <v>8</v>
      </c>
      <c r="BK248" s="313">
        <v>11.4</v>
      </c>
      <c r="BL248" s="313">
        <v>3.2</v>
      </c>
      <c r="BM248" s="314">
        <v>568000</v>
      </c>
      <c r="BN248" s="314">
        <v>82000</v>
      </c>
      <c r="BO248" s="314">
        <v>10400</v>
      </c>
      <c r="BP248" s="314">
        <v>1100</v>
      </c>
      <c r="BQ248" s="314">
        <v>519</v>
      </c>
      <c r="BR248" s="310">
        <v>41</v>
      </c>
      <c r="BS248" s="314">
        <v>325</v>
      </c>
      <c r="BT248" s="310">
        <v>26</v>
      </c>
      <c r="BU248" s="311">
        <v>7.4</v>
      </c>
      <c r="BV248" s="311">
        <v>1.5</v>
      </c>
      <c r="BW248" s="311">
        <v>2.0099999999999998</v>
      </c>
      <c r="BX248" s="311">
        <v>0.63</v>
      </c>
      <c r="BY248" s="310"/>
      <c r="BZ248" s="307">
        <f t="shared" si="59"/>
        <v>21.709326272433067</v>
      </c>
      <c r="CA248" s="235"/>
      <c r="CB248" s="308"/>
      <c r="CC248" s="235"/>
    </row>
    <row r="249" spans="1:81" s="25" customFormat="1" ht="12" customHeight="1">
      <c r="A249" s="33" t="s">
        <v>313</v>
      </c>
      <c r="B249" s="33"/>
      <c r="C249" s="299">
        <v>7.0549999999999997</v>
      </c>
      <c r="D249" s="25" t="s">
        <v>461</v>
      </c>
      <c r="F249" s="298">
        <v>1910.4</v>
      </c>
      <c r="G249" s="298">
        <v>8.3000000000000007</v>
      </c>
      <c r="H249" s="298">
        <v>1945</v>
      </c>
      <c r="I249" s="298">
        <v>45</v>
      </c>
      <c r="J249" s="299">
        <v>-1.8</v>
      </c>
      <c r="K249" s="300">
        <v>0.11688</v>
      </c>
      <c r="L249" s="300">
        <v>7.3999999999999999E-4</v>
      </c>
      <c r="M249" s="301">
        <v>5.67</v>
      </c>
      <c r="N249" s="301">
        <v>0.17</v>
      </c>
      <c r="O249" s="300">
        <v>0.3523</v>
      </c>
      <c r="P249" s="300">
        <v>9.4000000000000004E-3</v>
      </c>
      <c r="Q249" s="301">
        <v>0.91356000000000004</v>
      </c>
      <c r="R249" s="309"/>
      <c r="S249" s="309">
        <v>758</v>
      </c>
      <c r="T249" s="309">
        <v>53</v>
      </c>
      <c r="U249" s="299">
        <v>97.2</v>
      </c>
      <c r="V249" s="301">
        <v>6.9</v>
      </c>
      <c r="W249" s="298">
        <v>209</v>
      </c>
      <c r="X249" s="299">
        <v>15</v>
      </c>
      <c r="Y249" s="301">
        <f>BQ249/BS249</f>
        <v>2.0924956369982546</v>
      </c>
      <c r="Z249" s="301"/>
      <c r="AA249" s="310">
        <v>681</v>
      </c>
      <c r="AB249" s="310">
        <v>85</v>
      </c>
      <c r="AC249" s="311">
        <v>1.3</v>
      </c>
      <c r="AD249" s="311">
        <v>1.1000000000000001</v>
      </c>
      <c r="AE249" s="311">
        <v>0.7</v>
      </c>
      <c r="AF249" s="311">
        <v>0.31</v>
      </c>
      <c r="AG249" s="310">
        <v>4100</v>
      </c>
      <c r="AH249" s="310">
        <v>380</v>
      </c>
      <c r="AI249" s="312">
        <v>1.03</v>
      </c>
      <c r="AJ249" s="312">
        <v>0.14000000000000001</v>
      </c>
      <c r="AK249" s="313">
        <v>104.8</v>
      </c>
      <c r="AL249" s="313">
        <v>9</v>
      </c>
      <c r="AM249" s="312">
        <v>1.81</v>
      </c>
      <c r="AN249" s="312">
        <v>0.28000000000000003</v>
      </c>
      <c r="AO249" s="311">
        <v>19.8</v>
      </c>
      <c r="AP249" s="311">
        <v>2.2999999999999998</v>
      </c>
      <c r="AQ249" s="311">
        <v>18.2</v>
      </c>
      <c r="AR249" s="311">
        <v>2.6</v>
      </c>
      <c r="AS249" s="311">
        <v>3.93</v>
      </c>
      <c r="AT249" s="311">
        <v>0.53</v>
      </c>
      <c r="AU249" s="313">
        <v>83</v>
      </c>
      <c r="AV249" s="311">
        <v>11</v>
      </c>
      <c r="AW249" s="311">
        <v>28.2</v>
      </c>
      <c r="AX249" s="311">
        <v>2.6</v>
      </c>
      <c r="AY249" s="314">
        <v>349</v>
      </c>
      <c r="AZ249" s="310">
        <v>31</v>
      </c>
      <c r="BA249" s="314">
        <v>134.30000000000001</v>
      </c>
      <c r="BB249" s="310">
        <v>8.4</v>
      </c>
      <c r="BC249" s="314">
        <v>649</v>
      </c>
      <c r="BD249" s="310">
        <v>49</v>
      </c>
      <c r="BE249" s="314">
        <v>134.80000000000001</v>
      </c>
      <c r="BF249" s="310">
        <v>9.1999999999999993</v>
      </c>
      <c r="BG249" s="310">
        <v>1185</v>
      </c>
      <c r="BH249" s="314">
        <v>91</v>
      </c>
      <c r="BI249" s="314">
        <v>240</v>
      </c>
      <c r="BJ249" s="313">
        <v>24</v>
      </c>
      <c r="BK249" s="313">
        <v>19.3</v>
      </c>
      <c r="BL249" s="313">
        <v>5.0999999999999996</v>
      </c>
      <c r="BM249" s="314">
        <v>520000</v>
      </c>
      <c r="BN249" s="314">
        <v>42000</v>
      </c>
      <c r="BO249" s="314">
        <v>9630</v>
      </c>
      <c r="BP249" s="314">
        <v>810</v>
      </c>
      <c r="BQ249" s="314">
        <v>1199</v>
      </c>
      <c r="BR249" s="310">
        <v>88</v>
      </c>
      <c r="BS249" s="314">
        <v>573</v>
      </c>
      <c r="BT249" s="310">
        <v>43</v>
      </c>
      <c r="BU249" s="311">
        <v>12.5</v>
      </c>
      <c r="BV249" s="311">
        <v>2.7</v>
      </c>
      <c r="BW249" s="311">
        <v>3.18</v>
      </c>
      <c r="BX249" s="311">
        <v>0.88</v>
      </c>
      <c r="BY249" s="310"/>
      <c r="BZ249" s="307">
        <f t="shared" si="59"/>
        <v>36.802086802086805</v>
      </c>
      <c r="CA249" s="235"/>
      <c r="CB249" s="308"/>
      <c r="CC249" s="235"/>
    </row>
    <row r="250" spans="1:81" s="26" customFormat="1" ht="12" customHeight="1">
      <c r="A250" s="29" t="s">
        <v>334</v>
      </c>
      <c r="B250" s="29"/>
      <c r="C250" s="305">
        <v>7.0090000000000003</v>
      </c>
      <c r="D250" s="25" t="s">
        <v>461</v>
      </c>
      <c r="E250" s="25"/>
      <c r="F250" s="298">
        <v>1873.6</v>
      </c>
      <c r="G250" s="298">
        <v>2.6</v>
      </c>
      <c r="H250" s="298">
        <v>1927</v>
      </c>
      <c r="I250" s="298">
        <v>37</v>
      </c>
      <c r="J250" s="299">
        <v>-2.78</v>
      </c>
      <c r="K250" s="300">
        <v>0.11468</v>
      </c>
      <c r="L250" s="300">
        <v>5.2999999999999998E-4</v>
      </c>
      <c r="M250" s="301">
        <v>5.4960000000000004</v>
      </c>
      <c r="N250" s="301">
        <v>0.14000000000000001</v>
      </c>
      <c r="O250" s="300">
        <v>0.34839999999999999</v>
      </c>
      <c r="P250" s="300">
        <v>7.7000000000000002E-3</v>
      </c>
      <c r="Q250" s="301">
        <v>0.8135</v>
      </c>
      <c r="R250" s="302"/>
      <c r="S250" s="302">
        <v>498</v>
      </c>
      <c r="T250" s="302">
        <v>28</v>
      </c>
      <c r="U250" s="305">
        <v>62.7</v>
      </c>
      <c r="V250" s="304">
        <v>3.7</v>
      </c>
      <c r="W250" s="303">
        <v>121.4</v>
      </c>
      <c r="X250" s="305">
        <v>6.3</v>
      </c>
      <c r="Y250" s="304">
        <f t="shared" si="58"/>
        <v>1.9313984168865435</v>
      </c>
      <c r="Z250" s="304"/>
      <c r="AA250" s="302">
        <v>404</v>
      </c>
      <c r="AB250" s="302">
        <v>83</v>
      </c>
      <c r="AC250" s="304">
        <v>1.6</v>
      </c>
      <c r="AD250" s="304">
        <v>1.7</v>
      </c>
      <c r="AE250" s="304">
        <v>0.36</v>
      </c>
      <c r="AF250" s="304">
        <v>0.25</v>
      </c>
      <c r="AG250" s="302">
        <v>3190</v>
      </c>
      <c r="AH250" s="302">
        <v>290</v>
      </c>
      <c r="AI250" s="306">
        <v>0.17699999999999999</v>
      </c>
      <c r="AJ250" s="306">
        <v>6.8000000000000005E-2</v>
      </c>
      <c r="AK250" s="305">
        <v>74.099999999999994</v>
      </c>
      <c r="AL250" s="305">
        <v>5.3</v>
      </c>
      <c r="AM250" s="306">
        <v>0.71</v>
      </c>
      <c r="AN250" s="306">
        <v>0.11</v>
      </c>
      <c r="AO250" s="304">
        <v>8.6</v>
      </c>
      <c r="AP250" s="304">
        <v>1.7</v>
      </c>
      <c r="AQ250" s="304">
        <v>17.8</v>
      </c>
      <c r="AR250" s="304">
        <v>2</v>
      </c>
      <c r="AS250" s="304">
        <v>3.45</v>
      </c>
      <c r="AT250" s="304">
        <v>0.57999999999999996</v>
      </c>
      <c r="AU250" s="305">
        <v>80</v>
      </c>
      <c r="AV250" s="304">
        <v>11</v>
      </c>
      <c r="AW250" s="304">
        <v>24.8</v>
      </c>
      <c r="AX250" s="304">
        <v>2.2000000000000002</v>
      </c>
      <c r="AY250" s="303">
        <v>282</v>
      </c>
      <c r="AZ250" s="302">
        <v>13</v>
      </c>
      <c r="BA250" s="303">
        <v>108.1</v>
      </c>
      <c r="BB250" s="302">
        <v>9.1999999999999993</v>
      </c>
      <c r="BC250" s="303">
        <v>497</v>
      </c>
      <c r="BD250" s="302">
        <v>43</v>
      </c>
      <c r="BE250" s="303">
        <v>99.5</v>
      </c>
      <c r="BF250" s="302">
        <v>6.6</v>
      </c>
      <c r="BG250" s="302">
        <v>937</v>
      </c>
      <c r="BH250" s="303">
        <v>88</v>
      </c>
      <c r="BI250" s="303">
        <v>187</v>
      </c>
      <c r="BJ250" s="305">
        <v>15</v>
      </c>
      <c r="BK250" s="305">
        <v>7.7</v>
      </c>
      <c r="BL250" s="305">
        <v>2.7</v>
      </c>
      <c r="BM250" s="303">
        <v>520000</v>
      </c>
      <c r="BN250" s="303">
        <v>48000</v>
      </c>
      <c r="BO250" s="303">
        <v>8900</v>
      </c>
      <c r="BP250" s="303">
        <v>830</v>
      </c>
      <c r="BQ250" s="303">
        <v>732</v>
      </c>
      <c r="BR250" s="302">
        <v>41</v>
      </c>
      <c r="BS250" s="303">
        <v>379</v>
      </c>
      <c r="BT250" s="302">
        <v>25</v>
      </c>
      <c r="BU250" s="304">
        <v>6.6</v>
      </c>
      <c r="BV250" s="304">
        <v>1.8</v>
      </c>
      <c r="BW250" s="304">
        <v>2.15</v>
      </c>
      <c r="BX250" s="304">
        <v>0.63</v>
      </c>
      <c r="BY250" s="302"/>
      <c r="BZ250" s="307">
        <f t="shared" si="59"/>
        <v>48.633394303632087</v>
      </c>
      <c r="CA250" s="235">
        <f>BS250*(EXP(F250*0.0001551)+0.0072*EXP(F250*0.0009849))</f>
        <v>524.08111033150817</v>
      </c>
      <c r="CB250" s="308">
        <f>2.28+3.99*LOG(AK250/((CA250*BK250)^(1/2)))</f>
        <v>2.5468256325867942</v>
      </c>
      <c r="CC250" s="235">
        <f>4800/(5.711-LOG(BK250)-LOG(1)+LOG(0.75))-273.15</f>
        <v>748.21992326512395</v>
      </c>
    </row>
    <row r="251" spans="1:81" s="26" customFormat="1" ht="12" customHeight="1">
      <c r="A251" s="29" t="s">
        <v>335</v>
      </c>
      <c r="B251" s="29"/>
      <c r="C251" s="305">
        <v>7.0529999999999999</v>
      </c>
      <c r="D251" s="25" t="s">
        <v>461</v>
      </c>
      <c r="E251" s="25"/>
      <c r="F251" s="298">
        <v>1878.6</v>
      </c>
      <c r="G251" s="298">
        <v>5.6</v>
      </c>
      <c r="H251" s="298">
        <v>1883.3</v>
      </c>
      <c r="I251" s="298">
        <v>35</v>
      </c>
      <c r="J251" s="299">
        <v>-0.25</v>
      </c>
      <c r="K251" s="300">
        <v>0.115</v>
      </c>
      <c r="L251" s="300">
        <v>5.4000000000000001E-4</v>
      </c>
      <c r="M251" s="301">
        <v>5.3689999999999998</v>
      </c>
      <c r="N251" s="301">
        <v>0.13</v>
      </c>
      <c r="O251" s="300">
        <v>0.33929999999999999</v>
      </c>
      <c r="P251" s="300">
        <v>7.3000000000000001E-3</v>
      </c>
      <c r="Q251" s="301">
        <v>0.57555000000000001</v>
      </c>
      <c r="R251" s="302"/>
      <c r="S251" s="302">
        <v>268</v>
      </c>
      <c r="T251" s="302">
        <v>21</v>
      </c>
      <c r="U251" s="305">
        <v>33.799999999999997</v>
      </c>
      <c r="V251" s="304">
        <v>2.7</v>
      </c>
      <c r="W251" s="302">
        <v>46.5</v>
      </c>
      <c r="X251" s="305">
        <v>3.8</v>
      </c>
      <c r="Y251" s="304">
        <f t="shared" si="58"/>
        <v>1.4019138755980862</v>
      </c>
      <c r="Z251" s="304"/>
      <c r="AA251" s="302">
        <v>270</v>
      </c>
      <c r="AB251" s="302">
        <v>120</v>
      </c>
      <c r="AC251" s="304">
        <v>0.8</v>
      </c>
      <c r="AD251" s="304">
        <v>1</v>
      </c>
      <c r="AE251" s="304">
        <v>0.15</v>
      </c>
      <c r="AF251" s="304">
        <v>0.21</v>
      </c>
      <c r="AG251" s="302">
        <v>1640</v>
      </c>
      <c r="AH251" s="302">
        <v>200</v>
      </c>
      <c r="AI251" s="306">
        <v>7.0000000000000001E-3</v>
      </c>
      <c r="AJ251" s="306">
        <v>0.01</v>
      </c>
      <c r="AK251" s="305">
        <v>41.1</v>
      </c>
      <c r="AL251" s="305">
        <v>4.9000000000000004</v>
      </c>
      <c r="AM251" s="306">
        <v>0.17599999999999999</v>
      </c>
      <c r="AN251" s="306">
        <v>4.2000000000000003E-2</v>
      </c>
      <c r="AO251" s="304">
        <v>3.13</v>
      </c>
      <c r="AP251" s="304">
        <v>0.92</v>
      </c>
      <c r="AQ251" s="304">
        <v>6.2</v>
      </c>
      <c r="AR251" s="304">
        <v>1.3</v>
      </c>
      <c r="AS251" s="304">
        <v>1.35</v>
      </c>
      <c r="AT251" s="304">
        <v>0.2</v>
      </c>
      <c r="AU251" s="305">
        <v>32.700000000000003</v>
      </c>
      <c r="AV251" s="304">
        <v>5.3</v>
      </c>
      <c r="AW251" s="304">
        <v>10.8</v>
      </c>
      <c r="AX251" s="304">
        <v>1.8</v>
      </c>
      <c r="AY251" s="303">
        <v>141</v>
      </c>
      <c r="AZ251" s="302">
        <v>15</v>
      </c>
      <c r="BA251" s="303">
        <v>54.5</v>
      </c>
      <c r="BB251" s="302">
        <v>5.9</v>
      </c>
      <c r="BC251" s="303">
        <v>262</v>
      </c>
      <c r="BD251" s="302">
        <v>25</v>
      </c>
      <c r="BE251" s="303">
        <v>55.3</v>
      </c>
      <c r="BF251" s="302">
        <v>6.2</v>
      </c>
      <c r="BG251" s="302">
        <v>487</v>
      </c>
      <c r="BH251" s="303">
        <v>46</v>
      </c>
      <c r="BI251" s="303">
        <v>104</v>
      </c>
      <c r="BJ251" s="305">
        <v>13</v>
      </c>
      <c r="BK251" s="305">
        <v>5.7</v>
      </c>
      <c r="BL251" s="305">
        <v>3.5</v>
      </c>
      <c r="BM251" s="303">
        <v>565000</v>
      </c>
      <c r="BN251" s="303">
        <v>52000</v>
      </c>
      <c r="BO251" s="303">
        <v>10800</v>
      </c>
      <c r="BP251" s="303">
        <v>1100</v>
      </c>
      <c r="BQ251" s="303">
        <v>293</v>
      </c>
      <c r="BR251" s="302">
        <v>24</v>
      </c>
      <c r="BS251" s="303">
        <v>209</v>
      </c>
      <c r="BT251" s="302">
        <v>17</v>
      </c>
      <c r="BU251" s="304">
        <v>2.88</v>
      </c>
      <c r="BV251" s="304">
        <v>0.87</v>
      </c>
      <c r="BW251" s="304">
        <v>1.72</v>
      </c>
      <c r="BX251" s="304">
        <v>0.54</v>
      </c>
      <c r="BY251" s="302"/>
      <c r="BZ251" s="307">
        <f t="shared" si="59"/>
        <v>67.789858806554676</v>
      </c>
      <c r="CA251" s="235">
        <f>BS251*(EXP(F251*0.0001551)+0.0072*EXP(F251*0.0009849))</f>
        <v>289.26899494751922</v>
      </c>
      <c r="CB251" s="308">
        <f>2.28+3.99*LOG(AK251/((CA251*BK251)^(1/2)))</f>
        <v>2.3009612683403944</v>
      </c>
      <c r="CC251" s="235">
        <f>4800/(5.711-LOG(BK251)-LOG(1)+LOG(0.75))-273.15</f>
        <v>720.60046733787181</v>
      </c>
    </row>
    <row r="252" spans="1:81" s="26" customFormat="1" ht="12" customHeight="1">
      <c r="A252" s="29" t="s">
        <v>336</v>
      </c>
      <c r="B252" s="29"/>
      <c r="C252" s="305">
        <v>7.1509999999999998</v>
      </c>
      <c r="D252" s="25" t="s">
        <v>461</v>
      </c>
      <c r="E252" s="25"/>
      <c r="F252" s="298">
        <v>1873.1</v>
      </c>
      <c r="G252" s="298">
        <v>3.3</v>
      </c>
      <c r="H252" s="298">
        <v>1866.2</v>
      </c>
      <c r="I252" s="298">
        <v>35</v>
      </c>
      <c r="J252" s="299">
        <v>0.37</v>
      </c>
      <c r="K252" s="300">
        <v>0.11459</v>
      </c>
      <c r="L252" s="300">
        <v>6.4999999999999997E-4</v>
      </c>
      <c r="M252" s="301">
        <v>5.2939999999999996</v>
      </c>
      <c r="N252" s="301">
        <v>0.13</v>
      </c>
      <c r="O252" s="300">
        <v>0.33574999999999999</v>
      </c>
      <c r="P252" s="300">
        <v>7.1999999999999998E-3</v>
      </c>
      <c r="Q252" s="301">
        <v>0.56011</v>
      </c>
      <c r="R252" s="302"/>
      <c r="S252" s="302">
        <v>284</v>
      </c>
      <c r="T252" s="302">
        <v>17</v>
      </c>
      <c r="U252" s="305">
        <v>35.700000000000003</v>
      </c>
      <c r="V252" s="304">
        <v>2.1</v>
      </c>
      <c r="W252" s="302">
        <v>60.7</v>
      </c>
      <c r="X252" s="305">
        <v>3.6</v>
      </c>
      <c r="Y252" s="304">
        <f t="shared" si="58"/>
        <v>1.7008928571428572</v>
      </c>
      <c r="Z252" s="304"/>
      <c r="AA252" s="302">
        <v>490</v>
      </c>
      <c r="AB252" s="302">
        <v>120</v>
      </c>
      <c r="AC252" s="304">
        <v>0.2</v>
      </c>
      <c r="AD252" s="304">
        <v>1.3</v>
      </c>
      <c r="AE252" s="304">
        <v>0.08</v>
      </c>
      <c r="AF252" s="304">
        <v>0.11</v>
      </c>
      <c r="AG252" s="302">
        <v>1950</v>
      </c>
      <c r="AH252" s="302">
        <v>170</v>
      </c>
      <c r="AI252" s="306">
        <v>3.1E-2</v>
      </c>
      <c r="AJ252" s="306">
        <v>2.1000000000000001E-2</v>
      </c>
      <c r="AK252" s="305">
        <v>43</v>
      </c>
      <c r="AL252" s="305">
        <v>3</v>
      </c>
      <c r="AM252" s="306">
        <v>0.246</v>
      </c>
      <c r="AN252" s="306">
        <v>5.8000000000000003E-2</v>
      </c>
      <c r="AO252" s="304">
        <v>3.7</v>
      </c>
      <c r="AP252" s="304">
        <v>1.1000000000000001</v>
      </c>
      <c r="AQ252" s="304">
        <v>8</v>
      </c>
      <c r="AR252" s="304">
        <v>1.4</v>
      </c>
      <c r="AS252" s="304">
        <v>2.0299999999999998</v>
      </c>
      <c r="AT252" s="304">
        <v>0.59</v>
      </c>
      <c r="AU252" s="305">
        <v>45.5</v>
      </c>
      <c r="AV252" s="304">
        <v>3.5</v>
      </c>
      <c r="AW252" s="304">
        <v>14.8</v>
      </c>
      <c r="AX252" s="304">
        <v>1.4</v>
      </c>
      <c r="AY252" s="303">
        <v>171</v>
      </c>
      <c r="AZ252" s="302">
        <v>14</v>
      </c>
      <c r="BA252" s="303">
        <v>64.599999999999994</v>
      </c>
      <c r="BB252" s="302">
        <v>3.5</v>
      </c>
      <c r="BC252" s="303">
        <v>322</v>
      </c>
      <c r="BD252" s="302">
        <v>25</v>
      </c>
      <c r="BE252" s="303">
        <v>67.8</v>
      </c>
      <c r="BF252" s="302">
        <v>4.8</v>
      </c>
      <c r="BG252" s="302">
        <v>564</v>
      </c>
      <c r="BH252" s="303">
        <v>33</v>
      </c>
      <c r="BI252" s="303">
        <v>121.1</v>
      </c>
      <c r="BJ252" s="305">
        <v>9.6999999999999993</v>
      </c>
      <c r="BK252" s="305">
        <v>9.1999999999999993</v>
      </c>
      <c r="BL252" s="305">
        <v>3</v>
      </c>
      <c r="BM252" s="303">
        <v>542000</v>
      </c>
      <c r="BN252" s="303">
        <v>34000</v>
      </c>
      <c r="BO252" s="303">
        <v>9020</v>
      </c>
      <c r="BP252" s="303">
        <v>570</v>
      </c>
      <c r="BQ252" s="303">
        <v>381</v>
      </c>
      <c r="BR252" s="302">
        <v>23</v>
      </c>
      <c r="BS252" s="303">
        <v>224</v>
      </c>
      <c r="BT252" s="302">
        <v>14</v>
      </c>
      <c r="BU252" s="304">
        <v>3.89</v>
      </c>
      <c r="BV252" s="304">
        <v>0.72</v>
      </c>
      <c r="BW252" s="304">
        <v>1.5</v>
      </c>
      <c r="BX252" s="304">
        <v>0.36</v>
      </c>
      <c r="BY252" s="302"/>
      <c r="BZ252" s="307">
        <f t="shared" si="59"/>
        <v>67.59121621621621</v>
      </c>
      <c r="CA252" s="235">
        <f>BS252*(EXP(F252*0.0001551)+0.0072*EXP(F252*0.0009849))</f>
        <v>309.71889249078976</v>
      </c>
      <c r="CB252" s="308">
        <f>2.28+3.99*LOG(AK252/((CA252*BK252)^(1/2)))</f>
        <v>1.9053018654541265</v>
      </c>
      <c r="CC252" s="235">
        <f>4800/(5.711-LOG(BK252)-LOG(1)+LOG(0.75))-273.15</f>
        <v>765.30003252466202</v>
      </c>
    </row>
    <row r="253" spans="1:81" s="26" customFormat="1" ht="12" customHeight="1">
      <c r="A253" s="29" t="s">
        <v>337</v>
      </c>
      <c r="B253" s="29"/>
      <c r="C253" s="305">
        <v>7.0869999999999997</v>
      </c>
      <c r="D253" s="25" t="s">
        <v>461</v>
      </c>
      <c r="E253" s="25"/>
      <c r="F253" s="298">
        <v>1868.9</v>
      </c>
      <c r="G253" s="298">
        <v>5.4</v>
      </c>
      <c r="H253" s="298">
        <v>1853.6</v>
      </c>
      <c r="I253" s="298">
        <v>35</v>
      </c>
      <c r="J253" s="299">
        <v>0.82</v>
      </c>
      <c r="K253" s="300">
        <v>0.11430999999999999</v>
      </c>
      <c r="L253" s="300">
        <v>6.7000000000000002E-4</v>
      </c>
      <c r="M253" s="301">
        <v>5.2389999999999999</v>
      </c>
      <c r="N253" s="301">
        <v>0.13</v>
      </c>
      <c r="O253" s="300">
        <v>0.33313999999999999</v>
      </c>
      <c r="P253" s="300">
        <v>7.1000000000000004E-3</v>
      </c>
      <c r="Q253" s="301">
        <v>0.21245</v>
      </c>
      <c r="R253" s="302"/>
      <c r="S253" s="302">
        <v>335</v>
      </c>
      <c r="T253" s="302">
        <v>13</v>
      </c>
      <c r="U253" s="305">
        <v>41.9</v>
      </c>
      <c r="V253" s="304">
        <v>1.5</v>
      </c>
      <c r="W253" s="302">
        <v>45.9</v>
      </c>
      <c r="X253" s="305">
        <v>1.8</v>
      </c>
      <c r="Y253" s="304">
        <f t="shared" si="58"/>
        <v>1.0898876404494382</v>
      </c>
      <c r="Z253" s="304"/>
      <c r="AA253" s="302">
        <v>303</v>
      </c>
      <c r="AB253" s="302">
        <v>95</v>
      </c>
      <c r="AC253" s="304">
        <v>1.4</v>
      </c>
      <c r="AD253" s="304">
        <v>0.71</v>
      </c>
      <c r="AE253" s="304">
        <v>0.27</v>
      </c>
      <c r="AF253" s="304">
        <v>0.22</v>
      </c>
      <c r="AG253" s="302">
        <v>1670</v>
      </c>
      <c r="AH253" s="302">
        <v>120</v>
      </c>
      <c r="AI253" s="306">
        <v>8.9999999999999993E-3</v>
      </c>
      <c r="AJ253" s="306">
        <v>0.01</v>
      </c>
      <c r="AK253" s="305">
        <v>52.5</v>
      </c>
      <c r="AL253" s="305">
        <v>3</v>
      </c>
      <c r="AM253" s="306">
        <v>0.124</v>
      </c>
      <c r="AN253" s="306">
        <v>4.1000000000000002E-2</v>
      </c>
      <c r="AO253" s="304">
        <v>1.63</v>
      </c>
      <c r="AP253" s="304">
        <v>0.63</v>
      </c>
      <c r="AQ253" s="304">
        <v>4.5999999999999996</v>
      </c>
      <c r="AR253" s="304">
        <v>1.2</v>
      </c>
      <c r="AS253" s="304">
        <v>1.31</v>
      </c>
      <c r="AT253" s="304">
        <v>0.41</v>
      </c>
      <c r="AU253" s="305">
        <v>29.4</v>
      </c>
      <c r="AV253" s="304">
        <v>3.5</v>
      </c>
      <c r="AW253" s="304">
        <v>9.1</v>
      </c>
      <c r="AX253" s="304">
        <v>1.3</v>
      </c>
      <c r="AY253" s="303">
        <v>118.5</v>
      </c>
      <c r="AZ253" s="302">
        <v>8.6999999999999993</v>
      </c>
      <c r="BA253" s="303">
        <v>49.6</v>
      </c>
      <c r="BB253" s="302">
        <v>4.3</v>
      </c>
      <c r="BC253" s="303">
        <v>259</v>
      </c>
      <c r="BD253" s="302">
        <v>17</v>
      </c>
      <c r="BE253" s="303">
        <v>60.8</v>
      </c>
      <c r="BF253" s="302">
        <v>4</v>
      </c>
      <c r="BG253" s="302">
        <v>614</v>
      </c>
      <c r="BH253" s="303">
        <v>45</v>
      </c>
      <c r="BI253" s="303">
        <v>131</v>
      </c>
      <c r="BJ253" s="305">
        <v>11</v>
      </c>
      <c r="BK253" s="305">
        <v>8.6999999999999993</v>
      </c>
      <c r="BL253" s="305">
        <v>2.5</v>
      </c>
      <c r="BM253" s="303">
        <v>511000</v>
      </c>
      <c r="BN253" s="303">
        <v>36000</v>
      </c>
      <c r="BO253" s="303">
        <v>9390</v>
      </c>
      <c r="BP253" s="303">
        <v>650</v>
      </c>
      <c r="BQ253" s="303">
        <v>291</v>
      </c>
      <c r="BR253" s="302">
        <v>11</v>
      </c>
      <c r="BS253" s="303">
        <v>267</v>
      </c>
      <c r="BT253" s="302">
        <v>11</v>
      </c>
      <c r="BU253" s="304">
        <v>9.1999999999999993</v>
      </c>
      <c r="BV253" s="304">
        <v>1.4</v>
      </c>
      <c r="BW253" s="304">
        <v>2.3199999999999998</v>
      </c>
      <c r="BX253" s="304">
        <v>0.64</v>
      </c>
      <c r="BY253" s="302"/>
      <c r="BZ253" s="307">
        <f t="shared" si="59"/>
        <v>98.460256068284878</v>
      </c>
      <c r="CA253" s="235">
        <f>BS253*(EXP(F253*0.0001551)+0.0072*EXP(F253*0.0009849))</f>
        <v>368.8911612116882</v>
      </c>
      <c r="CB253" s="308">
        <f>2.28+3.99*LOG(AK253/((CA253*BK253)^(1/2)))</f>
        <v>2.1481327039191509</v>
      </c>
      <c r="CC253" s="235">
        <f>4800/(5.711-LOG(BK253)-LOG(1)+LOG(0.75))-273.15</f>
        <v>759.87627822391858</v>
      </c>
    </row>
    <row r="254" spans="1:81" s="25" customFormat="1" ht="12" customHeight="1">
      <c r="A254" s="33" t="s">
        <v>314</v>
      </c>
      <c r="B254" s="33"/>
      <c r="C254" s="299">
        <v>4.8693</v>
      </c>
      <c r="D254" s="25" t="s">
        <v>461</v>
      </c>
      <c r="F254" s="298">
        <v>1919.4</v>
      </c>
      <c r="G254" s="298">
        <v>5.2</v>
      </c>
      <c r="H254" s="298">
        <v>1870</v>
      </c>
      <c r="I254" s="298">
        <v>51</v>
      </c>
      <c r="J254" s="299">
        <v>2.6</v>
      </c>
      <c r="K254" s="300">
        <v>0.11751</v>
      </c>
      <c r="L254" s="300">
        <v>8.0999999999999996E-4</v>
      </c>
      <c r="M254" s="301">
        <v>5.44</v>
      </c>
      <c r="N254" s="301">
        <v>0.17</v>
      </c>
      <c r="O254" s="300">
        <v>0.3367</v>
      </c>
      <c r="P254" s="300">
        <v>0.01</v>
      </c>
      <c r="Q254" s="301">
        <v>0.96787999999999996</v>
      </c>
      <c r="R254" s="309"/>
      <c r="S254" s="309">
        <v>483</v>
      </c>
      <c r="T254" s="309">
        <v>50</v>
      </c>
      <c r="U254" s="299">
        <v>62.4</v>
      </c>
      <c r="V254" s="301">
        <v>6.5</v>
      </c>
      <c r="W254" s="298">
        <v>125</v>
      </c>
      <c r="X254" s="299">
        <v>15</v>
      </c>
      <c r="Y254" s="301">
        <f>BQ254/BS254</f>
        <v>1.8412698412698412</v>
      </c>
      <c r="Z254" s="301"/>
      <c r="AA254" s="310">
        <v>510</v>
      </c>
      <c r="AB254" s="310">
        <v>150</v>
      </c>
      <c r="AC254" s="311">
        <v>4.0999999999999996</v>
      </c>
      <c r="AD254" s="311">
        <v>1.6</v>
      </c>
      <c r="AE254" s="311">
        <v>1.1200000000000001</v>
      </c>
      <c r="AF254" s="311">
        <v>0.61</v>
      </c>
      <c r="AG254" s="310">
        <v>2850</v>
      </c>
      <c r="AH254" s="310">
        <v>330</v>
      </c>
      <c r="AI254" s="312">
        <v>2.58</v>
      </c>
      <c r="AJ254" s="312">
        <v>0.33</v>
      </c>
      <c r="AK254" s="313">
        <v>82.6</v>
      </c>
      <c r="AL254" s="313">
        <v>5.5</v>
      </c>
      <c r="AM254" s="312">
        <v>2.83</v>
      </c>
      <c r="AN254" s="312">
        <v>0.37</v>
      </c>
      <c r="AO254" s="311">
        <v>26.3</v>
      </c>
      <c r="AP254" s="311">
        <v>4.5</v>
      </c>
      <c r="AQ254" s="311">
        <v>19.399999999999999</v>
      </c>
      <c r="AR254" s="311">
        <v>2.7</v>
      </c>
      <c r="AS254" s="311">
        <v>4.26</v>
      </c>
      <c r="AT254" s="311">
        <v>0.98</v>
      </c>
      <c r="AU254" s="313">
        <v>62.3</v>
      </c>
      <c r="AV254" s="311">
        <v>6.8</v>
      </c>
      <c r="AW254" s="311">
        <v>20.399999999999999</v>
      </c>
      <c r="AX254" s="311">
        <v>2.4</v>
      </c>
      <c r="AY254" s="314">
        <v>259</v>
      </c>
      <c r="AZ254" s="310">
        <v>27</v>
      </c>
      <c r="BA254" s="314">
        <v>90.7</v>
      </c>
      <c r="BB254" s="310">
        <v>5.5</v>
      </c>
      <c r="BC254" s="314">
        <v>445</v>
      </c>
      <c r="BD254" s="310">
        <v>28</v>
      </c>
      <c r="BE254" s="314">
        <v>86</v>
      </c>
      <c r="BF254" s="310">
        <v>9.8000000000000007</v>
      </c>
      <c r="BG254" s="310">
        <v>795</v>
      </c>
      <c r="BH254" s="314">
        <v>62</v>
      </c>
      <c r="BI254" s="314">
        <v>161</v>
      </c>
      <c r="BJ254" s="313">
        <v>16</v>
      </c>
      <c r="BK254" s="313">
        <v>18.2</v>
      </c>
      <c r="BL254" s="313">
        <v>4.8</v>
      </c>
      <c r="BM254" s="314">
        <v>526000</v>
      </c>
      <c r="BN254" s="314">
        <v>40000</v>
      </c>
      <c r="BO254" s="314">
        <v>9800</v>
      </c>
      <c r="BP254" s="314">
        <v>1000</v>
      </c>
      <c r="BQ254" s="314">
        <v>696</v>
      </c>
      <c r="BR254" s="310">
        <v>71</v>
      </c>
      <c r="BS254" s="314">
        <v>378</v>
      </c>
      <c r="BT254" s="310">
        <v>35</v>
      </c>
      <c r="BU254" s="311">
        <v>5.9</v>
      </c>
      <c r="BV254" s="311">
        <v>1.8</v>
      </c>
      <c r="BW254" s="311">
        <v>1.61</v>
      </c>
      <c r="BX254" s="311">
        <v>0.83</v>
      </c>
      <c r="BY254" s="310"/>
      <c r="BZ254" s="307">
        <f t="shared" si="59"/>
        <v>23.198424209164674</v>
      </c>
      <c r="CA254" s="235"/>
      <c r="CB254" s="308"/>
      <c r="CC254" s="235"/>
    </row>
    <row r="255" spans="1:81" s="26" customFormat="1" ht="12" customHeight="1">
      <c r="A255" s="29" t="s">
        <v>338</v>
      </c>
      <c r="B255" s="29"/>
      <c r="C255" s="305">
        <v>7.0110000000000001</v>
      </c>
      <c r="D255" s="25" t="s">
        <v>461</v>
      </c>
      <c r="E255" s="25"/>
      <c r="F255" s="298">
        <v>1879.2</v>
      </c>
      <c r="G255" s="298">
        <v>8.3000000000000007</v>
      </c>
      <c r="H255" s="298">
        <v>1850.7</v>
      </c>
      <c r="I255" s="298">
        <v>35</v>
      </c>
      <c r="J255" s="299">
        <v>1.51</v>
      </c>
      <c r="K255" s="300">
        <v>0.11498</v>
      </c>
      <c r="L255" s="300">
        <v>8.0000000000000004E-4</v>
      </c>
      <c r="M255" s="301">
        <v>5.26</v>
      </c>
      <c r="N255" s="301">
        <v>0.13</v>
      </c>
      <c r="O255" s="300">
        <v>0.33250000000000002</v>
      </c>
      <c r="P255" s="300">
        <v>7.1999999999999998E-3</v>
      </c>
      <c r="Q255" s="301">
        <v>0.59633999999999998</v>
      </c>
      <c r="R255" s="302"/>
      <c r="S255" s="302">
        <v>287</v>
      </c>
      <c r="T255" s="302">
        <v>16</v>
      </c>
      <c r="U255" s="305">
        <v>36.200000000000003</v>
      </c>
      <c r="V255" s="304">
        <v>2.1</v>
      </c>
      <c r="W255" s="302">
        <v>35.6</v>
      </c>
      <c r="X255" s="305">
        <v>2.1</v>
      </c>
      <c r="Y255" s="304">
        <f t="shared" si="58"/>
        <v>0.97807017543859653</v>
      </c>
      <c r="Z255" s="304"/>
      <c r="AA255" s="302">
        <v>440</v>
      </c>
      <c r="AB255" s="302">
        <v>140</v>
      </c>
      <c r="AC255" s="304">
        <v>0.3</v>
      </c>
      <c r="AD255" s="304">
        <v>1.3</v>
      </c>
      <c r="AE255" s="304">
        <v>0.21</v>
      </c>
      <c r="AF255" s="304">
        <v>0.19</v>
      </c>
      <c r="AG255" s="302">
        <v>1230</v>
      </c>
      <c r="AH255" s="302">
        <v>110</v>
      </c>
      <c r="AI255" s="306">
        <v>4.4000000000000003E-3</v>
      </c>
      <c r="AJ255" s="306">
        <v>6.7999999999999996E-3</v>
      </c>
      <c r="AK255" s="305">
        <v>41.3</v>
      </c>
      <c r="AL255" s="305">
        <v>2.2999999999999998</v>
      </c>
      <c r="AM255" s="306">
        <v>6.2E-2</v>
      </c>
      <c r="AN255" s="306">
        <v>2.5999999999999999E-2</v>
      </c>
      <c r="AO255" s="304">
        <v>1.45</v>
      </c>
      <c r="AP255" s="304">
        <v>0.61</v>
      </c>
      <c r="AQ255" s="304">
        <v>3.32</v>
      </c>
      <c r="AR255" s="304">
        <v>0.92</v>
      </c>
      <c r="AS255" s="304">
        <v>0.81</v>
      </c>
      <c r="AT255" s="304">
        <v>0.2</v>
      </c>
      <c r="AU255" s="305">
        <v>17.2</v>
      </c>
      <c r="AV255" s="304">
        <v>3.4</v>
      </c>
      <c r="AW255" s="304">
        <v>7.07</v>
      </c>
      <c r="AX255" s="304">
        <v>0.57999999999999996</v>
      </c>
      <c r="AY255" s="303">
        <v>87.3</v>
      </c>
      <c r="AZ255" s="302">
        <v>8.5</v>
      </c>
      <c r="BA255" s="303">
        <v>38.9</v>
      </c>
      <c r="BB255" s="302">
        <v>3.8</v>
      </c>
      <c r="BC255" s="303">
        <v>205</v>
      </c>
      <c r="BD255" s="302">
        <v>10</v>
      </c>
      <c r="BE255" s="303">
        <v>46.5</v>
      </c>
      <c r="BF255" s="302">
        <v>3.9</v>
      </c>
      <c r="BG255" s="302">
        <v>469</v>
      </c>
      <c r="BH255" s="303">
        <v>29</v>
      </c>
      <c r="BI255" s="303">
        <v>102.5</v>
      </c>
      <c r="BJ255" s="305">
        <v>5.3</v>
      </c>
      <c r="BK255" s="305">
        <v>24.9</v>
      </c>
      <c r="BL255" s="305">
        <v>8</v>
      </c>
      <c r="BM255" s="303">
        <v>568000</v>
      </c>
      <c r="BN255" s="303">
        <v>54000</v>
      </c>
      <c r="BO255" s="303">
        <v>12360</v>
      </c>
      <c r="BP255" s="303">
        <v>670</v>
      </c>
      <c r="BQ255" s="303">
        <v>223</v>
      </c>
      <c r="BR255" s="302">
        <v>12</v>
      </c>
      <c r="BS255" s="303">
        <v>228</v>
      </c>
      <c r="BT255" s="302">
        <v>12</v>
      </c>
      <c r="BU255" s="304">
        <v>6.4</v>
      </c>
      <c r="BV255" s="304">
        <v>1.4</v>
      </c>
      <c r="BW255" s="304">
        <v>2.52</v>
      </c>
      <c r="BX255" s="304">
        <v>0.55000000000000004</v>
      </c>
      <c r="BY255" s="302"/>
      <c r="BZ255" s="307">
        <f t="shared" si="59"/>
        <v>86.502077274615701</v>
      </c>
      <c r="CA255" s="235">
        <f>BS255*(EXP(F255*0.0001551)+0.0072*EXP(F255*0.0009849))</f>
        <v>315.6007452581876</v>
      </c>
      <c r="CB255" s="308">
        <f>2.28+3.99*LOG(AK255/((CA255*BK255)^(1/2)))</f>
        <v>0.95644265859416455</v>
      </c>
      <c r="CC255" s="235">
        <f>4800/(5.711-LOG(BK255)-LOG(1)+LOG(0.75))-273.15</f>
        <v>872.47248014212062</v>
      </c>
    </row>
    <row r="256" spans="1:81" s="111" customFormat="1" ht="12" customHeight="1">
      <c r="A256" s="114" t="s">
        <v>315</v>
      </c>
      <c r="B256" s="114"/>
      <c r="C256" s="338">
        <v>4.7449000000000003</v>
      </c>
      <c r="D256" s="111" t="s">
        <v>461</v>
      </c>
      <c r="F256" s="337">
        <v>2009.5</v>
      </c>
      <c r="G256" s="337">
        <v>6.8</v>
      </c>
      <c r="H256" s="337">
        <v>1839</v>
      </c>
      <c r="I256" s="337">
        <v>38</v>
      </c>
      <c r="J256" s="338">
        <v>8.4700000000000006</v>
      </c>
      <c r="K256" s="339">
        <v>0.1237</v>
      </c>
      <c r="L256" s="339">
        <v>1E-3</v>
      </c>
      <c r="M256" s="340">
        <v>5.617</v>
      </c>
      <c r="N256" s="340">
        <v>0.16</v>
      </c>
      <c r="O256" s="339">
        <v>0.33019999999999999</v>
      </c>
      <c r="P256" s="339">
        <v>7.7000000000000002E-3</v>
      </c>
      <c r="Q256" s="340">
        <v>0.85187000000000002</v>
      </c>
      <c r="R256" s="341"/>
      <c r="S256" s="341">
        <v>456</v>
      </c>
      <c r="T256" s="341">
        <v>38</v>
      </c>
      <c r="U256" s="338">
        <v>61.9</v>
      </c>
      <c r="V256" s="340">
        <v>5.0999999999999996</v>
      </c>
      <c r="W256" s="341">
        <v>110.4</v>
      </c>
      <c r="X256" s="338">
        <v>9.6999999999999993</v>
      </c>
      <c r="Y256" s="340">
        <f>BQ256/BS256</f>
        <v>1.5745856353591161</v>
      </c>
      <c r="Z256" s="340"/>
      <c r="AA256" s="341">
        <v>470</v>
      </c>
      <c r="AB256" s="341">
        <v>110</v>
      </c>
      <c r="AC256" s="340">
        <v>22.7</v>
      </c>
      <c r="AD256" s="340">
        <v>7.3</v>
      </c>
      <c r="AE256" s="340">
        <v>0.86</v>
      </c>
      <c r="AF256" s="340">
        <v>0.52</v>
      </c>
      <c r="AG256" s="341">
        <v>2000</v>
      </c>
      <c r="AH256" s="341">
        <v>290</v>
      </c>
      <c r="AI256" s="343">
        <v>3.3</v>
      </c>
      <c r="AJ256" s="343">
        <v>0.36</v>
      </c>
      <c r="AK256" s="338">
        <v>76</v>
      </c>
      <c r="AL256" s="338">
        <v>6.9</v>
      </c>
      <c r="AM256" s="343">
        <v>2.5</v>
      </c>
      <c r="AN256" s="343">
        <v>0.27</v>
      </c>
      <c r="AO256" s="340">
        <v>22.3</v>
      </c>
      <c r="AP256" s="340">
        <v>5</v>
      </c>
      <c r="AQ256" s="340">
        <v>20.7</v>
      </c>
      <c r="AR256" s="340">
        <v>6</v>
      </c>
      <c r="AS256" s="340">
        <v>4.0999999999999996</v>
      </c>
      <c r="AT256" s="340">
        <v>1.2</v>
      </c>
      <c r="AU256" s="338">
        <v>47.5</v>
      </c>
      <c r="AV256" s="340">
        <v>6.5</v>
      </c>
      <c r="AW256" s="340">
        <v>12.4</v>
      </c>
      <c r="AX256" s="340">
        <v>1.8</v>
      </c>
      <c r="AY256" s="337">
        <v>167</v>
      </c>
      <c r="AZ256" s="341">
        <v>22</v>
      </c>
      <c r="BA256" s="337">
        <v>58</v>
      </c>
      <c r="BB256" s="341">
        <v>6.7</v>
      </c>
      <c r="BC256" s="337">
        <v>298</v>
      </c>
      <c r="BD256" s="341">
        <v>38</v>
      </c>
      <c r="BE256" s="337">
        <v>55.9</v>
      </c>
      <c r="BF256" s="341">
        <v>4.3</v>
      </c>
      <c r="BG256" s="341">
        <v>536</v>
      </c>
      <c r="BH256" s="337">
        <v>65</v>
      </c>
      <c r="BI256" s="337">
        <v>103</v>
      </c>
      <c r="BJ256" s="338">
        <v>13</v>
      </c>
      <c r="BK256" s="338">
        <v>261</v>
      </c>
      <c r="BL256" s="338">
        <v>26</v>
      </c>
      <c r="BM256" s="337">
        <v>462000</v>
      </c>
      <c r="BN256" s="337">
        <v>47000</v>
      </c>
      <c r="BO256" s="337">
        <v>9200</v>
      </c>
      <c r="BP256" s="337">
        <v>1100</v>
      </c>
      <c r="BQ256" s="337">
        <v>570</v>
      </c>
      <c r="BR256" s="341">
        <v>56</v>
      </c>
      <c r="BS256" s="337">
        <v>362</v>
      </c>
      <c r="BT256" s="341">
        <v>36</v>
      </c>
      <c r="BU256" s="340">
        <v>6.7</v>
      </c>
      <c r="BV256" s="340">
        <v>2</v>
      </c>
      <c r="BW256" s="340">
        <v>2.4</v>
      </c>
      <c r="BX256" s="340">
        <v>1.1000000000000001</v>
      </c>
      <c r="BY256" s="341"/>
      <c r="BZ256" s="307">
        <f t="shared" si="59"/>
        <v>15.556422087909707</v>
      </c>
      <c r="CA256" s="235"/>
      <c r="CB256" s="308"/>
      <c r="CC256" s="235"/>
    </row>
    <row r="257" spans="1:81" s="26" customFormat="1" ht="12" customHeight="1">
      <c r="A257" s="29" t="s">
        <v>339</v>
      </c>
      <c r="B257" s="29"/>
      <c r="C257" s="305">
        <v>7.1420000000000003</v>
      </c>
      <c r="D257" s="25" t="s">
        <v>461</v>
      </c>
      <c r="E257" s="25"/>
      <c r="F257" s="298">
        <v>1899</v>
      </c>
      <c r="G257" s="298">
        <v>4.5999999999999996</v>
      </c>
      <c r="H257" s="298">
        <v>1951</v>
      </c>
      <c r="I257" s="298">
        <v>39</v>
      </c>
      <c r="J257" s="299">
        <v>-2.74</v>
      </c>
      <c r="K257" s="300">
        <v>0.11619</v>
      </c>
      <c r="L257" s="300">
        <v>5.9999999999999995E-4</v>
      </c>
      <c r="M257" s="301">
        <v>5.6509999999999998</v>
      </c>
      <c r="N257" s="301">
        <v>0.15</v>
      </c>
      <c r="O257" s="300">
        <v>0.35349999999999998</v>
      </c>
      <c r="P257" s="300">
        <v>8.2000000000000007E-3</v>
      </c>
      <c r="Q257" s="301">
        <v>0.89893999999999996</v>
      </c>
      <c r="R257" s="302"/>
      <c r="S257" s="302">
        <v>445</v>
      </c>
      <c r="T257" s="302">
        <v>33</v>
      </c>
      <c r="U257" s="305">
        <v>56.7</v>
      </c>
      <c r="V257" s="304">
        <v>4</v>
      </c>
      <c r="W257" s="302">
        <v>99.3</v>
      </c>
      <c r="X257" s="305">
        <v>7.2</v>
      </c>
      <c r="Y257" s="304">
        <f t="shared" si="58"/>
        <v>1.7522388059701492</v>
      </c>
      <c r="Z257" s="304"/>
      <c r="AA257" s="302">
        <v>370</v>
      </c>
      <c r="AB257" s="302">
        <v>110</v>
      </c>
      <c r="AC257" s="304">
        <v>1.3</v>
      </c>
      <c r="AD257" s="304">
        <v>1.4</v>
      </c>
      <c r="AE257" s="304">
        <v>0.38</v>
      </c>
      <c r="AF257" s="304">
        <v>0.24</v>
      </c>
      <c r="AG257" s="302">
        <v>2470</v>
      </c>
      <c r="AH257" s="302">
        <v>240</v>
      </c>
      <c r="AI257" s="306">
        <v>0.48599999999999999</v>
      </c>
      <c r="AJ257" s="306">
        <v>8.7999999999999995E-2</v>
      </c>
      <c r="AK257" s="305">
        <v>61.7</v>
      </c>
      <c r="AL257" s="305">
        <v>6.5</v>
      </c>
      <c r="AM257" s="306">
        <v>0.51800000000000002</v>
      </c>
      <c r="AN257" s="306">
        <v>3.5999999999999997E-2</v>
      </c>
      <c r="AO257" s="304">
        <v>6.7</v>
      </c>
      <c r="AP257" s="304">
        <v>1.6</v>
      </c>
      <c r="AQ257" s="304">
        <v>10.8</v>
      </c>
      <c r="AR257" s="304">
        <v>2.9</v>
      </c>
      <c r="AS257" s="304">
        <v>1.91</v>
      </c>
      <c r="AT257" s="304">
        <v>0.5</v>
      </c>
      <c r="AU257" s="305">
        <v>47.9</v>
      </c>
      <c r="AV257" s="304">
        <v>6.5</v>
      </c>
      <c r="AW257" s="304">
        <v>15.9</v>
      </c>
      <c r="AX257" s="304">
        <v>1</v>
      </c>
      <c r="AY257" s="303">
        <v>207</v>
      </c>
      <c r="AZ257" s="302">
        <v>20</v>
      </c>
      <c r="BA257" s="303">
        <v>74.099999999999994</v>
      </c>
      <c r="BB257" s="302">
        <v>6.6</v>
      </c>
      <c r="BC257" s="303">
        <v>378</v>
      </c>
      <c r="BD257" s="302">
        <v>40</v>
      </c>
      <c r="BE257" s="303">
        <v>78.5</v>
      </c>
      <c r="BF257" s="302">
        <v>8.1999999999999993</v>
      </c>
      <c r="BG257" s="302">
        <v>694</v>
      </c>
      <c r="BH257" s="303">
        <v>70</v>
      </c>
      <c r="BI257" s="303">
        <v>144</v>
      </c>
      <c r="BJ257" s="305">
        <v>16</v>
      </c>
      <c r="BK257" s="305">
        <v>17.3</v>
      </c>
      <c r="BL257" s="305">
        <v>4.8</v>
      </c>
      <c r="BM257" s="303">
        <v>534000</v>
      </c>
      <c r="BN257" s="303">
        <v>46000</v>
      </c>
      <c r="BO257" s="303">
        <v>11210</v>
      </c>
      <c r="BP257" s="303">
        <v>940</v>
      </c>
      <c r="BQ257" s="303">
        <v>587</v>
      </c>
      <c r="BR257" s="302">
        <v>44</v>
      </c>
      <c r="BS257" s="303">
        <v>335</v>
      </c>
      <c r="BT257" s="302">
        <v>26</v>
      </c>
      <c r="BU257" s="304">
        <v>5.7</v>
      </c>
      <c r="BV257" s="304">
        <v>1.1000000000000001</v>
      </c>
      <c r="BW257" s="304">
        <v>2.73</v>
      </c>
      <c r="BX257" s="304">
        <v>0.53</v>
      </c>
      <c r="BY257" s="302"/>
      <c r="BZ257" s="307">
        <f t="shared" si="59"/>
        <v>50.06218905472636</v>
      </c>
      <c r="CA257" s="235">
        <f t="shared" ref="CA257:CA270" si="66">BS257*(EXP(F257*0.0001551)+0.0072*EXP(F257*0.0009849))</f>
        <v>465.39296779766283</v>
      </c>
      <c r="CB257" s="308">
        <f t="shared" ref="CB257:CB270" si="67">2.28+3.99*LOG(AK257/((CA257*BK257)^(1/2)))</f>
        <v>1.6310352944267426</v>
      </c>
      <c r="CC257" s="235">
        <f t="shared" ref="CC257:CC270" si="68">4800/(5.711-LOG(BK257)-LOG(1)+LOG(0.75))-273.15</f>
        <v>830.80199259373455</v>
      </c>
    </row>
    <row r="258" spans="1:81" s="26" customFormat="1" ht="12" customHeight="1">
      <c r="A258" s="29" t="s">
        <v>340</v>
      </c>
      <c r="B258" s="29"/>
      <c r="C258" s="305">
        <v>7.0369999999999999</v>
      </c>
      <c r="D258" s="25" t="s">
        <v>461</v>
      </c>
      <c r="E258" s="25"/>
      <c r="F258" s="298">
        <v>1875.6</v>
      </c>
      <c r="G258" s="298">
        <v>3.6</v>
      </c>
      <c r="H258" s="298">
        <v>1857.1</v>
      </c>
      <c r="I258" s="298">
        <v>35</v>
      </c>
      <c r="J258" s="299">
        <v>0.99</v>
      </c>
      <c r="K258" s="300">
        <v>0.11475</v>
      </c>
      <c r="L258" s="300">
        <v>4.0999999999999999E-4</v>
      </c>
      <c r="M258" s="301">
        <v>5.27</v>
      </c>
      <c r="N258" s="301">
        <v>0.13</v>
      </c>
      <c r="O258" s="300">
        <v>0.33385999999999999</v>
      </c>
      <c r="P258" s="300">
        <v>7.1999999999999998E-3</v>
      </c>
      <c r="Q258" s="301">
        <v>0.32485999999999998</v>
      </c>
      <c r="R258" s="302"/>
      <c r="S258" s="302">
        <v>386</v>
      </c>
      <c r="T258" s="302">
        <v>20</v>
      </c>
      <c r="U258" s="305">
        <v>48.7</v>
      </c>
      <c r="V258" s="304">
        <v>2.6</v>
      </c>
      <c r="W258" s="302">
        <v>89.1</v>
      </c>
      <c r="X258" s="305">
        <v>4.8</v>
      </c>
      <c r="Y258" s="304">
        <f t="shared" si="58"/>
        <v>1.84640522875817</v>
      </c>
      <c r="Z258" s="304"/>
      <c r="AA258" s="302">
        <v>300</v>
      </c>
      <c r="AB258" s="302">
        <v>130</v>
      </c>
      <c r="AC258" s="304">
        <v>0.43</v>
      </c>
      <c r="AD258" s="304">
        <v>0.94</v>
      </c>
      <c r="AE258" s="304">
        <v>0.43</v>
      </c>
      <c r="AF258" s="304">
        <v>0.36</v>
      </c>
      <c r="AG258" s="302">
        <v>2640</v>
      </c>
      <c r="AH258" s="302">
        <v>230</v>
      </c>
      <c r="AI258" s="306">
        <v>1.7399999999999999E-2</v>
      </c>
      <c r="AJ258" s="306">
        <v>9.7000000000000003E-3</v>
      </c>
      <c r="AK258" s="305">
        <v>54.5</v>
      </c>
      <c r="AL258" s="305">
        <v>3.4</v>
      </c>
      <c r="AM258" s="306">
        <v>0.43099999999999999</v>
      </c>
      <c r="AN258" s="306">
        <v>6.6000000000000003E-2</v>
      </c>
      <c r="AO258" s="304">
        <v>6.1</v>
      </c>
      <c r="AP258" s="304">
        <v>1.2</v>
      </c>
      <c r="AQ258" s="304">
        <v>14.3</v>
      </c>
      <c r="AR258" s="304">
        <v>1.7</v>
      </c>
      <c r="AS258" s="304">
        <v>2.76</v>
      </c>
      <c r="AT258" s="304">
        <v>0.53</v>
      </c>
      <c r="AU258" s="305">
        <v>61</v>
      </c>
      <c r="AV258" s="304">
        <v>5.6</v>
      </c>
      <c r="AW258" s="304">
        <v>18.5</v>
      </c>
      <c r="AX258" s="304">
        <v>1.4</v>
      </c>
      <c r="AY258" s="303">
        <v>229</v>
      </c>
      <c r="AZ258" s="302">
        <v>12</v>
      </c>
      <c r="BA258" s="303">
        <v>91</v>
      </c>
      <c r="BB258" s="302">
        <v>5.9</v>
      </c>
      <c r="BC258" s="303">
        <v>408</v>
      </c>
      <c r="BD258" s="302">
        <v>20</v>
      </c>
      <c r="BE258" s="303">
        <v>88.7</v>
      </c>
      <c r="BF258" s="302">
        <v>8</v>
      </c>
      <c r="BG258" s="302">
        <v>800</v>
      </c>
      <c r="BH258" s="303">
        <v>53</v>
      </c>
      <c r="BI258" s="303">
        <v>160.80000000000001</v>
      </c>
      <c r="BJ258" s="305">
        <v>8.3000000000000007</v>
      </c>
      <c r="BK258" s="305">
        <v>7</v>
      </c>
      <c r="BL258" s="305">
        <v>2.8</v>
      </c>
      <c r="BM258" s="303">
        <v>596000</v>
      </c>
      <c r="BN258" s="303">
        <v>40000</v>
      </c>
      <c r="BO258" s="303">
        <v>10880</v>
      </c>
      <c r="BP258" s="303">
        <v>700</v>
      </c>
      <c r="BQ258" s="303">
        <v>565</v>
      </c>
      <c r="BR258" s="302">
        <v>30</v>
      </c>
      <c r="BS258" s="303">
        <v>306</v>
      </c>
      <c r="BT258" s="302">
        <v>15</v>
      </c>
      <c r="BU258" s="304">
        <v>4.9000000000000004</v>
      </c>
      <c r="BV258" s="304">
        <v>1.1000000000000001</v>
      </c>
      <c r="BW258" s="304">
        <v>1.8</v>
      </c>
      <c r="BX258" s="304">
        <v>0.5</v>
      </c>
      <c r="BY258" s="302"/>
      <c r="BZ258" s="307">
        <f t="shared" si="59"/>
        <v>53.554969620543396</v>
      </c>
      <c r="CA258" s="235">
        <f t="shared" si="66"/>
        <v>423.29117678014745</v>
      </c>
      <c r="CB258" s="308">
        <f t="shared" si="67"/>
        <v>2.2821062183513012</v>
      </c>
      <c r="CC258" s="235">
        <f t="shared" si="68"/>
        <v>739.30248567452486</v>
      </c>
    </row>
    <row r="259" spans="1:81" s="26" customFormat="1" ht="12" customHeight="1">
      <c r="A259" s="29" t="s">
        <v>341</v>
      </c>
      <c r="B259" s="29"/>
      <c r="C259" s="305">
        <v>2.9087999999999998</v>
      </c>
      <c r="D259" s="25" t="s">
        <v>461</v>
      </c>
      <c r="E259" s="25"/>
      <c r="F259" s="298">
        <v>1895.7</v>
      </c>
      <c r="G259" s="298">
        <v>7.2</v>
      </c>
      <c r="H259" s="298">
        <v>1855.6</v>
      </c>
      <c r="I259" s="298">
        <v>35</v>
      </c>
      <c r="J259" s="299">
        <v>2.11</v>
      </c>
      <c r="K259" s="300">
        <v>0.1162</v>
      </c>
      <c r="L259" s="300">
        <v>1.1999999999999999E-3</v>
      </c>
      <c r="M259" s="301">
        <v>5.3289999999999997</v>
      </c>
      <c r="N259" s="301">
        <v>0.14000000000000001</v>
      </c>
      <c r="O259" s="300">
        <v>0.33356000000000002</v>
      </c>
      <c r="P259" s="300">
        <v>7.1999999999999998E-3</v>
      </c>
      <c r="Q259" s="301">
        <v>0.69925000000000004</v>
      </c>
      <c r="R259" s="302"/>
      <c r="S259" s="302">
        <v>378</v>
      </c>
      <c r="T259" s="302">
        <v>18</v>
      </c>
      <c r="U259" s="305">
        <v>48.2</v>
      </c>
      <c r="V259" s="304">
        <v>2.4</v>
      </c>
      <c r="W259" s="302">
        <v>62.8</v>
      </c>
      <c r="X259" s="305">
        <v>2.9</v>
      </c>
      <c r="Y259" s="304">
        <f t="shared" si="58"/>
        <v>1.3457627118644069</v>
      </c>
      <c r="Z259" s="304"/>
      <c r="AA259" s="302">
        <v>580</v>
      </c>
      <c r="AB259" s="302">
        <v>250</v>
      </c>
      <c r="AC259" s="304">
        <v>1.2</v>
      </c>
      <c r="AD259" s="304">
        <v>1.9</v>
      </c>
      <c r="AE259" s="304">
        <v>0.1</v>
      </c>
      <c r="AF259" s="304">
        <v>0.2</v>
      </c>
      <c r="AG259" s="302">
        <v>1375</v>
      </c>
      <c r="AH259" s="302">
        <v>89</v>
      </c>
      <c r="AI259" s="306">
        <v>0.19</v>
      </c>
      <c r="AJ259" s="306">
        <v>0.14000000000000001</v>
      </c>
      <c r="AK259" s="305">
        <v>57.9</v>
      </c>
      <c r="AL259" s="305">
        <v>6.2</v>
      </c>
      <c r="AM259" s="306">
        <v>0.14599999999999999</v>
      </c>
      <c r="AN259" s="306">
        <v>3.9E-2</v>
      </c>
      <c r="AO259" s="304">
        <v>2.4</v>
      </c>
      <c r="AP259" s="304">
        <v>2.2000000000000002</v>
      </c>
      <c r="AQ259" s="304">
        <v>3.1</v>
      </c>
      <c r="AR259" s="304">
        <v>1.9</v>
      </c>
      <c r="AS259" s="304">
        <v>0.56999999999999995</v>
      </c>
      <c r="AT259" s="304">
        <v>0.39</v>
      </c>
      <c r="AU259" s="305">
        <v>24.6</v>
      </c>
      <c r="AV259" s="304">
        <v>6</v>
      </c>
      <c r="AW259" s="304">
        <v>8.3000000000000007</v>
      </c>
      <c r="AX259" s="304">
        <v>1.8</v>
      </c>
      <c r="AY259" s="303">
        <v>100</v>
      </c>
      <c r="AZ259" s="302">
        <v>13</v>
      </c>
      <c r="BA259" s="303">
        <v>44.3</v>
      </c>
      <c r="BB259" s="302">
        <v>5.0999999999999996</v>
      </c>
      <c r="BC259" s="303">
        <v>227</v>
      </c>
      <c r="BD259" s="302">
        <v>28</v>
      </c>
      <c r="BE259" s="303">
        <v>48.1</v>
      </c>
      <c r="BF259" s="302">
        <v>4.0999999999999996</v>
      </c>
      <c r="BG259" s="302">
        <v>459</v>
      </c>
      <c r="BH259" s="303">
        <v>55</v>
      </c>
      <c r="BI259" s="303">
        <v>99</v>
      </c>
      <c r="BJ259" s="305">
        <v>14</v>
      </c>
      <c r="BK259" s="305">
        <v>7.7</v>
      </c>
      <c r="BL259" s="305">
        <v>6.2</v>
      </c>
      <c r="BM259" s="303">
        <v>557000</v>
      </c>
      <c r="BN259" s="303">
        <v>57000</v>
      </c>
      <c r="BO259" s="303">
        <v>12100</v>
      </c>
      <c r="BP259" s="303">
        <v>1400</v>
      </c>
      <c r="BQ259" s="303">
        <v>397</v>
      </c>
      <c r="BR259" s="302">
        <v>18</v>
      </c>
      <c r="BS259" s="303">
        <v>295</v>
      </c>
      <c r="BT259" s="302">
        <v>13</v>
      </c>
      <c r="BU259" s="304">
        <v>7.3</v>
      </c>
      <c r="BV259" s="304">
        <v>2.2999999999999998</v>
      </c>
      <c r="BW259" s="304">
        <v>1.93</v>
      </c>
      <c r="BX259" s="304">
        <v>0.77</v>
      </c>
      <c r="BY259" s="302"/>
      <c r="BZ259" s="307">
        <f t="shared" si="59"/>
        <v>73.924731182795711</v>
      </c>
      <c r="CA259" s="235">
        <f t="shared" si="66"/>
        <v>409.57627304560071</v>
      </c>
      <c r="CB259" s="308">
        <f t="shared" si="67"/>
        <v>2.3329305668941558</v>
      </c>
      <c r="CC259" s="235">
        <f t="shared" si="68"/>
        <v>748.21992326512395</v>
      </c>
    </row>
    <row r="260" spans="1:81" s="26" customFormat="1" ht="12" customHeight="1">
      <c r="A260" s="29" t="s">
        <v>342</v>
      </c>
      <c r="B260" s="29"/>
      <c r="C260" s="305">
        <v>7.0119999999999996</v>
      </c>
      <c r="D260" s="25" t="s">
        <v>461</v>
      </c>
      <c r="E260" s="25"/>
      <c r="F260" s="298">
        <v>1874.2</v>
      </c>
      <c r="G260" s="298">
        <v>4.4000000000000004</v>
      </c>
      <c r="H260" s="298">
        <v>1857.1</v>
      </c>
      <c r="I260" s="298">
        <v>35</v>
      </c>
      <c r="J260" s="299">
        <v>0.91</v>
      </c>
      <c r="K260" s="300">
        <v>0.11468</v>
      </c>
      <c r="L260" s="300">
        <v>5.9999999999999995E-4</v>
      </c>
      <c r="M260" s="301">
        <v>5.2679999999999998</v>
      </c>
      <c r="N260" s="301">
        <v>0.13</v>
      </c>
      <c r="O260" s="300">
        <v>0.33387</v>
      </c>
      <c r="P260" s="300">
        <v>7.1999999999999998E-3</v>
      </c>
      <c r="Q260" s="301">
        <v>0.51646000000000003</v>
      </c>
      <c r="R260" s="302"/>
      <c r="S260" s="302">
        <v>386</v>
      </c>
      <c r="T260" s="302">
        <v>34</v>
      </c>
      <c r="U260" s="305">
        <v>48.6</v>
      </c>
      <c r="V260" s="304">
        <v>4.2</v>
      </c>
      <c r="W260" s="302">
        <v>85.9</v>
      </c>
      <c r="X260" s="305">
        <v>7.6</v>
      </c>
      <c r="Y260" s="304">
        <f t="shared" si="58"/>
        <v>1.775244299674267</v>
      </c>
      <c r="Z260" s="304"/>
      <c r="AA260" s="302">
        <v>460</v>
      </c>
      <c r="AB260" s="302">
        <v>130</v>
      </c>
      <c r="AC260" s="304" t="s">
        <v>107</v>
      </c>
      <c r="AD260" s="304" t="s">
        <v>107</v>
      </c>
      <c r="AE260" s="304">
        <v>0.26</v>
      </c>
      <c r="AF260" s="304">
        <v>0.17</v>
      </c>
      <c r="AG260" s="302">
        <v>2480</v>
      </c>
      <c r="AH260" s="302">
        <v>230</v>
      </c>
      <c r="AI260" s="306">
        <v>4.9000000000000002E-2</v>
      </c>
      <c r="AJ260" s="306">
        <v>0.02</v>
      </c>
      <c r="AK260" s="305">
        <v>56</v>
      </c>
      <c r="AL260" s="305">
        <v>5.6</v>
      </c>
      <c r="AM260" s="306">
        <v>0.46400000000000002</v>
      </c>
      <c r="AN260" s="306">
        <v>0.09</v>
      </c>
      <c r="AO260" s="304">
        <v>5.8</v>
      </c>
      <c r="AP260" s="304">
        <v>1</v>
      </c>
      <c r="AQ260" s="304">
        <v>9.5</v>
      </c>
      <c r="AR260" s="304">
        <v>2.8</v>
      </c>
      <c r="AS260" s="304">
        <v>1.9</v>
      </c>
      <c r="AT260" s="304">
        <v>0.36</v>
      </c>
      <c r="AU260" s="305">
        <v>57.3</v>
      </c>
      <c r="AV260" s="304">
        <v>6.3</v>
      </c>
      <c r="AW260" s="304">
        <v>16.8</v>
      </c>
      <c r="AX260" s="304">
        <v>2</v>
      </c>
      <c r="AY260" s="303">
        <v>215</v>
      </c>
      <c r="AZ260" s="302">
        <v>19</v>
      </c>
      <c r="BA260" s="303">
        <v>81.900000000000006</v>
      </c>
      <c r="BB260" s="302">
        <v>9.3000000000000007</v>
      </c>
      <c r="BC260" s="303">
        <v>397</v>
      </c>
      <c r="BD260" s="302">
        <v>43</v>
      </c>
      <c r="BE260" s="303">
        <v>81.5</v>
      </c>
      <c r="BF260" s="302">
        <v>8.8000000000000007</v>
      </c>
      <c r="BG260" s="302">
        <v>735</v>
      </c>
      <c r="BH260" s="303">
        <v>77</v>
      </c>
      <c r="BI260" s="303">
        <v>150</v>
      </c>
      <c r="BJ260" s="305">
        <v>14</v>
      </c>
      <c r="BK260" s="305">
        <v>6.5</v>
      </c>
      <c r="BL260" s="305">
        <v>2.7</v>
      </c>
      <c r="BM260" s="303">
        <v>559000</v>
      </c>
      <c r="BN260" s="303">
        <v>55000</v>
      </c>
      <c r="BO260" s="303">
        <v>10200</v>
      </c>
      <c r="BP260" s="303">
        <v>1500</v>
      </c>
      <c r="BQ260" s="303">
        <v>545</v>
      </c>
      <c r="BR260" s="302">
        <v>48</v>
      </c>
      <c r="BS260" s="303">
        <v>307</v>
      </c>
      <c r="BT260" s="302">
        <v>27</v>
      </c>
      <c r="BU260" s="304">
        <v>4.5999999999999996</v>
      </c>
      <c r="BV260" s="304">
        <v>1.2</v>
      </c>
      <c r="BW260" s="304">
        <v>1.67</v>
      </c>
      <c r="BX260" s="304">
        <v>0.38</v>
      </c>
      <c r="BY260" s="302"/>
      <c r="BZ260" s="307">
        <f t="shared" ref="BZ260:BZ284" si="69">(AY260/AO260)+(AY260/AQ260)</f>
        <v>59.700544464609806</v>
      </c>
      <c r="CA260" s="235">
        <f t="shared" si="66"/>
        <v>424.56600368645155</v>
      </c>
      <c r="CB260" s="308">
        <f t="shared" si="67"/>
        <v>2.3907573754932612</v>
      </c>
      <c r="CC260" s="235">
        <f t="shared" si="68"/>
        <v>732.47565706652176</v>
      </c>
    </row>
    <row r="261" spans="1:81" s="26" customFormat="1" ht="12" customHeight="1">
      <c r="A261" s="29" t="s">
        <v>343</v>
      </c>
      <c r="B261" s="29"/>
      <c r="C261" s="305">
        <v>7.0410000000000004</v>
      </c>
      <c r="D261" s="25" t="s">
        <v>461</v>
      </c>
      <c r="E261" s="25"/>
      <c r="F261" s="298">
        <v>1877.1</v>
      </c>
      <c r="G261" s="298">
        <v>5.4</v>
      </c>
      <c r="H261" s="298">
        <v>1865.3</v>
      </c>
      <c r="I261" s="298">
        <v>35</v>
      </c>
      <c r="J261" s="299">
        <v>0.62</v>
      </c>
      <c r="K261" s="300">
        <v>0.11484999999999999</v>
      </c>
      <c r="L261" s="300">
        <v>6.0999999999999997E-4</v>
      </c>
      <c r="M261" s="301">
        <v>5.3010000000000002</v>
      </c>
      <c r="N261" s="301">
        <v>0.13</v>
      </c>
      <c r="O261" s="300">
        <v>0.33560000000000001</v>
      </c>
      <c r="P261" s="300">
        <v>7.3000000000000001E-3</v>
      </c>
      <c r="Q261" s="301">
        <v>0.37042999999999998</v>
      </c>
      <c r="R261" s="302"/>
      <c r="S261" s="302">
        <v>484</v>
      </c>
      <c r="T261" s="302">
        <v>44</v>
      </c>
      <c r="U261" s="305">
        <v>61</v>
      </c>
      <c r="V261" s="304">
        <v>5.3</v>
      </c>
      <c r="W261" s="303">
        <v>116</v>
      </c>
      <c r="X261" s="305">
        <v>10</v>
      </c>
      <c r="Y261" s="304">
        <f t="shared" si="58"/>
        <v>1.9033942558746737</v>
      </c>
      <c r="Z261" s="304"/>
      <c r="AA261" s="302">
        <v>359</v>
      </c>
      <c r="AB261" s="302">
        <v>89</v>
      </c>
      <c r="AC261" s="304">
        <v>0.86</v>
      </c>
      <c r="AD261" s="304">
        <v>0.69</v>
      </c>
      <c r="AE261" s="304">
        <v>0.37</v>
      </c>
      <c r="AF261" s="304">
        <v>0.28000000000000003</v>
      </c>
      <c r="AG261" s="302">
        <v>3380</v>
      </c>
      <c r="AH261" s="302">
        <v>310</v>
      </c>
      <c r="AI261" s="306">
        <v>0.02</v>
      </c>
      <c r="AJ261" s="306">
        <v>1.6E-2</v>
      </c>
      <c r="AK261" s="305">
        <v>66</v>
      </c>
      <c r="AL261" s="305">
        <v>8.4</v>
      </c>
      <c r="AM261" s="306">
        <v>0.54</v>
      </c>
      <c r="AN261" s="306">
        <v>0.1</v>
      </c>
      <c r="AO261" s="304">
        <v>7.8</v>
      </c>
      <c r="AP261" s="304">
        <v>2.6</v>
      </c>
      <c r="AQ261" s="304">
        <v>13.7</v>
      </c>
      <c r="AR261" s="304">
        <v>2.4</v>
      </c>
      <c r="AS261" s="304">
        <v>2.94</v>
      </c>
      <c r="AT261" s="304">
        <v>0.59</v>
      </c>
      <c r="AU261" s="305">
        <v>61.8</v>
      </c>
      <c r="AV261" s="304">
        <v>7.5</v>
      </c>
      <c r="AW261" s="304">
        <v>22.6</v>
      </c>
      <c r="AX261" s="304">
        <v>2.4</v>
      </c>
      <c r="AY261" s="303">
        <v>269</v>
      </c>
      <c r="AZ261" s="302">
        <v>33</v>
      </c>
      <c r="BA261" s="303">
        <v>105</v>
      </c>
      <c r="BB261" s="302">
        <v>9.4</v>
      </c>
      <c r="BC261" s="303">
        <v>490</v>
      </c>
      <c r="BD261" s="302">
        <v>51</v>
      </c>
      <c r="BE261" s="303">
        <v>105</v>
      </c>
      <c r="BF261" s="302">
        <v>11</v>
      </c>
      <c r="BG261" s="302">
        <v>952</v>
      </c>
      <c r="BH261" s="303">
        <v>93</v>
      </c>
      <c r="BI261" s="303">
        <v>189</v>
      </c>
      <c r="BJ261" s="305">
        <v>17</v>
      </c>
      <c r="BK261" s="305">
        <v>6.8</v>
      </c>
      <c r="BL261" s="305">
        <v>2.8</v>
      </c>
      <c r="BM261" s="303">
        <v>537000</v>
      </c>
      <c r="BN261" s="303">
        <v>37000</v>
      </c>
      <c r="BO261" s="303">
        <v>10400</v>
      </c>
      <c r="BP261" s="303">
        <v>1100</v>
      </c>
      <c r="BQ261" s="303">
        <v>729</v>
      </c>
      <c r="BR261" s="302">
        <v>65</v>
      </c>
      <c r="BS261" s="303">
        <v>383</v>
      </c>
      <c r="BT261" s="302">
        <v>35</v>
      </c>
      <c r="BU261" s="304">
        <v>5.59</v>
      </c>
      <c r="BV261" s="304">
        <v>0.8</v>
      </c>
      <c r="BW261" s="304">
        <v>1.78</v>
      </c>
      <c r="BX261" s="304">
        <v>0.34</v>
      </c>
      <c r="BY261" s="302"/>
      <c r="BZ261" s="307">
        <f t="shared" si="69"/>
        <v>54.122215983529856</v>
      </c>
      <c r="CA261" s="235">
        <f t="shared" si="66"/>
        <v>529.95068548329061</v>
      </c>
      <c r="CB261" s="308">
        <f t="shared" si="67"/>
        <v>2.4442752827657137</v>
      </c>
      <c r="CC261" s="235">
        <f t="shared" si="68"/>
        <v>736.62114500649989</v>
      </c>
    </row>
    <row r="262" spans="1:81" s="26" customFormat="1" ht="12" customHeight="1">
      <c r="A262" s="29" t="s">
        <v>344</v>
      </c>
      <c r="B262" s="29"/>
      <c r="C262" s="305">
        <v>7.024</v>
      </c>
      <c r="D262" s="25" t="s">
        <v>461</v>
      </c>
      <c r="E262" s="25"/>
      <c r="F262" s="298">
        <v>1876.7</v>
      </c>
      <c r="G262" s="298">
        <v>3.5</v>
      </c>
      <c r="H262" s="298">
        <v>1846</v>
      </c>
      <c r="I262" s="298">
        <v>35</v>
      </c>
      <c r="J262" s="299">
        <v>1.64</v>
      </c>
      <c r="K262" s="300">
        <v>0.11484999999999999</v>
      </c>
      <c r="L262" s="300">
        <v>5.9000000000000003E-4</v>
      </c>
      <c r="M262" s="301">
        <v>5.2389999999999999</v>
      </c>
      <c r="N262" s="301">
        <v>0.13</v>
      </c>
      <c r="O262" s="300">
        <v>0.33160000000000001</v>
      </c>
      <c r="P262" s="300">
        <v>7.3000000000000001E-3</v>
      </c>
      <c r="Q262" s="301">
        <v>0.72428000000000003</v>
      </c>
      <c r="R262" s="302"/>
      <c r="S262" s="302">
        <v>502</v>
      </c>
      <c r="T262" s="302">
        <v>21</v>
      </c>
      <c r="U262" s="305">
        <v>63.3</v>
      </c>
      <c r="V262" s="304">
        <v>2.6</v>
      </c>
      <c r="W262" s="303">
        <v>118.7</v>
      </c>
      <c r="X262" s="305">
        <v>5</v>
      </c>
      <c r="Y262" s="304">
        <f t="shared" si="58"/>
        <v>1.8778054862842892</v>
      </c>
      <c r="Z262" s="304"/>
      <c r="AA262" s="302">
        <v>668</v>
      </c>
      <c r="AB262" s="302">
        <v>69</v>
      </c>
      <c r="AC262" s="304">
        <v>0.1</v>
      </c>
      <c r="AD262" s="304">
        <v>1.4</v>
      </c>
      <c r="AE262" s="304">
        <v>0.48</v>
      </c>
      <c r="AF262" s="304">
        <v>0.25</v>
      </c>
      <c r="AG262" s="302">
        <v>3200</v>
      </c>
      <c r="AH262" s="302">
        <v>210</v>
      </c>
      <c r="AI262" s="306">
        <v>2.3E-2</v>
      </c>
      <c r="AJ262" s="306">
        <v>1.6E-2</v>
      </c>
      <c r="AK262" s="305">
        <v>74.3</v>
      </c>
      <c r="AL262" s="305">
        <v>4.8</v>
      </c>
      <c r="AM262" s="306">
        <v>0.55000000000000004</v>
      </c>
      <c r="AN262" s="306">
        <v>8.8999999999999996E-2</v>
      </c>
      <c r="AO262" s="304">
        <v>6.2</v>
      </c>
      <c r="AP262" s="304">
        <v>1.6</v>
      </c>
      <c r="AQ262" s="304">
        <v>12</v>
      </c>
      <c r="AR262" s="304">
        <v>2.2000000000000002</v>
      </c>
      <c r="AS262" s="304">
        <v>3.26</v>
      </c>
      <c r="AT262" s="304">
        <v>0.56999999999999995</v>
      </c>
      <c r="AU262" s="305">
        <v>62</v>
      </c>
      <c r="AV262" s="304">
        <v>3.6</v>
      </c>
      <c r="AW262" s="304">
        <v>22</v>
      </c>
      <c r="AX262" s="304">
        <v>2</v>
      </c>
      <c r="AY262" s="303">
        <v>262</v>
      </c>
      <c r="AZ262" s="302">
        <v>14</v>
      </c>
      <c r="BA262" s="303">
        <v>101.9</v>
      </c>
      <c r="BB262" s="302">
        <v>8.3000000000000007</v>
      </c>
      <c r="BC262" s="303">
        <v>479</v>
      </c>
      <c r="BD262" s="302">
        <v>37</v>
      </c>
      <c r="BE262" s="303">
        <v>104.8</v>
      </c>
      <c r="BF262" s="302">
        <v>6.4</v>
      </c>
      <c r="BG262" s="302">
        <v>935</v>
      </c>
      <c r="BH262" s="303">
        <v>46</v>
      </c>
      <c r="BI262" s="303">
        <v>184</v>
      </c>
      <c r="BJ262" s="305">
        <v>11</v>
      </c>
      <c r="BK262" s="305">
        <v>9.4</v>
      </c>
      <c r="BL262" s="305">
        <v>3.2</v>
      </c>
      <c r="BM262" s="303">
        <v>572000</v>
      </c>
      <c r="BN262" s="303">
        <v>50000</v>
      </c>
      <c r="BO262" s="303">
        <v>10730</v>
      </c>
      <c r="BP262" s="303">
        <v>700</v>
      </c>
      <c r="BQ262" s="303">
        <v>753</v>
      </c>
      <c r="BR262" s="302">
        <v>34</v>
      </c>
      <c r="BS262" s="303">
        <v>401</v>
      </c>
      <c r="BT262" s="302">
        <v>18</v>
      </c>
      <c r="BU262" s="304">
        <v>7.2</v>
      </c>
      <c r="BV262" s="304">
        <v>1.1000000000000001</v>
      </c>
      <c r="BW262" s="304">
        <v>2.64</v>
      </c>
      <c r="BX262" s="304">
        <v>0.54</v>
      </c>
      <c r="BY262" s="302"/>
      <c r="BZ262" s="307">
        <f t="shared" si="69"/>
        <v>64.091397849462368</v>
      </c>
      <c r="CA262" s="235">
        <f t="shared" si="66"/>
        <v>554.81647598577831</v>
      </c>
      <c r="CB262" s="308">
        <f t="shared" si="67"/>
        <v>2.3292773466737851</v>
      </c>
      <c r="CC262" s="235">
        <f t="shared" si="68"/>
        <v>767.40263182661749</v>
      </c>
    </row>
    <row r="263" spans="1:81" s="26" customFormat="1" ht="12" customHeight="1">
      <c r="A263" s="29" t="s">
        <v>345</v>
      </c>
      <c r="B263" s="29"/>
      <c r="C263" s="305">
        <v>3.7532000000000001</v>
      </c>
      <c r="D263" s="25" t="s">
        <v>461</v>
      </c>
      <c r="E263" s="25"/>
      <c r="F263" s="298">
        <v>1919.4</v>
      </c>
      <c r="G263" s="298">
        <v>5.2</v>
      </c>
      <c r="H263" s="298">
        <v>1966</v>
      </c>
      <c r="I263" s="298">
        <v>39</v>
      </c>
      <c r="J263" s="299">
        <v>-2.42</v>
      </c>
      <c r="K263" s="300">
        <v>0.11758</v>
      </c>
      <c r="L263" s="300">
        <v>6.8999999999999997E-4</v>
      </c>
      <c r="M263" s="301">
        <v>5.7649999999999997</v>
      </c>
      <c r="N263" s="301">
        <v>0.15</v>
      </c>
      <c r="O263" s="300">
        <v>0.35659999999999997</v>
      </c>
      <c r="P263" s="300">
        <v>8.2000000000000007E-3</v>
      </c>
      <c r="Q263" s="301">
        <v>0.89410000000000001</v>
      </c>
      <c r="R263" s="302"/>
      <c r="S263" s="302">
        <v>596</v>
      </c>
      <c r="T263" s="302">
        <v>56</v>
      </c>
      <c r="U263" s="305">
        <v>76.7</v>
      </c>
      <c r="V263" s="304">
        <v>7.2</v>
      </c>
      <c r="W263" s="303">
        <v>149</v>
      </c>
      <c r="X263" s="305">
        <v>14</v>
      </c>
      <c r="Y263" s="304">
        <f t="shared" si="58"/>
        <v>1.9155251141552512</v>
      </c>
      <c r="Z263" s="304"/>
      <c r="AA263" s="302">
        <v>390</v>
      </c>
      <c r="AB263" s="302">
        <v>250</v>
      </c>
      <c r="AC263" s="304">
        <v>2.2000000000000002</v>
      </c>
      <c r="AD263" s="304">
        <v>2.2999999999999998</v>
      </c>
      <c r="AE263" s="304">
        <v>0.57999999999999996</v>
      </c>
      <c r="AF263" s="304">
        <v>0.23</v>
      </c>
      <c r="AG263" s="302">
        <v>3000</v>
      </c>
      <c r="AH263" s="302">
        <v>270</v>
      </c>
      <c r="AI263" s="306">
        <v>0.48599999999999999</v>
      </c>
      <c r="AJ263" s="306">
        <v>7.4999999999999997E-2</v>
      </c>
      <c r="AK263" s="305">
        <v>84.6</v>
      </c>
      <c r="AL263" s="305">
        <v>9.6999999999999993</v>
      </c>
      <c r="AM263" s="306">
        <v>0.97</v>
      </c>
      <c r="AN263" s="306">
        <v>0.28000000000000003</v>
      </c>
      <c r="AO263" s="305">
        <v>13.6</v>
      </c>
      <c r="AP263" s="304">
        <v>2.7</v>
      </c>
      <c r="AQ263" s="304">
        <v>16.2</v>
      </c>
      <c r="AR263" s="304">
        <v>2.4</v>
      </c>
      <c r="AS263" s="304">
        <v>3.9</v>
      </c>
      <c r="AT263" s="304">
        <v>0.54</v>
      </c>
      <c r="AU263" s="305">
        <v>67</v>
      </c>
      <c r="AV263" s="304">
        <v>10</v>
      </c>
      <c r="AW263" s="304">
        <v>22.3</v>
      </c>
      <c r="AX263" s="304">
        <v>2</v>
      </c>
      <c r="AY263" s="303">
        <v>286</v>
      </c>
      <c r="AZ263" s="302">
        <v>38</v>
      </c>
      <c r="BA263" s="303">
        <v>104</v>
      </c>
      <c r="BB263" s="302">
        <v>10</v>
      </c>
      <c r="BC263" s="303">
        <v>475</v>
      </c>
      <c r="BD263" s="302">
        <v>38</v>
      </c>
      <c r="BE263" s="303">
        <v>100</v>
      </c>
      <c r="BF263" s="302">
        <v>12</v>
      </c>
      <c r="BG263" s="302">
        <v>890</v>
      </c>
      <c r="BH263" s="303">
        <v>110</v>
      </c>
      <c r="BI263" s="303">
        <v>181</v>
      </c>
      <c r="BJ263" s="305">
        <v>22</v>
      </c>
      <c r="BK263" s="305">
        <v>8.6</v>
      </c>
      <c r="BL263" s="305">
        <v>1.7</v>
      </c>
      <c r="BM263" s="303">
        <v>449000</v>
      </c>
      <c r="BN263" s="303">
        <v>69000</v>
      </c>
      <c r="BO263" s="303">
        <v>9400</v>
      </c>
      <c r="BP263" s="303">
        <v>1100</v>
      </c>
      <c r="BQ263" s="303">
        <v>839</v>
      </c>
      <c r="BR263" s="302">
        <v>81</v>
      </c>
      <c r="BS263" s="303">
        <v>438</v>
      </c>
      <c r="BT263" s="302">
        <v>43</v>
      </c>
      <c r="BU263" s="304">
        <v>6.88</v>
      </c>
      <c r="BV263" s="304">
        <v>0.98</v>
      </c>
      <c r="BW263" s="304">
        <v>1.82</v>
      </c>
      <c r="BX263" s="304">
        <v>0.96</v>
      </c>
      <c r="BY263" s="302"/>
      <c r="BZ263" s="307">
        <f t="shared" si="69"/>
        <v>38.683732752360207</v>
      </c>
      <c r="CA263" s="235">
        <f t="shared" si="66"/>
        <v>610.76279625937002</v>
      </c>
      <c r="CB263" s="308">
        <f t="shared" si="67"/>
        <v>2.5480675516406817</v>
      </c>
      <c r="CC263" s="235">
        <f t="shared" si="68"/>
        <v>758.76125087340654</v>
      </c>
    </row>
    <row r="264" spans="1:81" s="26" customFormat="1" ht="12" customHeight="1">
      <c r="A264" s="29" t="s">
        <v>346</v>
      </c>
      <c r="B264" s="29"/>
      <c r="C264" s="305">
        <v>1.0012000000000001</v>
      </c>
      <c r="D264" s="25" t="s">
        <v>461</v>
      </c>
      <c r="E264" s="25"/>
      <c r="F264" s="298">
        <v>1917.9</v>
      </c>
      <c r="G264" s="298">
        <v>4.9000000000000004</v>
      </c>
      <c r="H264" s="298">
        <v>1945.2</v>
      </c>
      <c r="I264" s="298">
        <v>37</v>
      </c>
      <c r="J264" s="299">
        <v>-1.42</v>
      </c>
      <c r="K264" s="300">
        <v>0.1173</v>
      </c>
      <c r="L264" s="300">
        <v>1.1999999999999999E-3</v>
      </c>
      <c r="M264" s="301">
        <v>5.6840000000000002</v>
      </c>
      <c r="N264" s="301">
        <v>0.15</v>
      </c>
      <c r="O264" s="300">
        <v>0.35220000000000001</v>
      </c>
      <c r="P264" s="300">
        <v>7.7999999999999996E-3</v>
      </c>
      <c r="Q264" s="301">
        <v>0.35470000000000002</v>
      </c>
      <c r="R264" s="302"/>
      <c r="S264" s="302">
        <v>400</v>
      </c>
      <c r="T264" s="302">
        <v>400</v>
      </c>
      <c r="U264" s="305">
        <v>51</v>
      </c>
      <c r="V264" s="304">
        <v>51</v>
      </c>
      <c r="W264" s="305">
        <v>31</v>
      </c>
      <c r="X264" s="305">
        <v>31</v>
      </c>
      <c r="Y264" s="304">
        <f t="shared" si="58"/>
        <v>0.66666666666666663</v>
      </c>
      <c r="Z264" s="304"/>
      <c r="AA264" s="345">
        <v>2800</v>
      </c>
      <c r="AB264" s="345">
        <v>2800</v>
      </c>
      <c r="AC264" s="304">
        <v>2.5</v>
      </c>
      <c r="AD264" s="304">
        <v>2.5</v>
      </c>
      <c r="AE264" s="304" t="s">
        <v>107</v>
      </c>
      <c r="AF264" s="304" t="s">
        <v>107</v>
      </c>
      <c r="AG264" s="302">
        <v>450</v>
      </c>
      <c r="AH264" s="302">
        <v>450</v>
      </c>
      <c r="AI264" s="306">
        <v>1</v>
      </c>
      <c r="AJ264" s="306">
        <v>1</v>
      </c>
      <c r="AK264" s="305">
        <v>21</v>
      </c>
      <c r="AL264" s="305">
        <v>21</v>
      </c>
      <c r="AM264" s="306">
        <v>1.2</v>
      </c>
      <c r="AN264" s="306">
        <v>1.2</v>
      </c>
      <c r="AO264" s="304">
        <v>9.6</v>
      </c>
      <c r="AP264" s="304">
        <v>9.6</v>
      </c>
      <c r="AQ264" s="304">
        <v>2.8</v>
      </c>
      <c r="AR264" s="304">
        <v>2.8</v>
      </c>
      <c r="AS264" s="304">
        <v>1.5</v>
      </c>
      <c r="AT264" s="304">
        <v>1.5</v>
      </c>
      <c r="AU264" s="305">
        <v>13</v>
      </c>
      <c r="AV264" s="304">
        <v>13</v>
      </c>
      <c r="AW264" s="304">
        <v>3.3</v>
      </c>
      <c r="AX264" s="304">
        <v>3.3</v>
      </c>
      <c r="AY264" s="303">
        <v>24</v>
      </c>
      <c r="AZ264" s="302">
        <v>24</v>
      </c>
      <c r="BA264" s="303">
        <v>8.1</v>
      </c>
      <c r="BB264" s="302">
        <v>8.1</v>
      </c>
      <c r="BC264" s="303">
        <v>54</v>
      </c>
      <c r="BD264" s="302">
        <v>54</v>
      </c>
      <c r="BE264" s="303">
        <v>13</v>
      </c>
      <c r="BF264" s="302">
        <v>13</v>
      </c>
      <c r="BG264" s="302">
        <v>150</v>
      </c>
      <c r="BH264" s="303">
        <v>150</v>
      </c>
      <c r="BI264" s="303">
        <v>45</v>
      </c>
      <c r="BJ264" s="305">
        <v>45</v>
      </c>
      <c r="BK264" s="305">
        <v>7</v>
      </c>
      <c r="BL264" s="305">
        <v>7</v>
      </c>
      <c r="BM264" s="303">
        <v>300000</v>
      </c>
      <c r="BN264" s="303">
        <v>300000</v>
      </c>
      <c r="BO264" s="303">
        <v>9600</v>
      </c>
      <c r="BP264" s="303">
        <v>9600</v>
      </c>
      <c r="BQ264" s="303">
        <v>200</v>
      </c>
      <c r="BR264" s="302">
        <v>200</v>
      </c>
      <c r="BS264" s="303">
        <v>300</v>
      </c>
      <c r="BT264" s="302">
        <v>300</v>
      </c>
      <c r="BU264" s="304">
        <v>1.8</v>
      </c>
      <c r="BV264" s="304">
        <v>1.8</v>
      </c>
      <c r="BW264" s="304">
        <v>0.64</v>
      </c>
      <c r="BX264" s="304">
        <v>0.64</v>
      </c>
      <c r="BY264" s="302"/>
      <c r="BZ264" s="307">
        <f t="shared" si="69"/>
        <v>11.071428571428571</v>
      </c>
      <c r="CA264" s="235">
        <f t="shared" si="66"/>
        <v>418.21558033063417</v>
      </c>
      <c r="CB264" s="308">
        <f t="shared" si="67"/>
        <v>0.63999098095657092</v>
      </c>
      <c r="CC264" s="235">
        <f t="shared" si="68"/>
        <v>739.30248567452486</v>
      </c>
    </row>
    <row r="265" spans="1:81" s="26" customFormat="1" ht="12" customHeight="1">
      <c r="A265" s="29" t="s">
        <v>347</v>
      </c>
      <c r="B265" s="29"/>
      <c r="C265" s="305">
        <v>4.0964999999999998</v>
      </c>
      <c r="D265" s="25" t="s">
        <v>461</v>
      </c>
      <c r="E265" s="25"/>
      <c r="F265" s="298">
        <v>1885.6</v>
      </c>
      <c r="G265" s="298">
        <v>3.6</v>
      </c>
      <c r="H265" s="298">
        <v>1926.2</v>
      </c>
      <c r="I265" s="298">
        <v>37</v>
      </c>
      <c r="J265" s="299">
        <v>-2.16</v>
      </c>
      <c r="K265" s="300">
        <v>0.11532000000000001</v>
      </c>
      <c r="L265" s="300">
        <v>6.2E-4</v>
      </c>
      <c r="M265" s="301">
        <v>5.5209999999999999</v>
      </c>
      <c r="N265" s="301">
        <v>0.14000000000000001</v>
      </c>
      <c r="O265" s="300">
        <v>0.34820000000000001</v>
      </c>
      <c r="P265" s="300">
        <v>7.7000000000000002E-3</v>
      </c>
      <c r="Q265" s="301">
        <v>0.65661999999999998</v>
      </c>
      <c r="R265" s="302"/>
      <c r="S265" s="302">
        <v>435</v>
      </c>
      <c r="T265" s="302">
        <v>60</v>
      </c>
      <c r="U265" s="305">
        <v>55.1</v>
      </c>
      <c r="V265" s="304">
        <v>7.5</v>
      </c>
      <c r="W265" s="305">
        <v>84</v>
      </c>
      <c r="X265" s="305">
        <v>11</v>
      </c>
      <c r="Y265" s="304">
        <f t="shared" si="58"/>
        <v>1.5306748466257669</v>
      </c>
      <c r="Z265" s="304"/>
      <c r="AA265" s="302">
        <v>540</v>
      </c>
      <c r="AB265" s="302">
        <v>160</v>
      </c>
      <c r="AC265" s="304">
        <v>1</v>
      </c>
      <c r="AD265" s="304">
        <v>2.5</v>
      </c>
      <c r="AE265" s="304" t="s">
        <v>107</v>
      </c>
      <c r="AF265" s="304" t="s">
        <v>107</v>
      </c>
      <c r="AG265" s="302">
        <v>1530</v>
      </c>
      <c r="AH265" s="302">
        <v>250</v>
      </c>
      <c r="AI265" s="306">
        <v>0.24</v>
      </c>
      <c r="AJ265" s="306">
        <v>0.11</v>
      </c>
      <c r="AK265" s="305">
        <v>67</v>
      </c>
      <c r="AL265" s="305">
        <v>10</v>
      </c>
      <c r="AM265" s="306">
        <v>0.27600000000000002</v>
      </c>
      <c r="AN265" s="306">
        <v>8.7999999999999995E-2</v>
      </c>
      <c r="AO265" s="304">
        <v>4.0199999999999996</v>
      </c>
      <c r="AP265" s="304">
        <v>0.49</v>
      </c>
      <c r="AQ265" s="304">
        <v>6</v>
      </c>
      <c r="AR265" s="304">
        <v>2</v>
      </c>
      <c r="AS265" s="304">
        <v>1.24</v>
      </c>
      <c r="AT265" s="304">
        <v>0.44</v>
      </c>
      <c r="AU265" s="305">
        <v>31.3</v>
      </c>
      <c r="AV265" s="304">
        <v>4.5999999999999996</v>
      </c>
      <c r="AW265" s="304">
        <v>9</v>
      </c>
      <c r="AX265" s="304">
        <v>2</v>
      </c>
      <c r="AY265" s="303">
        <v>119</v>
      </c>
      <c r="AZ265" s="302">
        <v>15</v>
      </c>
      <c r="BA265" s="303">
        <v>48.7</v>
      </c>
      <c r="BB265" s="302">
        <v>9.6</v>
      </c>
      <c r="BC265" s="303">
        <v>248</v>
      </c>
      <c r="BD265" s="302">
        <v>34</v>
      </c>
      <c r="BE265" s="303">
        <v>56.4</v>
      </c>
      <c r="BF265" s="302">
        <v>6.8</v>
      </c>
      <c r="BG265" s="302">
        <v>474</v>
      </c>
      <c r="BH265" s="303">
        <v>65</v>
      </c>
      <c r="BI265" s="303">
        <v>103</v>
      </c>
      <c r="BJ265" s="305">
        <v>16</v>
      </c>
      <c r="BK265" s="305">
        <v>6</v>
      </c>
      <c r="BL265" s="305">
        <v>3.9</v>
      </c>
      <c r="BM265" s="303">
        <v>564000</v>
      </c>
      <c r="BN265" s="303">
        <v>87000</v>
      </c>
      <c r="BO265" s="303">
        <v>11900</v>
      </c>
      <c r="BP265" s="303">
        <v>2200</v>
      </c>
      <c r="BQ265" s="303">
        <v>499</v>
      </c>
      <c r="BR265" s="302">
        <v>61</v>
      </c>
      <c r="BS265" s="303">
        <v>326</v>
      </c>
      <c r="BT265" s="302">
        <v>41</v>
      </c>
      <c r="BU265" s="304">
        <v>9.4</v>
      </c>
      <c r="BV265" s="304">
        <v>2.2000000000000002</v>
      </c>
      <c r="BW265" s="304">
        <v>2.04</v>
      </c>
      <c r="BX265" s="304">
        <v>0.75</v>
      </c>
      <c r="BY265" s="302"/>
      <c r="BZ265" s="307">
        <f t="shared" si="69"/>
        <v>49.43532338308458</v>
      </c>
      <c r="CA265" s="235">
        <f t="shared" si="66"/>
        <v>451.78148464838443</v>
      </c>
      <c r="CB265" s="308">
        <f t="shared" si="67"/>
        <v>2.7170445038684101</v>
      </c>
      <c r="CC265" s="235">
        <f t="shared" si="68"/>
        <v>725.20479179380322</v>
      </c>
    </row>
    <row r="266" spans="1:81" s="26" customFormat="1" ht="12" customHeight="1">
      <c r="A266" s="29" t="s">
        <v>348</v>
      </c>
      <c r="B266" s="29"/>
      <c r="C266" s="305">
        <v>5.774</v>
      </c>
      <c r="D266" s="25" t="s">
        <v>461</v>
      </c>
      <c r="E266" s="25"/>
      <c r="F266" s="298">
        <v>1935</v>
      </c>
      <c r="G266" s="298">
        <v>11</v>
      </c>
      <c r="H266" s="298">
        <v>1857.8</v>
      </c>
      <c r="I266" s="298">
        <v>35</v>
      </c>
      <c r="J266" s="299">
        <v>3.98</v>
      </c>
      <c r="K266" s="300">
        <v>0.11849999999999999</v>
      </c>
      <c r="L266" s="300">
        <v>1.1000000000000001E-3</v>
      </c>
      <c r="M266" s="301">
        <v>5.4450000000000003</v>
      </c>
      <c r="N266" s="301">
        <v>0.14000000000000001</v>
      </c>
      <c r="O266" s="300">
        <v>0.33400000000000002</v>
      </c>
      <c r="P266" s="300">
        <v>7.3000000000000001E-3</v>
      </c>
      <c r="Q266" s="301">
        <v>0.29385</v>
      </c>
      <c r="R266" s="302"/>
      <c r="S266" s="302">
        <v>273</v>
      </c>
      <c r="T266" s="302">
        <v>39</v>
      </c>
      <c r="U266" s="305">
        <v>35.700000000000003</v>
      </c>
      <c r="V266" s="304">
        <v>4.9000000000000004</v>
      </c>
      <c r="W266" s="305">
        <v>49.9</v>
      </c>
      <c r="X266" s="305">
        <v>7.4</v>
      </c>
      <c r="Y266" s="304">
        <f t="shared" si="58"/>
        <v>1.4285714285714286</v>
      </c>
      <c r="Z266" s="304"/>
      <c r="AA266" s="302">
        <v>280</v>
      </c>
      <c r="AB266" s="302">
        <v>150</v>
      </c>
      <c r="AC266" s="304">
        <v>1.4</v>
      </c>
      <c r="AD266" s="304">
        <v>1.1000000000000001</v>
      </c>
      <c r="AE266" s="304">
        <v>0.25</v>
      </c>
      <c r="AF266" s="304">
        <v>0.31</v>
      </c>
      <c r="AG266" s="302">
        <v>1530</v>
      </c>
      <c r="AH266" s="302">
        <v>240</v>
      </c>
      <c r="AI266" s="306">
        <v>0.23300000000000001</v>
      </c>
      <c r="AJ266" s="306">
        <v>6.8000000000000005E-2</v>
      </c>
      <c r="AK266" s="305">
        <v>46.4</v>
      </c>
      <c r="AL266" s="305">
        <v>8</v>
      </c>
      <c r="AM266" s="306">
        <v>0.25</v>
      </c>
      <c r="AN266" s="306">
        <v>0.11</v>
      </c>
      <c r="AO266" s="304">
        <v>2.5299999999999998</v>
      </c>
      <c r="AP266" s="304">
        <v>0.73</v>
      </c>
      <c r="AQ266" s="304">
        <v>5.6</v>
      </c>
      <c r="AR266" s="304">
        <v>1.2</v>
      </c>
      <c r="AS266" s="304">
        <v>1.18</v>
      </c>
      <c r="AT266" s="304">
        <v>0.33</v>
      </c>
      <c r="AU266" s="305">
        <v>26.7</v>
      </c>
      <c r="AV266" s="304">
        <v>4.2</v>
      </c>
      <c r="AW266" s="304">
        <v>10.1</v>
      </c>
      <c r="AX266" s="304">
        <v>1.5</v>
      </c>
      <c r="AY266" s="303">
        <v>125</v>
      </c>
      <c r="AZ266" s="302">
        <v>12</v>
      </c>
      <c r="BA266" s="303">
        <v>47.7</v>
      </c>
      <c r="BB266" s="302">
        <v>6.8</v>
      </c>
      <c r="BC266" s="303">
        <v>236</v>
      </c>
      <c r="BD266" s="302">
        <v>28</v>
      </c>
      <c r="BE266" s="303">
        <v>52.5</v>
      </c>
      <c r="BF266" s="302">
        <v>7.6</v>
      </c>
      <c r="BG266" s="302">
        <v>451</v>
      </c>
      <c r="BH266" s="303">
        <v>55</v>
      </c>
      <c r="BI266" s="303">
        <v>96</v>
      </c>
      <c r="BJ266" s="305">
        <v>15</v>
      </c>
      <c r="BK266" s="305">
        <v>9.1999999999999993</v>
      </c>
      <c r="BL266" s="305">
        <v>2.8</v>
      </c>
      <c r="BM266" s="303">
        <v>550000</v>
      </c>
      <c r="BN266" s="303">
        <v>66000</v>
      </c>
      <c r="BO266" s="303">
        <v>13200</v>
      </c>
      <c r="BP266" s="303">
        <v>1400</v>
      </c>
      <c r="BQ266" s="303">
        <v>310</v>
      </c>
      <c r="BR266" s="302">
        <v>47</v>
      </c>
      <c r="BS266" s="303">
        <v>217</v>
      </c>
      <c r="BT266" s="302">
        <v>32</v>
      </c>
      <c r="BU266" s="304">
        <v>3.94</v>
      </c>
      <c r="BV266" s="304">
        <v>0.87</v>
      </c>
      <c r="BW266" s="304">
        <v>1.6</v>
      </c>
      <c r="BX266" s="304">
        <v>0.54</v>
      </c>
      <c r="BY266" s="302"/>
      <c r="BZ266" s="307">
        <f t="shared" si="69"/>
        <v>71.728543195934506</v>
      </c>
      <c r="CA266" s="235">
        <f t="shared" si="66"/>
        <v>303.46068443070203</v>
      </c>
      <c r="CB266" s="308">
        <f t="shared" si="67"/>
        <v>2.0548556730179843</v>
      </c>
      <c r="CC266" s="235">
        <f t="shared" si="68"/>
        <v>765.30003252466202</v>
      </c>
    </row>
    <row r="267" spans="1:81" s="26" customFormat="1" ht="12" customHeight="1">
      <c r="A267" s="29" t="s">
        <v>349</v>
      </c>
      <c r="B267" s="29"/>
      <c r="C267" s="305">
        <v>7.0209999999999999</v>
      </c>
      <c r="D267" s="25" t="s">
        <v>461</v>
      </c>
      <c r="E267" s="25"/>
      <c r="F267" s="298">
        <v>1896.9</v>
      </c>
      <c r="G267" s="298">
        <v>3</v>
      </c>
      <c r="H267" s="298">
        <v>1863.6</v>
      </c>
      <c r="I267" s="298">
        <v>35</v>
      </c>
      <c r="J267" s="299">
        <v>1.76</v>
      </c>
      <c r="K267" s="300">
        <v>0.11608</v>
      </c>
      <c r="L267" s="300">
        <v>5.5000000000000003E-4</v>
      </c>
      <c r="M267" s="301">
        <v>5.3529999999999998</v>
      </c>
      <c r="N267" s="301">
        <v>0.13</v>
      </c>
      <c r="O267" s="300">
        <v>0.3352</v>
      </c>
      <c r="P267" s="300">
        <v>7.3000000000000001E-3</v>
      </c>
      <c r="Q267" s="301">
        <v>0.78317999999999999</v>
      </c>
      <c r="R267" s="302"/>
      <c r="S267" s="302">
        <v>596</v>
      </c>
      <c r="T267" s="302">
        <v>48</v>
      </c>
      <c r="U267" s="305">
        <v>75.900000000000006</v>
      </c>
      <c r="V267" s="304">
        <v>6</v>
      </c>
      <c r="W267" s="305">
        <v>93.6</v>
      </c>
      <c r="X267" s="305">
        <v>6.6</v>
      </c>
      <c r="Y267" s="304">
        <f t="shared" si="58"/>
        <v>1.2457627118644068</v>
      </c>
      <c r="Z267" s="304"/>
      <c r="AA267" s="302">
        <v>140</v>
      </c>
      <c r="AB267" s="302">
        <v>110</v>
      </c>
      <c r="AC267" s="304">
        <v>1.1599999999999999</v>
      </c>
      <c r="AD267" s="304">
        <v>0.98</v>
      </c>
      <c r="AE267" s="304">
        <v>0.54</v>
      </c>
      <c r="AF267" s="304">
        <v>0.47</v>
      </c>
      <c r="AG267" s="302">
        <v>2020</v>
      </c>
      <c r="AH267" s="302">
        <v>130</v>
      </c>
      <c r="AI267" s="306">
        <v>0.03</v>
      </c>
      <c r="AJ267" s="306">
        <v>0.02</v>
      </c>
      <c r="AK267" s="305">
        <v>59.2</v>
      </c>
      <c r="AL267" s="305">
        <v>5.4</v>
      </c>
      <c r="AM267" s="306">
        <v>0.159</v>
      </c>
      <c r="AN267" s="306">
        <v>6.8000000000000005E-2</v>
      </c>
      <c r="AO267" s="304">
        <v>2.5</v>
      </c>
      <c r="AP267" s="304">
        <v>0.66</v>
      </c>
      <c r="AQ267" s="304">
        <v>6.5</v>
      </c>
      <c r="AR267" s="304">
        <v>1.9</v>
      </c>
      <c r="AS267" s="304">
        <v>1.33</v>
      </c>
      <c r="AT267" s="304">
        <v>0.28999999999999998</v>
      </c>
      <c r="AU267" s="305">
        <v>39.700000000000003</v>
      </c>
      <c r="AV267" s="304">
        <v>5</v>
      </c>
      <c r="AW267" s="304">
        <v>12.4</v>
      </c>
      <c r="AX267" s="304">
        <v>1.4</v>
      </c>
      <c r="AY267" s="303">
        <v>164</v>
      </c>
      <c r="AZ267" s="302">
        <v>14</v>
      </c>
      <c r="BA267" s="303">
        <v>65.8</v>
      </c>
      <c r="BB267" s="302">
        <v>5.2</v>
      </c>
      <c r="BC267" s="303">
        <v>339</v>
      </c>
      <c r="BD267" s="302">
        <v>24</v>
      </c>
      <c r="BE267" s="303">
        <v>73.5</v>
      </c>
      <c r="BF267" s="302">
        <v>6.1</v>
      </c>
      <c r="BG267" s="302">
        <v>681</v>
      </c>
      <c r="BH267" s="303">
        <v>56</v>
      </c>
      <c r="BI267" s="303">
        <v>140.5</v>
      </c>
      <c r="BJ267" s="305">
        <v>8.6</v>
      </c>
      <c r="BK267" s="305">
        <v>3.4</v>
      </c>
      <c r="BL267" s="305">
        <v>2.2000000000000002</v>
      </c>
      <c r="BM267" s="303">
        <v>593000</v>
      </c>
      <c r="BN267" s="303">
        <v>37000</v>
      </c>
      <c r="BO267" s="303">
        <v>13800</v>
      </c>
      <c r="BP267" s="303">
        <v>1100</v>
      </c>
      <c r="BQ267" s="303">
        <v>588</v>
      </c>
      <c r="BR267" s="302">
        <v>45</v>
      </c>
      <c r="BS267" s="303">
        <v>472</v>
      </c>
      <c r="BT267" s="302">
        <v>42</v>
      </c>
      <c r="BU267" s="304">
        <v>3.75</v>
      </c>
      <c r="BV267" s="304">
        <v>0.82</v>
      </c>
      <c r="BW267" s="304">
        <v>2.0099999999999998</v>
      </c>
      <c r="BX267" s="304">
        <v>0.57999999999999996</v>
      </c>
      <c r="BY267" s="302"/>
      <c r="BZ267" s="307">
        <f t="shared" si="69"/>
        <v>90.830769230769221</v>
      </c>
      <c r="CA267" s="235">
        <f t="shared" si="66"/>
        <v>655.4659239470958</v>
      </c>
      <c r="CB267" s="308">
        <f t="shared" si="67"/>
        <v>2.6722456834856501</v>
      </c>
      <c r="CC267" s="235">
        <f t="shared" si="68"/>
        <v>676.4833566445285</v>
      </c>
    </row>
    <row r="268" spans="1:81" s="26" customFormat="1" ht="12" customHeight="1">
      <c r="A268" s="29" t="s">
        <v>350</v>
      </c>
      <c r="B268" s="29"/>
      <c r="C268" s="305">
        <v>7.0670000000000002</v>
      </c>
      <c r="D268" s="25" t="s">
        <v>461</v>
      </c>
      <c r="E268" s="25"/>
      <c r="F268" s="298">
        <v>1876.7</v>
      </c>
      <c r="G268" s="298">
        <v>3.1</v>
      </c>
      <c r="H268" s="298">
        <v>1840.2</v>
      </c>
      <c r="I268" s="298">
        <v>34</v>
      </c>
      <c r="J268" s="299">
        <v>1.95</v>
      </c>
      <c r="K268" s="300">
        <v>0.1148</v>
      </c>
      <c r="L268" s="300">
        <v>5.2999999999999998E-4</v>
      </c>
      <c r="M268" s="301">
        <v>5.2169999999999996</v>
      </c>
      <c r="N268" s="301">
        <v>0.13</v>
      </c>
      <c r="O268" s="300">
        <v>0.33037</v>
      </c>
      <c r="P268" s="300">
        <v>7.1000000000000004E-3</v>
      </c>
      <c r="Q268" s="301">
        <v>0.58484000000000003</v>
      </c>
      <c r="R268" s="302"/>
      <c r="S268" s="302">
        <v>631</v>
      </c>
      <c r="T268" s="302">
        <v>52</v>
      </c>
      <c r="U268" s="305">
        <v>79.400000000000006</v>
      </c>
      <c r="V268" s="304">
        <v>6.3</v>
      </c>
      <c r="W268" s="303">
        <v>157</v>
      </c>
      <c r="X268" s="305">
        <v>13</v>
      </c>
      <c r="Y268" s="304">
        <f t="shared" si="58"/>
        <v>1.9940711462450593</v>
      </c>
      <c r="Z268" s="304"/>
      <c r="AA268" s="302">
        <v>470</v>
      </c>
      <c r="AB268" s="302">
        <v>120</v>
      </c>
      <c r="AC268" s="304">
        <v>0.7</v>
      </c>
      <c r="AD268" s="304">
        <v>1</v>
      </c>
      <c r="AE268" s="304">
        <v>0.79</v>
      </c>
      <c r="AF268" s="304">
        <v>0.42</v>
      </c>
      <c r="AG268" s="302">
        <v>3870</v>
      </c>
      <c r="AH268" s="302">
        <v>350</v>
      </c>
      <c r="AI268" s="306">
        <v>5.8000000000000003E-2</v>
      </c>
      <c r="AJ268" s="306">
        <v>2.3E-2</v>
      </c>
      <c r="AK268" s="305">
        <v>80</v>
      </c>
      <c r="AL268" s="305">
        <v>7.3</v>
      </c>
      <c r="AM268" s="306">
        <v>0.68</v>
      </c>
      <c r="AN268" s="306">
        <v>0.14000000000000001</v>
      </c>
      <c r="AO268" s="304">
        <v>9.3000000000000007</v>
      </c>
      <c r="AP268" s="304">
        <v>1.8</v>
      </c>
      <c r="AQ268" s="304">
        <v>16.5</v>
      </c>
      <c r="AR268" s="304">
        <v>2.1</v>
      </c>
      <c r="AS268" s="304">
        <v>3.04</v>
      </c>
      <c r="AT268" s="304">
        <v>0.6</v>
      </c>
      <c r="AU268" s="305">
        <v>74</v>
      </c>
      <c r="AV268" s="304">
        <v>11</v>
      </c>
      <c r="AW268" s="304">
        <v>26.8</v>
      </c>
      <c r="AX268" s="304">
        <v>4.0999999999999996</v>
      </c>
      <c r="AY268" s="303">
        <v>330</v>
      </c>
      <c r="AZ268" s="302">
        <v>30</v>
      </c>
      <c r="BA268" s="303">
        <v>126</v>
      </c>
      <c r="BB268" s="302">
        <v>11</v>
      </c>
      <c r="BC268" s="303">
        <v>620</v>
      </c>
      <c r="BD268" s="302">
        <v>55</v>
      </c>
      <c r="BE268" s="303">
        <v>120</v>
      </c>
      <c r="BF268" s="302">
        <v>11</v>
      </c>
      <c r="BG268" s="302">
        <v>1110</v>
      </c>
      <c r="BH268" s="303">
        <v>120</v>
      </c>
      <c r="BI268" s="303">
        <v>223</v>
      </c>
      <c r="BJ268" s="305">
        <v>20</v>
      </c>
      <c r="BK268" s="305">
        <v>8.5</v>
      </c>
      <c r="BL268" s="305">
        <v>2.5</v>
      </c>
      <c r="BM268" s="303">
        <v>571000</v>
      </c>
      <c r="BN268" s="303">
        <v>53000</v>
      </c>
      <c r="BO268" s="303">
        <v>11560</v>
      </c>
      <c r="BP268" s="303">
        <v>900</v>
      </c>
      <c r="BQ268" s="303">
        <v>1009</v>
      </c>
      <c r="BR268" s="302">
        <v>84</v>
      </c>
      <c r="BS268" s="303">
        <v>506</v>
      </c>
      <c r="BT268" s="302">
        <v>43</v>
      </c>
      <c r="BU268" s="304">
        <v>7</v>
      </c>
      <c r="BV268" s="304">
        <v>1.4</v>
      </c>
      <c r="BW268" s="304">
        <v>2.83</v>
      </c>
      <c r="BX268" s="304">
        <v>0.56999999999999995</v>
      </c>
      <c r="BY268" s="302"/>
      <c r="BZ268" s="307">
        <f t="shared" si="69"/>
        <v>55.483870967741936</v>
      </c>
      <c r="CA268" s="235">
        <f t="shared" si="66"/>
        <v>700.0926105955208</v>
      </c>
      <c r="CB268" s="308">
        <f t="shared" si="67"/>
        <v>2.343053081280194</v>
      </c>
      <c r="CC268" s="235">
        <f t="shared" si="68"/>
        <v>757.63562877004108</v>
      </c>
    </row>
    <row r="269" spans="1:81" s="26" customFormat="1" ht="12" customHeight="1">
      <c r="A269" s="29" t="s">
        <v>351</v>
      </c>
      <c r="B269" s="29"/>
      <c r="C269" s="305">
        <v>7.15</v>
      </c>
      <c r="D269" s="25" t="s">
        <v>461</v>
      </c>
      <c r="E269" s="25"/>
      <c r="F269" s="298">
        <v>1908.4</v>
      </c>
      <c r="G269" s="298">
        <v>4.3</v>
      </c>
      <c r="H269" s="298">
        <v>1833</v>
      </c>
      <c r="I269" s="298">
        <v>38</v>
      </c>
      <c r="J269" s="299">
        <v>3.96</v>
      </c>
      <c r="K269" s="300">
        <v>0.11681999999999999</v>
      </c>
      <c r="L269" s="300">
        <v>5.5000000000000003E-4</v>
      </c>
      <c r="M269" s="301">
        <v>5.2850000000000001</v>
      </c>
      <c r="N269" s="301">
        <v>0.14000000000000001</v>
      </c>
      <c r="O269" s="300">
        <v>0.32890000000000003</v>
      </c>
      <c r="P269" s="300">
        <v>7.7000000000000002E-3</v>
      </c>
      <c r="Q269" s="301">
        <v>0.90268999999999999</v>
      </c>
      <c r="R269" s="302"/>
      <c r="S269" s="302">
        <v>415</v>
      </c>
      <c r="T269" s="302">
        <v>41</v>
      </c>
      <c r="U269" s="305">
        <v>53.1</v>
      </c>
      <c r="V269" s="304">
        <v>5.3</v>
      </c>
      <c r="W269" s="305">
        <v>79.8</v>
      </c>
      <c r="X269" s="305">
        <v>8</v>
      </c>
      <c r="Y269" s="304">
        <f t="shared" si="58"/>
        <v>1.4970059880239521</v>
      </c>
      <c r="Z269" s="304"/>
      <c r="AA269" s="302">
        <v>230</v>
      </c>
      <c r="AB269" s="302">
        <v>110</v>
      </c>
      <c r="AC269" s="304">
        <v>2.2999999999999998</v>
      </c>
      <c r="AD269" s="304">
        <v>1.7</v>
      </c>
      <c r="AE269" s="304">
        <v>0.89</v>
      </c>
      <c r="AF269" s="304">
        <v>0.54</v>
      </c>
      <c r="AG269" s="302">
        <v>2150</v>
      </c>
      <c r="AH269" s="302">
        <v>250</v>
      </c>
      <c r="AI269" s="306">
        <v>0.52</v>
      </c>
      <c r="AJ269" s="306">
        <v>0.14000000000000001</v>
      </c>
      <c r="AK269" s="305">
        <v>68.400000000000006</v>
      </c>
      <c r="AL269" s="305">
        <v>9.5</v>
      </c>
      <c r="AM269" s="306">
        <v>0.62</v>
      </c>
      <c r="AN269" s="306">
        <v>0.12</v>
      </c>
      <c r="AO269" s="304">
        <v>6.5</v>
      </c>
      <c r="AP269" s="304">
        <v>1.1000000000000001</v>
      </c>
      <c r="AQ269" s="304">
        <v>9.9</v>
      </c>
      <c r="AR269" s="304">
        <v>1.5</v>
      </c>
      <c r="AS269" s="304">
        <v>1.75</v>
      </c>
      <c r="AT269" s="304">
        <v>0.41</v>
      </c>
      <c r="AU269" s="305">
        <v>40.700000000000003</v>
      </c>
      <c r="AV269" s="304">
        <v>6.9</v>
      </c>
      <c r="AW269" s="304">
        <v>14.2</v>
      </c>
      <c r="AX269" s="304">
        <v>2.1</v>
      </c>
      <c r="AY269" s="303">
        <v>176</v>
      </c>
      <c r="AZ269" s="302">
        <v>15</v>
      </c>
      <c r="BA269" s="303">
        <v>67.5</v>
      </c>
      <c r="BB269" s="302">
        <v>5.8</v>
      </c>
      <c r="BC269" s="303">
        <v>352</v>
      </c>
      <c r="BD269" s="302">
        <v>41</v>
      </c>
      <c r="BE269" s="303">
        <v>71.2</v>
      </c>
      <c r="BF269" s="302">
        <v>6.6</v>
      </c>
      <c r="BG269" s="302">
        <v>659</v>
      </c>
      <c r="BH269" s="303">
        <v>67</v>
      </c>
      <c r="BI269" s="303">
        <v>128</v>
      </c>
      <c r="BJ269" s="305">
        <v>16</v>
      </c>
      <c r="BK269" s="305">
        <v>12.9</v>
      </c>
      <c r="BL269" s="305">
        <v>4.7</v>
      </c>
      <c r="BM269" s="303">
        <v>537000</v>
      </c>
      <c r="BN269" s="303">
        <v>60000</v>
      </c>
      <c r="BO269" s="303">
        <v>12900</v>
      </c>
      <c r="BP269" s="303">
        <v>1200</v>
      </c>
      <c r="BQ269" s="303">
        <v>500</v>
      </c>
      <c r="BR269" s="302">
        <v>51</v>
      </c>
      <c r="BS269" s="303">
        <v>334</v>
      </c>
      <c r="BT269" s="302">
        <v>35</v>
      </c>
      <c r="BU269" s="304">
        <v>5.39</v>
      </c>
      <c r="BV269" s="304">
        <v>0.78</v>
      </c>
      <c r="BW269" s="304">
        <v>2.2799999999999998</v>
      </c>
      <c r="BX269" s="304">
        <v>0.69</v>
      </c>
      <c r="BY269" s="302"/>
      <c r="BZ269" s="307">
        <f t="shared" si="69"/>
        <v>44.854700854700852</v>
      </c>
      <c r="CA269" s="235">
        <f t="shared" si="66"/>
        <v>464.80311769171146</v>
      </c>
      <c r="CB269" s="308">
        <f t="shared" si="67"/>
        <v>2.0650456540875828</v>
      </c>
      <c r="CC269" s="235">
        <f t="shared" si="68"/>
        <v>799.36268230792496</v>
      </c>
    </row>
    <row r="270" spans="1:81" s="26" customFormat="1" ht="12.5" customHeight="1">
      <c r="A270" s="29" t="s">
        <v>352</v>
      </c>
      <c r="B270" s="29"/>
      <c r="C270" s="305">
        <v>7.056</v>
      </c>
      <c r="D270" s="25" t="s">
        <v>461</v>
      </c>
      <c r="E270" s="25"/>
      <c r="F270" s="298">
        <v>1883.1</v>
      </c>
      <c r="G270" s="298">
        <v>5.3</v>
      </c>
      <c r="H270" s="298">
        <v>1861.4</v>
      </c>
      <c r="I270" s="298">
        <v>36</v>
      </c>
      <c r="J270" s="299">
        <v>1.1499999999999999</v>
      </c>
      <c r="K270" s="300">
        <v>0.1152</v>
      </c>
      <c r="L270" s="300">
        <v>7.6999999999999996E-4</v>
      </c>
      <c r="M270" s="301">
        <v>5.3049999999999997</v>
      </c>
      <c r="N270" s="301">
        <v>0.13</v>
      </c>
      <c r="O270" s="300">
        <v>0.33479999999999999</v>
      </c>
      <c r="P270" s="300">
        <v>7.4000000000000003E-3</v>
      </c>
      <c r="Q270" s="301">
        <v>0.69884999999999997</v>
      </c>
      <c r="R270" s="302"/>
      <c r="S270" s="302">
        <v>410</v>
      </c>
      <c r="T270" s="302">
        <v>33</v>
      </c>
      <c r="U270" s="305">
        <v>51.9</v>
      </c>
      <c r="V270" s="304">
        <v>4.3</v>
      </c>
      <c r="W270" s="302">
        <v>6.13</v>
      </c>
      <c r="X270" s="305">
        <v>0.51</v>
      </c>
      <c r="Y270" s="304">
        <f t="shared" si="58"/>
        <v>0.11975308641975307</v>
      </c>
      <c r="Z270" s="304"/>
      <c r="AA270" s="302">
        <v>83</v>
      </c>
      <c r="AB270" s="302">
        <v>93</v>
      </c>
      <c r="AC270" s="304">
        <v>0.75</v>
      </c>
      <c r="AD270" s="304">
        <v>0.9</v>
      </c>
      <c r="AE270" s="304" t="s">
        <v>107</v>
      </c>
      <c r="AF270" s="304" t="s">
        <v>107</v>
      </c>
      <c r="AG270" s="302">
        <v>153</v>
      </c>
      <c r="AH270" s="302">
        <v>18</v>
      </c>
      <c r="AI270" s="306">
        <v>9.5000000000000001E-2</v>
      </c>
      <c r="AJ270" s="306">
        <v>2.8000000000000001E-2</v>
      </c>
      <c r="AK270" s="305">
        <v>7.8</v>
      </c>
      <c r="AL270" s="305">
        <v>1.2</v>
      </c>
      <c r="AM270" s="306">
        <v>0.13300000000000001</v>
      </c>
      <c r="AN270" s="306">
        <v>5.7000000000000002E-2</v>
      </c>
      <c r="AO270" s="304">
        <v>1.25</v>
      </c>
      <c r="AP270" s="304">
        <v>0.83</v>
      </c>
      <c r="AQ270" s="304">
        <v>0.13</v>
      </c>
      <c r="AR270" s="304">
        <v>0.18</v>
      </c>
      <c r="AS270" s="304">
        <v>1.7999999999999999E-2</v>
      </c>
      <c r="AT270" s="304">
        <v>3.6999999999999998E-2</v>
      </c>
      <c r="AU270" s="305">
        <v>0.67</v>
      </c>
      <c r="AV270" s="304">
        <v>0.6</v>
      </c>
      <c r="AW270" s="304">
        <v>0.28999999999999998</v>
      </c>
      <c r="AX270" s="304">
        <v>0.2</v>
      </c>
      <c r="AY270" s="303">
        <v>5.7</v>
      </c>
      <c r="AZ270" s="302">
        <v>1.3</v>
      </c>
      <c r="BA270" s="303">
        <v>5.21</v>
      </c>
      <c r="BB270" s="302">
        <v>0.84</v>
      </c>
      <c r="BC270" s="303">
        <v>44.1</v>
      </c>
      <c r="BD270" s="302">
        <v>5.3</v>
      </c>
      <c r="BE270" s="303">
        <v>14.5</v>
      </c>
      <c r="BF270" s="302">
        <v>2</v>
      </c>
      <c r="BG270" s="302">
        <v>174</v>
      </c>
      <c r="BH270" s="303">
        <v>15</v>
      </c>
      <c r="BI270" s="303">
        <v>50.2</v>
      </c>
      <c r="BJ270" s="305">
        <v>5.3</v>
      </c>
      <c r="BK270" s="305">
        <v>2.2000000000000002</v>
      </c>
      <c r="BL270" s="305">
        <v>1.7</v>
      </c>
      <c r="BM270" s="303">
        <v>558000</v>
      </c>
      <c r="BN270" s="303">
        <v>47000</v>
      </c>
      <c r="BO270" s="303">
        <v>10700</v>
      </c>
      <c r="BP270" s="303">
        <v>1300</v>
      </c>
      <c r="BQ270" s="303">
        <v>38.799999999999997</v>
      </c>
      <c r="BR270" s="302">
        <v>3.1</v>
      </c>
      <c r="BS270" s="303">
        <v>324</v>
      </c>
      <c r="BT270" s="302">
        <v>26</v>
      </c>
      <c r="BU270" s="304">
        <v>1.77</v>
      </c>
      <c r="BV270" s="304">
        <v>0.72</v>
      </c>
      <c r="BW270" s="304">
        <v>1.49</v>
      </c>
      <c r="BX270" s="304">
        <v>0.61</v>
      </c>
      <c r="BY270" s="302"/>
      <c r="BZ270" s="307">
        <f t="shared" si="69"/>
        <v>48.406153846153849</v>
      </c>
      <c r="CA270" s="235">
        <f t="shared" si="66"/>
        <v>448.80479560637872</v>
      </c>
      <c r="CB270" s="308">
        <f t="shared" si="67"/>
        <v>-0.13453047372605154</v>
      </c>
      <c r="CC270" s="235">
        <f t="shared" si="68"/>
        <v>642.24489696253977</v>
      </c>
    </row>
    <row r="271" spans="1:81" s="26" customFormat="1" ht="12" customHeight="1">
      <c r="A271" s="29" t="s">
        <v>353</v>
      </c>
      <c r="B271" s="29"/>
      <c r="C271" s="305">
        <v>7.0119999999999996</v>
      </c>
      <c r="D271" s="25" t="s">
        <v>461</v>
      </c>
      <c r="E271" s="25"/>
      <c r="F271" s="298">
        <v>1885.2</v>
      </c>
      <c r="G271" s="298">
        <v>4.5999999999999996</v>
      </c>
      <c r="H271" s="298">
        <v>2002</v>
      </c>
      <c r="I271" s="298">
        <v>53</v>
      </c>
      <c r="J271" s="299">
        <v>-6.2</v>
      </c>
      <c r="K271" s="300">
        <v>0.11531</v>
      </c>
      <c r="L271" s="300">
        <v>6.3000000000000003E-4</v>
      </c>
      <c r="M271" s="301">
        <v>5.78</v>
      </c>
      <c r="N271" s="301">
        <v>0.2</v>
      </c>
      <c r="O271" s="300">
        <v>0.3644</v>
      </c>
      <c r="P271" s="300">
        <v>1.0999999999999999E-2</v>
      </c>
      <c r="Q271" s="301">
        <v>0.97609999999999997</v>
      </c>
      <c r="R271" s="302"/>
      <c r="S271" s="302">
        <v>552</v>
      </c>
      <c r="T271" s="302">
        <v>54</v>
      </c>
      <c r="U271" s="305">
        <v>69.900000000000006</v>
      </c>
      <c r="V271" s="304">
        <v>7</v>
      </c>
      <c r="W271" s="302">
        <v>143</v>
      </c>
      <c r="X271" s="305">
        <v>15</v>
      </c>
      <c r="Y271" s="304">
        <f t="shared" si="58"/>
        <v>1.9801488833746899</v>
      </c>
      <c r="Z271" s="304"/>
      <c r="AA271" s="315">
        <v>407</v>
      </c>
      <c r="AB271" s="315">
        <v>83</v>
      </c>
      <c r="AC271" s="316">
        <v>1.2</v>
      </c>
      <c r="AD271" s="316">
        <v>1.2</v>
      </c>
      <c r="AE271" s="316">
        <v>0.54</v>
      </c>
      <c r="AF271" s="316">
        <v>0.22</v>
      </c>
      <c r="AG271" s="315">
        <v>3180</v>
      </c>
      <c r="AH271" s="315">
        <v>280</v>
      </c>
      <c r="AI271" s="317">
        <v>0.65</v>
      </c>
      <c r="AJ271" s="317">
        <v>0.12</v>
      </c>
      <c r="AK271" s="318">
        <v>74.599999999999994</v>
      </c>
      <c r="AL271" s="318">
        <v>6.6</v>
      </c>
      <c r="AM271" s="317">
        <v>1.18</v>
      </c>
      <c r="AN271" s="317">
        <v>0.27</v>
      </c>
      <c r="AO271" s="316">
        <v>13.3</v>
      </c>
      <c r="AP271" s="316">
        <v>2.1</v>
      </c>
      <c r="AQ271" s="316">
        <v>14.1</v>
      </c>
      <c r="AR271" s="316">
        <v>2.9</v>
      </c>
      <c r="AS271" s="316">
        <v>3.39</v>
      </c>
      <c r="AT271" s="316">
        <v>0.67</v>
      </c>
      <c r="AU271" s="318">
        <v>67.5</v>
      </c>
      <c r="AV271" s="316">
        <v>7.6</v>
      </c>
      <c r="AW271" s="316">
        <v>23.2</v>
      </c>
      <c r="AX271" s="316">
        <v>3.2</v>
      </c>
      <c r="AY271" s="319">
        <v>276</v>
      </c>
      <c r="AZ271" s="315">
        <v>20</v>
      </c>
      <c r="BA271" s="319">
        <v>104.2</v>
      </c>
      <c r="BB271" s="315">
        <v>8.8000000000000007</v>
      </c>
      <c r="BC271" s="319">
        <v>484</v>
      </c>
      <c r="BD271" s="315">
        <v>43</v>
      </c>
      <c r="BE271" s="319">
        <v>97</v>
      </c>
      <c r="BF271" s="315">
        <v>10</v>
      </c>
      <c r="BG271" s="315">
        <v>853</v>
      </c>
      <c r="BH271" s="319">
        <v>78</v>
      </c>
      <c r="BI271" s="319">
        <v>176</v>
      </c>
      <c r="BJ271" s="318">
        <v>18</v>
      </c>
      <c r="BK271" s="318">
        <v>9.5</v>
      </c>
      <c r="BL271" s="318">
        <v>2.5</v>
      </c>
      <c r="BM271" s="319">
        <v>489000</v>
      </c>
      <c r="BN271" s="319">
        <v>55000</v>
      </c>
      <c r="BO271" s="319">
        <v>9190</v>
      </c>
      <c r="BP271" s="319">
        <v>630</v>
      </c>
      <c r="BQ271" s="319">
        <v>798</v>
      </c>
      <c r="BR271" s="315">
        <v>74</v>
      </c>
      <c r="BS271" s="319">
        <v>403</v>
      </c>
      <c r="BT271" s="315">
        <v>37</v>
      </c>
      <c r="BU271" s="316">
        <v>4.68</v>
      </c>
      <c r="BV271" s="316">
        <v>0.73</v>
      </c>
      <c r="BW271" s="316">
        <v>1.86</v>
      </c>
      <c r="BX271" s="316">
        <v>0.47</v>
      </c>
      <c r="BY271" s="315"/>
      <c r="BZ271" s="307">
        <f t="shared" si="69"/>
        <v>40.326347784354496</v>
      </c>
      <c r="CA271" s="235"/>
      <c r="CB271" s="308"/>
      <c r="CC271" s="235"/>
    </row>
    <row r="272" spans="1:81" s="111" customFormat="1" ht="12" customHeight="1">
      <c r="A272" s="114" t="s">
        <v>316</v>
      </c>
      <c r="B272" s="114"/>
      <c r="C272" s="338">
        <v>7.0110000000000001</v>
      </c>
      <c r="D272" s="111" t="s">
        <v>461</v>
      </c>
      <c r="F272" s="337">
        <v>1899.3</v>
      </c>
      <c r="G272" s="337">
        <v>2.9</v>
      </c>
      <c r="H272" s="337">
        <v>1592</v>
      </c>
      <c r="I272" s="337">
        <v>97</v>
      </c>
      <c r="J272" s="338">
        <v>16.2</v>
      </c>
      <c r="K272" s="339">
        <v>0.11620999999999999</v>
      </c>
      <c r="L272" s="339">
        <v>4.6999999999999999E-4</v>
      </c>
      <c r="M272" s="340">
        <v>4.49</v>
      </c>
      <c r="N272" s="340">
        <v>0.31</v>
      </c>
      <c r="O272" s="339">
        <v>0.28100000000000003</v>
      </c>
      <c r="P272" s="339">
        <v>1.9E-2</v>
      </c>
      <c r="Q272" s="340">
        <v>0.99792000000000003</v>
      </c>
      <c r="R272" s="341"/>
      <c r="S272" s="341">
        <v>860</v>
      </c>
      <c r="T272" s="341">
        <v>100</v>
      </c>
      <c r="U272" s="338">
        <v>110</v>
      </c>
      <c r="V272" s="340">
        <v>13</v>
      </c>
      <c r="W272" s="341">
        <v>107</v>
      </c>
      <c r="X272" s="338">
        <v>13</v>
      </c>
      <c r="Y272" s="340">
        <f>BQ272/BS272</f>
        <v>0.8214285714285714</v>
      </c>
      <c r="Z272" s="340"/>
      <c r="AA272" s="341">
        <v>171</v>
      </c>
      <c r="AB272" s="341">
        <v>97</v>
      </c>
      <c r="AC272" s="340">
        <v>3.8</v>
      </c>
      <c r="AD272" s="340">
        <v>2</v>
      </c>
      <c r="AE272" s="340">
        <v>6.5</v>
      </c>
      <c r="AF272" s="340">
        <v>2</v>
      </c>
      <c r="AG272" s="341">
        <v>1530</v>
      </c>
      <c r="AH272" s="341">
        <v>170</v>
      </c>
      <c r="AI272" s="343">
        <v>1.72</v>
      </c>
      <c r="AJ272" s="343">
        <v>0.39</v>
      </c>
      <c r="AK272" s="338">
        <v>66.900000000000006</v>
      </c>
      <c r="AL272" s="338">
        <v>9.5</v>
      </c>
      <c r="AM272" s="343">
        <v>3.91</v>
      </c>
      <c r="AN272" s="343">
        <v>0.95</v>
      </c>
      <c r="AO272" s="340">
        <v>39</v>
      </c>
      <c r="AP272" s="340">
        <v>12</v>
      </c>
      <c r="AQ272" s="340">
        <v>18.8</v>
      </c>
      <c r="AR272" s="340">
        <v>4.5</v>
      </c>
      <c r="AS272" s="340">
        <v>4</v>
      </c>
      <c r="AT272" s="340">
        <v>1.4</v>
      </c>
      <c r="AU272" s="338">
        <v>35.4</v>
      </c>
      <c r="AV272" s="340">
        <v>6.1</v>
      </c>
      <c r="AW272" s="340">
        <v>9.6300000000000008</v>
      </c>
      <c r="AX272" s="340">
        <v>0.88</v>
      </c>
      <c r="AY272" s="337">
        <v>125</v>
      </c>
      <c r="AZ272" s="341">
        <v>12</v>
      </c>
      <c r="BA272" s="337">
        <v>47.6</v>
      </c>
      <c r="BB272" s="341">
        <v>8.6999999999999993</v>
      </c>
      <c r="BC272" s="337">
        <v>248</v>
      </c>
      <c r="BD272" s="341">
        <v>30</v>
      </c>
      <c r="BE272" s="337">
        <v>51</v>
      </c>
      <c r="BF272" s="341">
        <v>3.4</v>
      </c>
      <c r="BG272" s="341">
        <v>488</v>
      </c>
      <c r="BH272" s="337">
        <v>61</v>
      </c>
      <c r="BI272" s="337">
        <v>117</v>
      </c>
      <c r="BJ272" s="338">
        <v>16</v>
      </c>
      <c r="BK272" s="338">
        <v>10.8</v>
      </c>
      <c r="BL272" s="338">
        <v>3.3</v>
      </c>
      <c r="BM272" s="337">
        <v>539000</v>
      </c>
      <c r="BN272" s="337">
        <v>74000</v>
      </c>
      <c r="BO272" s="337">
        <v>12600</v>
      </c>
      <c r="BP272" s="337">
        <v>1700</v>
      </c>
      <c r="BQ272" s="337">
        <v>690</v>
      </c>
      <c r="BR272" s="341">
        <v>84</v>
      </c>
      <c r="BS272" s="337">
        <v>840</v>
      </c>
      <c r="BT272" s="341">
        <v>130</v>
      </c>
      <c r="BU272" s="340">
        <v>4.3</v>
      </c>
      <c r="BV272" s="340">
        <v>1.1000000000000001</v>
      </c>
      <c r="BW272" s="340">
        <v>1.03</v>
      </c>
      <c r="BX272" s="340">
        <v>0.36</v>
      </c>
      <c r="BY272" s="341"/>
      <c r="BZ272" s="307">
        <f t="shared" si="69"/>
        <v>9.8540643753409718</v>
      </c>
      <c r="CA272" s="235"/>
      <c r="CB272" s="308"/>
      <c r="CC272" s="235"/>
    </row>
    <row r="273" spans="1:81" s="26" customFormat="1" ht="12" customHeight="1">
      <c r="A273" s="29" t="s">
        <v>354</v>
      </c>
      <c r="B273" s="29"/>
      <c r="C273" s="305">
        <v>7.08</v>
      </c>
      <c r="D273" s="25" t="s">
        <v>461</v>
      </c>
      <c r="E273" s="25"/>
      <c r="F273" s="298">
        <v>1879.9</v>
      </c>
      <c r="G273" s="298">
        <v>3.8</v>
      </c>
      <c r="H273" s="298">
        <v>1848.4</v>
      </c>
      <c r="I273" s="298">
        <v>34</v>
      </c>
      <c r="J273" s="299">
        <v>1.67</v>
      </c>
      <c r="K273" s="300">
        <v>0.115</v>
      </c>
      <c r="L273" s="300">
        <v>4.8999999999999998E-4</v>
      </c>
      <c r="M273" s="301">
        <v>5.2530000000000001</v>
      </c>
      <c r="N273" s="301">
        <v>0.13</v>
      </c>
      <c r="O273" s="300">
        <v>0.33207999999999999</v>
      </c>
      <c r="P273" s="300">
        <v>7.1000000000000004E-3</v>
      </c>
      <c r="Q273" s="301">
        <v>0.20499999999999999</v>
      </c>
      <c r="R273" s="302"/>
      <c r="S273" s="302">
        <v>435</v>
      </c>
      <c r="T273" s="302">
        <v>33</v>
      </c>
      <c r="U273" s="305">
        <v>54.8</v>
      </c>
      <c r="V273" s="304">
        <v>4.3</v>
      </c>
      <c r="W273" s="303">
        <v>104.8</v>
      </c>
      <c r="X273" s="305">
        <v>8</v>
      </c>
      <c r="Y273" s="304">
        <f t="shared" si="58"/>
        <v>1.9425287356321839</v>
      </c>
      <c r="Z273" s="304"/>
      <c r="AA273" s="302">
        <v>300</v>
      </c>
      <c r="AB273" s="302">
        <v>130</v>
      </c>
      <c r="AC273" s="304">
        <v>1.9</v>
      </c>
      <c r="AD273" s="304">
        <v>1.2</v>
      </c>
      <c r="AE273" s="304">
        <v>0.49</v>
      </c>
      <c r="AF273" s="304">
        <v>0.24</v>
      </c>
      <c r="AG273" s="302">
        <v>3140</v>
      </c>
      <c r="AH273" s="302">
        <v>240</v>
      </c>
      <c r="AI273" s="306">
        <v>2.58E-2</v>
      </c>
      <c r="AJ273" s="306">
        <v>9.4000000000000004E-3</v>
      </c>
      <c r="AK273" s="305">
        <v>70.5</v>
      </c>
      <c r="AL273" s="305">
        <v>5.6</v>
      </c>
      <c r="AM273" s="306">
        <v>0.61099999999999999</v>
      </c>
      <c r="AN273" s="306">
        <v>9.4E-2</v>
      </c>
      <c r="AO273" s="304">
        <v>8</v>
      </c>
      <c r="AP273" s="304">
        <v>1.8</v>
      </c>
      <c r="AQ273" s="304">
        <v>14.2</v>
      </c>
      <c r="AR273" s="304">
        <v>3.5</v>
      </c>
      <c r="AS273" s="304">
        <v>3.9</v>
      </c>
      <c r="AT273" s="304">
        <v>0.63</v>
      </c>
      <c r="AU273" s="305">
        <v>76</v>
      </c>
      <c r="AV273" s="304">
        <v>11</v>
      </c>
      <c r="AW273" s="304">
        <v>23.6</v>
      </c>
      <c r="AX273" s="304">
        <v>1.9</v>
      </c>
      <c r="AY273" s="303">
        <v>285</v>
      </c>
      <c r="AZ273" s="302">
        <v>26</v>
      </c>
      <c r="BA273" s="303">
        <v>104.8</v>
      </c>
      <c r="BB273" s="302">
        <v>8.1</v>
      </c>
      <c r="BC273" s="303">
        <v>491</v>
      </c>
      <c r="BD273" s="302">
        <v>37</v>
      </c>
      <c r="BE273" s="303">
        <v>97.1</v>
      </c>
      <c r="BF273" s="302">
        <v>5.7</v>
      </c>
      <c r="BG273" s="302">
        <v>903</v>
      </c>
      <c r="BH273" s="303">
        <v>93</v>
      </c>
      <c r="BI273" s="303">
        <v>184</v>
      </c>
      <c r="BJ273" s="305">
        <v>15</v>
      </c>
      <c r="BK273" s="305">
        <v>8</v>
      </c>
      <c r="BL273" s="305">
        <v>3.2</v>
      </c>
      <c r="BM273" s="303">
        <v>570000</v>
      </c>
      <c r="BN273" s="303">
        <v>42000</v>
      </c>
      <c r="BO273" s="303">
        <v>10220</v>
      </c>
      <c r="BP273" s="303">
        <v>590</v>
      </c>
      <c r="BQ273" s="303">
        <v>676</v>
      </c>
      <c r="BR273" s="302">
        <v>53</v>
      </c>
      <c r="BS273" s="303">
        <v>348</v>
      </c>
      <c r="BT273" s="302">
        <v>29</v>
      </c>
      <c r="BU273" s="304">
        <v>5.5</v>
      </c>
      <c r="BV273" s="304">
        <v>1.2</v>
      </c>
      <c r="BW273" s="304">
        <v>1.73</v>
      </c>
      <c r="BX273" s="304">
        <v>0.51</v>
      </c>
      <c r="BY273" s="302"/>
      <c r="BZ273" s="307">
        <f t="shared" si="69"/>
        <v>55.695422535211264</v>
      </c>
      <c r="CA273" s="235">
        <f t="shared" ref="CA273:CA280" si="70">BS273*(EXP(F273*0.0001551)+0.0072*EXP(F273*0.0009849))</f>
        <v>481.76796978754822</v>
      </c>
      <c r="CB273" s="308">
        <f t="shared" ref="CB273:CB280" si="71">2.28+3.99*LOG(AK273/((CA273*BK273)^(1/2)))</f>
        <v>2.5003483970169116</v>
      </c>
      <c r="CC273" s="235">
        <f t="shared" ref="CC273:CC280" si="72">4800/(5.711-LOG(BK273)-LOG(1)+LOG(0.75))-273.15</f>
        <v>751.8402714949417</v>
      </c>
    </row>
    <row r="274" spans="1:81" s="26" customFormat="1" ht="12" customHeight="1">
      <c r="A274" s="29" t="s">
        <v>355</v>
      </c>
      <c r="B274" s="29"/>
      <c r="C274" s="305">
        <v>7.0129999999999999</v>
      </c>
      <c r="D274" s="25" t="s">
        <v>461</v>
      </c>
      <c r="E274" s="25"/>
      <c r="F274" s="298">
        <v>1884.1</v>
      </c>
      <c r="G274" s="298">
        <v>4.5</v>
      </c>
      <c r="H274" s="298">
        <v>1911</v>
      </c>
      <c r="I274" s="298">
        <v>39</v>
      </c>
      <c r="J274" s="299">
        <v>-1.42</v>
      </c>
      <c r="K274" s="300">
        <v>0.11531</v>
      </c>
      <c r="L274" s="300">
        <v>5.9000000000000003E-4</v>
      </c>
      <c r="M274" s="301">
        <v>5.4720000000000004</v>
      </c>
      <c r="N274" s="301">
        <v>0.14000000000000001</v>
      </c>
      <c r="O274" s="300">
        <v>0.34499999999999997</v>
      </c>
      <c r="P274" s="300">
        <v>8.0999999999999996E-3</v>
      </c>
      <c r="Q274" s="301">
        <v>0.87097999999999998</v>
      </c>
      <c r="R274" s="302"/>
      <c r="S274" s="302">
        <v>330</v>
      </c>
      <c r="T274" s="302">
        <v>21</v>
      </c>
      <c r="U274" s="305">
        <v>41.7</v>
      </c>
      <c r="V274" s="304">
        <v>2.6</v>
      </c>
      <c r="W274" s="305">
        <v>45.5</v>
      </c>
      <c r="X274" s="305">
        <v>3.1</v>
      </c>
      <c r="Y274" s="304">
        <f t="shared" si="58"/>
        <v>1.0590551181102361</v>
      </c>
      <c r="Z274" s="304"/>
      <c r="AA274" s="302">
        <v>262</v>
      </c>
      <c r="AB274" s="302">
        <v>76</v>
      </c>
      <c r="AC274" s="304">
        <v>0.1</v>
      </c>
      <c r="AD274" s="304">
        <v>1.1000000000000001</v>
      </c>
      <c r="AE274" s="304">
        <v>0.24</v>
      </c>
      <c r="AF274" s="304">
        <v>0.23</v>
      </c>
      <c r="AG274" s="302">
        <v>1042</v>
      </c>
      <c r="AH274" s="302">
        <v>72</v>
      </c>
      <c r="AI274" s="306">
        <v>0.10299999999999999</v>
      </c>
      <c r="AJ274" s="306">
        <v>2.1999999999999999E-2</v>
      </c>
      <c r="AK274" s="305">
        <v>51.4</v>
      </c>
      <c r="AL274" s="305">
        <v>6</v>
      </c>
      <c r="AM274" s="306">
        <v>0.214</v>
      </c>
      <c r="AN274" s="306">
        <v>5.7000000000000002E-2</v>
      </c>
      <c r="AO274" s="304">
        <v>2.75</v>
      </c>
      <c r="AP274" s="304">
        <v>0.65</v>
      </c>
      <c r="AQ274" s="304">
        <v>3.72</v>
      </c>
      <c r="AR274" s="304">
        <v>0.71</v>
      </c>
      <c r="AS274" s="304">
        <v>0.91</v>
      </c>
      <c r="AT274" s="304">
        <v>0.32</v>
      </c>
      <c r="AU274" s="305">
        <v>16</v>
      </c>
      <c r="AV274" s="304">
        <v>3.3</v>
      </c>
      <c r="AW274" s="304">
        <v>6.36</v>
      </c>
      <c r="AX274" s="304">
        <v>0.68</v>
      </c>
      <c r="AY274" s="303">
        <v>86.8</v>
      </c>
      <c r="AZ274" s="302">
        <v>8.3000000000000007</v>
      </c>
      <c r="BA274" s="303">
        <v>32.1</v>
      </c>
      <c r="BB274" s="302">
        <v>3.3</v>
      </c>
      <c r="BC274" s="303">
        <v>173</v>
      </c>
      <c r="BD274" s="302">
        <v>13</v>
      </c>
      <c r="BE274" s="303">
        <v>39.9</v>
      </c>
      <c r="BF274" s="302">
        <v>3.3</v>
      </c>
      <c r="BG274" s="302">
        <v>362</v>
      </c>
      <c r="BH274" s="303">
        <v>28</v>
      </c>
      <c r="BI274" s="303">
        <v>77.099999999999994</v>
      </c>
      <c r="BJ274" s="305">
        <v>5.9</v>
      </c>
      <c r="BK274" s="305">
        <v>5.9</v>
      </c>
      <c r="BL274" s="305">
        <v>3.8</v>
      </c>
      <c r="BM274" s="303">
        <v>514000</v>
      </c>
      <c r="BN274" s="303">
        <v>32000</v>
      </c>
      <c r="BO274" s="303">
        <v>11610</v>
      </c>
      <c r="BP274" s="303">
        <v>940</v>
      </c>
      <c r="BQ274" s="303">
        <v>269</v>
      </c>
      <c r="BR274" s="302">
        <v>17</v>
      </c>
      <c r="BS274" s="303">
        <v>254</v>
      </c>
      <c r="BT274" s="302">
        <v>17</v>
      </c>
      <c r="BU274" s="304">
        <v>5.36</v>
      </c>
      <c r="BV274" s="304">
        <v>0.84</v>
      </c>
      <c r="BW274" s="304">
        <v>2.57</v>
      </c>
      <c r="BX274" s="304">
        <v>0.6</v>
      </c>
      <c r="BY274" s="302"/>
      <c r="BZ274" s="307">
        <f t="shared" si="69"/>
        <v>54.896969696969691</v>
      </c>
      <c r="CA274" s="235">
        <f t="shared" si="70"/>
        <v>351.90507322364567</v>
      </c>
      <c r="CB274" s="308">
        <f t="shared" si="71"/>
        <v>2.4887741534700689</v>
      </c>
      <c r="CC274" s="235">
        <f t="shared" si="72"/>
        <v>723.69141416200569</v>
      </c>
    </row>
    <row r="275" spans="1:81" s="26" customFormat="1" ht="12" customHeight="1">
      <c r="A275" s="29" t="s">
        <v>356</v>
      </c>
      <c r="B275" s="29"/>
      <c r="C275" s="305">
        <v>7.0170000000000003</v>
      </c>
      <c r="D275" s="25" t="s">
        <v>461</v>
      </c>
      <c r="E275" s="25"/>
      <c r="F275" s="298">
        <v>1884.3</v>
      </c>
      <c r="G275" s="298">
        <v>5.4</v>
      </c>
      <c r="H275" s="298">
        <v>1888</v>
      </c>
      <c r="I275" s="298">
        <v>38</v>
      </c>
      <c r="J275" s="299">
        <v>-0.21</v>
      </c>
      <c r="K275" s="300">
        <v>0.11534</v>
      </c>
      <c r="L275" s="300">
        <v>5.9000000000000003E-4</v>
      </c>
      <c r="M275" s="301">
        <v>5.399</v>
      </c>
      <c r="N275" s="301">
        <v>0.14000000000000001</v>
      </c>
      <c r="O275" s="300">
        <v>0.34029999999999999</v>
      </c>
      <c r="P275" s="300">
        <v>8.0000000000000002E-3</v>
      </c>
      <c r="Q275" s="301">
        <v>0.89600999999999997</v>
      </c>
      <c r="R275" s="302"/>
      <c r="S275" s="302">
        <v>377</v>
      </c>
      <c r="T275" s="302">
        <v>27</v>
      </c>
      <c r="U275" s="305">
        <v>47.8</v>
      </c>
      <c r="V275" s="304">
        <v>3.3</v>
      </c>
      <c r="W275" s="305">
        <v>74.7</v>
      </c>
      <c r="X275" s="305">
        <v>5.4</v>
      </c>
      <c r="Y275" s="304">
        <f t="shared" si="58"/>
        <v>1.5665529010238908</v>
      </c>
      <c r="Z275" s="304"/>
      <c r="AA275" s="302">
        <v>397</v>
      </c>
      <c r="AB275" s="302">
        <v>91</v>
      </c>
      <c r="AC275" s="304">
        <v>1.8</v>
      </c>
      <c r="AD275" s="304">
        <v>1.4</v>
      </c>
      <c r="AE275" s="304">
        <v>0.55000000000000004</v>
      </c>
      <c r="AF275" s="304">
        <v>0.34</v>
      </c>
      <c r="AG275" s="302">
        <v>1910</v>
      </c>
      <c r="AH275" s="302">
        <v>250</v>
      </c>
      <c r="AI275" s="306">
        <v>0.26400000000000001</v>
      </c>
      <c r="AJ275" s="306">
        <v>5.8000000000000003E-2</v>
      </c>
      <c r="AK275" s="305">
        <v>62</v>
      </c>
      <c r="AL275" s="305">
        <v>4.3</v>
      </c>
      <c r="AM275" s="306">
        <v>0.55200000000000005</v>
      </c>
      <c r="AN275" s="306">
        <v>0.09</v>
      </c>
      <c r="AO275" s="304">
        <v>6.74</v>
      </c>
      <c r="AP275" s="304">
        <v>0.69</v>
      </c>
      <c r="AQ275" s="304">
        <v>9.1999999999999993</v>
      </c>
      <c r="AR275" s="304">
        <v>1.6</v>
      </c>
      <c r="AS275" s="304">
        <v>1.76</v>
      </c>
      <c r="AT275" s="304">
        <v>0.23</v>
      </c>
      <c r="AU275" s="305">
        <v>31.4</v>
      </c>
      <c r="AV275" s="304">
        <v>4.5</v>
      </c>
      <c r="AW275" s="304">
        <v>10.94</v>
      </c>
      <c r="AX275" s="304">
        <v>0.77</v>
      </c>
      <c r="AY275" s="303">
        <v>142</v>
      </c>
      <c r="AZ275" s="302">
        <v>11</v>
      </c>
      <c r="BA275" s="303">
        <v>57.6</v>
      </c>
      <c r="BB275" s="302">
        <v>5</v>
      </c>
      <c r="BC275" s="303">
        <v>292</v>
      </c>
      <c r="BD275" s="302">
        <v>23</v>
      </c>
      <c r="BE275" s="303">
        <v>58.2</v>
      </c>
      <c r="BF275" s="302">
        <v>5.8</v>
      </c>
      <c r="BG275" s="302">
        <v>536</v>
      </c>
      <c r="BH275" s="303">
        <v>37</v>
      </c>
      <c r="BI275" s="303">
        <v>109</v>
      </c>
      <c r="BJ275" s="305">
        <v>13</v>
      </c>
      <c r="BK275" s="305">
        <v>8.1</v>
      </c>
      <c r="BL275" s="305">
        <v>3.6</v>
      </c>
      <c r="BM275" s="303">
        <v>536000</v>
      </c>
      <c r="BN275" s="303">
        <v>45000</v>
      </c>
      <c r="BO275" s="303">
        <v>11280</v>
      </c>
      <c r="BP275" s="303">
        <v>730</v>
      </c>
      <c r="BQ275" s="303">
        <v>459</v>
      </c>
      <c r="BR275" s="302">
        <v>33</v>
      </c>
      <c r="BS275" s="303">
        <v>293</v>
      </c>
      <c r="BT275" s="302">
        <v>21</v>
      </c>
      <c r="BU275" s="304">
        <v>4.87</v>
      </c>
      <c r="BV275" s="304">
        <v>0.84</v>
      </c>
      <c r="BW275" s="304">
        <v>1.99</v>
      </c>
      <c r="BX275" s="304">
        <v>0.52</v>
      </c>
      <c r="BY275" s="302"/>
      <c r="BZ275" s="307">
        <f t="shared" si="69"/>
        <v>36.503031866855892</v>
      </c>
      <c r="CA275" s="235">
        <f t="shared" si="70"/>
        <v>405.95257383401776</v>
      </c>
      <c r="CB275" s="308">
        <f t="shared" si="71"/>
        <v>2.4153070063745394</v>
      </c>
      <c r="CC275" s="235">
        <f t="shared" si="72"/>
        <v>753.02247674595503</v>
      </c>
    </row>
    <row r="276" spans="1:81" s="26" customFormat="1" ht="12" customHeight="1">
      <c r="A276" s="29" t="s">
        <v>357</v>
      </c>
      <c r="B276" s="29"/>
      <c r="C276" s="305">
        <v>7.0039999999999996</v>
      </c>
      <c r="D276" s="25" t="s">
        <v>461</v>
      </c>
      <c r="E276" s="25"/>
      <c r="F276" s="298">
        <v>1878.6</v>
      </c>
      <c r="G276" s="298">
        <v>4</v>
      </c>
      <c r="H276" s="298">
        <v>1858.2</v>
      </c>
      <c r="I276" s="298">
        <v>36</v>
      </c>
      <c r="J276" s="299">
        <v>1.08</v>
      </c>
      <c r="K276" s="300">
        <v>0.11491999999999999</v>
      </c>
      <c r="L276" s="300">
        <v>4.4999999999999999E-4</v>
      </c>
      <c r="M276" s="301">
        <v>5.2809999999999997</v>
      </c>
      <c r="N276" s="301">
        <v>0.13</v>
      </c>
      <c r="O276" s="300">
        <v>0.33410000000000001</v>
      </c>
      <c r="P276" s="300">
        <v>7.4000000000000003E-3</v>
      </c>
      <c r="Q276" s="301">
        <v>0.84197999999999995</v>
      </c>
      <c r="R276" s="302"/>
      <c r="S276" s="302">
        <v>439</v>
      </c>
      <c r="T276" s="302">
        <v>44</v>
      </c>
      <c r="U276" s="305">
        <v>55.3</v>
      </c>
      <c r="V276" s="304">
        <v>5.5</v>
      </c>
      <c r="W276" s="305">
        <v>88.3</v>
      </c>
      <c r="X276" s="305">
        <v>8.9</v>
      </c>
      <c r="Y276" s="304">
        <f t="shared" si="58"/>
        <v>1.6246418338108883</v>
      </c>
      <c r="Z276" s="304"/>
      <c r="AA276" s="302">
        <v>508</v>
      </c>
      <c r="AB276" s="302">
        <v>76</v>
      </c>
      <c r="AC276" s="304">
        <v>1.31</v>
      </c>
      <c r="AD276" s="304">
        <v>0.74</v>
      </c>
      <c r="AE276" s="304">
        <v>0.17</v>
      </c>
      <c r="AF276" s="304">
        <v>0.15</v>
      </c>
      <c r="AG276" s="302">
        <v>1960</v>
      </c>
      <c r="AH276" s="302">
        <v>230</v>
      </c>
      <c r="AI276" s="306">
        <v>0.33</v>
      </c>
      <c r="AJ276" s="306">
        <v>0.13</v>
      </c>
      <c r="AK276" s="305">
        <v>76.7</v>
      </c>
      <c r="AL276" s="305">
        <v>9.4</v>
      </c>
      <c r="AM276" s="306">
        <v>0.4</v>
      </c>
      <c r="AN276" s="306">
        <v>0.13</v>
      </c>
      <c r="AO276" s="304">
        <v>5.0999999999999996</v>
      </c>
      <c r="AP276" s="304">
        <v>1.1000000000000001</v>
      </c>
      <c r="AQ276" s="304">
        <v>7.3</v>
      </c>
      <c r="AR276" s="304">
        <v>1.5</v>
      </c>
      <c r="AS276" s="304">
        <v>1.58</v>
      </c>
      <c r="AT276" s="304">
        <v>0.31</v>
      </c>
      <c r="AU276" s="305">
        <v>34.4</v>
      </c>
      <c r="AV276" s="304">
        <v>6.7</v>
      </c>
      <c r="AW276" s="304">
        <v>11.9</v>
      </c>
      <c r="AX276" s="304">
        <v>2.1</v>
      </c>
      <c r="AY276" s="303">
        <v>160</v>
      </c>
      <c r="AZ276" s="302">
        <v>18</v>
      </c>
      <c r="BA276" s="303">
        <v>60.1</v>
      </c>
      <c r="BB276" s="302">
        <v>6.4</v>
      </c>
      <c r="BC276" s="303">
        <v>304</v>
      </c>
      <c r="BD276" s="302">
        <v>33</v>
      </c>
      <c r="BE276" s="303">
        <v>66.2</v>
      </c>
      <c r="BF276" s="302">
        <v>6.8</v>
      </c>
      <c r="BG276" s="302">
        <v>605</v>
      </c>
      <c r="BH276" s="303">
        <v>66</v>
      </c>
      <c r="BI276" s="303">
        <v>126</v>
      </c>
      <c r="BJ276" s="305">
        <v>11</v>
      </c>
      <c r="BK276" s="305">
        <v>8.8000000000000007</v>
      </c>
      <c r="BL276" s="305">
        <v>3.1</v>
      </c>
      <c r="BM276" s="303">
        <v>535000</v>
      </c>
      <c r="BN276" s="303">
        <v>54000</v>
      </c>
      <c r="BO276" s="303">
        <v>11000</v>
      </c>
      <c r="BP276" s="303">
        <v>1400</v>
      </c>
      <c r="BQ276" s="303">
        <v>567</v>
      </c>
      <c r="BR276" s="302">
        <v>61</v>
      </c>
      <c r="BS276" s="303">
        <v>349</v>
      </c>
      <c r="BT276" s="302">
        <v>38</v>
      </c>
      <c r="BU276" s="304">
        <v>10.1</v>
      </c>
      <c r="BV276" s="304">
        <v>1.6</v>
      </c>
      <c r="BW276" s="304">
        <v>3.02</v>
      </c>
      <c r="BX276" s="304">
        <v>0.75</v>
      </c>
      <c r="BY276" s="302"/>
      <c r="BZ276" s="307">
        <f t="shared" si="69"/>
        <v>53.29035723878593</v>
      </c>
      <c r="CA276" s="235">
        <f t="shared" si="70"/>
        <v>483.03769969705365</v>
      </c>
      <c r="CB276" s="308">
        <f t="shared" si="71"/>
        <v>2.5615484213463349</v>
      </c>
      <c r="CC276" s="235">
        <f t="shared" si="72"/>
        <v>760.98093318238841</v>
      </c>
    </row>
    <row r="277" spans="1:81" s="26" customFormat="1" ht="12" customHeight="1">
      <c r="A277" s="29" t="s">
        <v>358</v>
      </c>
      <c r="B277" s="29"/>
      <c r="C277" s="305">
        <v>7.01</v>
      </c>
      <c r="D277" s="25" t="s">
        <v>461</v>
      </c>
      <c r="E277" s="25"/>
      <c r="F277" s="298">
        <v>1867.8</v>
      </c>
      <c r="G277" s="298">
        <v>9.9</v>
      </c>
      <c r="H277" s="298">
        <v>1866</v>
      </c>
      <c r="I277" s="298">
        <v>37</v>
      </c>
      <c r="J277" s="299">
        <v>0.1</v>
      </c>
      <c r="K277" s="300">
        <v>0.11416999999999999</v>
      </c>
      <c r="L277" s="300">
        <v>9.3000000000000005E-4</v>
      </c>
      <c r="M277" s="301">
        <v>5.27</v>
      </c>
      <c r="N277" s="301">
        <v>0.13</v>
      </c>
      <c r="O277" s="300">
        <v>0.3357</v>
      </c>
      <c r="P277" s="300">
        <v>7.7999999999999996E-3</v>
      </c>
      <c r="Q277" s="301">
        <v>0.54620999999999997</v>
      </c>
      <c r="R277" s="302"/>
      <c r="S277" s="302">
        <v>227</v>
      </c>
      <c r="T277" s="302">
        <v>19</v>
      </c>
      <c r="U277" s="305">
        <v>28.4</v>
      </c>
      <c r="V277" s="304">
        <v>2.4</v>
      </c>
      <c r="W277" s="305">
        <v>27.1</v>
      </c>
      <c r="X277" s="305">
        <v>2.5</v>
      </c>
      <c r="Y277" s="304">
        <f t="shared" si="58"/>
        <v>0.94413407821229045</v>
      </c>
      <c r="Z277" s="304"/>
      <c r="AA277" s="302">
        <v>181</v>
      </c>
      <c r="AB277" s="302">
        <v>73</v>
      </c>
      <c r="AC277" s="304" t="s">
        <v>107</v>
      </c>
      <c r="AD277" s="304" t="s">
        <v>107</v>
      </c>
      <c r="AE277" s="304">
        <v>0.3</v>
      </c>
      <c r="AF277" s="304">
        <v>0.21</v>
      </c>
      <c r="AG277" s="302">
        <v>791</v>
      </c>
      <c r="AH277" s="302">
        <v>77</v>
      </c>
      <c r="AI277" s="306">
        <v>5.7000000000000002E-2</v>
      </c>
      <c r="AJ277" s="306">
        <v>2.4E-2</v>
      </c>
      <c r="AK277" s="305">
        <v>35.5</v>
      </c>
      <c r="AL277" s="305">
        <v>3.1</v>
      </c>
      <c r="AM277" s="306">
        <v>4.2999999999999997E-2</v>
      </c>
      <c r="AN277" s="306">
        <v>3.3000000000000002E-2</v>
      </c>
      <c r="AO277" s="304">
        <v>0.86</v>
      </c>
      <c r="AP277" s="304">
        <v>0.31</v>
      </c>
      <c r="AQ277" s="304">
        <v>1.62</v>
      </c>
      <c r="AR277" s="304">
        <v>0.81</v>
      </c>
      <c r="AS277" s="304">
        <v>0.45</v>
      </c>
      <c r="AT277" s="304">
        <v>0.22</v>
      </c>
      <c r="AU277" s="305">
        <v>11.4</v>
      </c>
      <c r="AV277" s="304">
        <v>2.8</v>
      </c>
      <c r="AW277" s="304">
        <v>4.33</v>
      </c>
      <c r="AX277" s="304">
        <v>0.56999999999999995</v>
      </c>
      <c r="AY277" s="303">
        <v>67.599999999999994</v>
      </c>
      <c r="AZ277" s="302">
        <v>7.7</v>
      </c>
      <c r="BA277" s="303">
        <v>25.1</v>
      </c>
      <c r="BB277" s="302">
        <v>2.2000000000000002</v>
      </c>
      <c r="BC277" s="303">
        <v>131.80000000000001</v>
      </c>
      <c r="BD277" s="302">
        <v>7.4</v>
      </c>
      <c r="BE277" s="303">
        <v>32</v>
      </c>
      <c r="BF277" s="302">
        <v>2.6</v>
      </c>
      <c r="BG277" s="302">
        <v>293</v>
      </c>
      <c r="BH277" s="303">
        <v>25</v>
      </c>
      <c r="BI277" s="303">
        <v>63.6</v>
      </c>
      <c r="BJ277" s="305">
        <v>6.5</v>
      </c>
      <c r="BK277" s="305">
        <v>5.6</v>
      </c>
      <c r="BL277" s="305">
        <v>2.2999999999999998</v>
      </c>
      <c r="BM277" s="303">
        <v>499000</v>
      </c>
      <c r="BN277" s="303">
        <v>30000</v>
      </c>
      <c r="BO277" s="303">
        <v>12900</v>
      </c>
      <c r="BP277" s="303">
        <v>1400</v>
      </c>
      <c r="BQ277" s="303">
        <v>169</v>
      </c>
      <c r="BR277" s="302">
        <v>15</v>
      </c>
      <c r="BS277" s="303">
        <v>179</v>
      </c>
      <c r="BT277" s="302">
        <v>16</v>
      </c>
      <c r="BU277" s="304">
        <v>3.61</v>
      </c>
      <c r="BV277" s="304">
        <v>0.73</v>
      </c>
      <c r="BW277" s="304">
        <v>1.64</v>
      </c>
      <c r="BX277" s="304">
        <v>0.57999999999999996</v>
      </c>
      <c r="BY277" s="302"/>
      <c r="BZ277" s="307">
        <f t="shared" si="69"/>
        <v>120.33304622451908</v>
      </c>
      <c r="CA277" s="235">
        <f t="shared" si="70"/>
        <v>247.25945826486597</v>
      </c>
      <c r="CB277" s="308">
        <f t="shared" si="71"/>
        <v>2.198435952602948</v>
      </c>
      <c r="CC277" s="235">
        <f t="shared" si="72"/>
        <v>719.02151121268412</v>
      </c>
    </row>
    <row r="278" spans="1:81" s="26" customFormat="1" ht="12" customHeight="1">
      <c r="A278" s="29" t="s">
        <v>359</v>
      </c>
      <c r="B278" s="29"/>
      <c r="C278" s="305">
        <v>7.008</v>
      </c>
      <c r="D278" s="25" t="s">
        <v>461</v>
      </c>
      <c r="E278" s="25"/>
      <c r="F278" s="298">
        <v>1868.2</v>
      </c>
      <c r="G278" s="298">
        <v>4.9000000000000004</v>
      </c>
      <c r="H278" s="298">
        <v>1897</v>
      </c>
      <c r="I278" s="298">
        <v>38</v>
      </c>
      <c r="J278" s="299">
        <v>-1.53</v>
      </c>
      <c r="K278" s="300">
        <v>0.11433</v>
      </c>
      <c r="L278" s="300">
        <v>5.8E-4</v>
      </c>
      <c r="M278" s="301">
        <v>5.3810000000000002</v>
      </c>
      <c r="N278" s="301">
        <v>0.14000000000000001</v>
      </c>
      <c r="O278" s="300">
        <v>0.3422</v>
      </c>
      <c r="P278" s="300">
        <v>8.0000000000000002E-3</v>
      </c>
      <c r="Q278" s="301">
        <v>0.91678999999999999</v>
      </c>
      <c r="R278" s="302"/>
      <c r="S278" s="302">
        <v>426</v>
      </c>
      <c r="T278" s="302">
        <v>17</v>
      </c>
      <c r="U278" s="305">
        <v>53.5</v>
      </c>
      <c r="V278" s="304">
        <v>2.1</v>
      </c>
      <c r="W278" s="305">
        <v>99.3</v>
      </c>
      <c r="X278" s="305">
        <v>3.8</v>
      </c>
      <c r="Y278" s="304">
        <f t="shared" si="58"/>
        <v>1.8396501457725947</v>
      </c>
      <c r="Z278" s="304"/>
      <c r="AA278" s="302">
        <v>360</v>
      </c>
      <c r="AB278" s="302">
        <v>100</v>
      </c>
      <c r="AC278" s="304">
        <v>1.6</v>
      </c>
      <c r="AD278" s="304">
        <v>1.5</v>
      </c>
      <c r="AE278" s="304">
        <v>0.56999999999999995</v>
      </c>
      <c r="AF278" s="304">
        <v>0.32</v>
      </c>
      <c r="AG278" s="302">
        <v>2380</v>
      </c>
      <c r="AH278" s="302">
        <v>260</v>
      </c>
      <c r="AI278" s="306">
        <v>4.7E-2</v>
      </c>
      <c r="AJ278" s="306">
        <v>2.4E-2</v>
      </c>
      <c r="AK278" s="305">
        <v>56.1</v>
      </c>
      <c r="AL278" s="305">
        <v>5.5</v>
      </c>
      <c r="AM278" s="306">
        <v>0.41899999999999998</v>
      </c>
      <c r="AN278" s="306">
        <v>9.1999999999999998E-2</v>
      </c>
      <c r="AO278" s="304">
        <v>6.2</v>
      </c>
      <c r="AP278" s="304">
        <v>1.6</v>
      </c>
      <c r="AQ278" s="304">
        <v>11.9</v>
      </c>
      <c r="AR278" s="304">
        <v>2.2999999999999998</v>
      </c>
      <c r="AS278" s="304">
        <v>1.81</v>
      </c>
      <c r="AT278" s="304">
        <v>0.5</v>
      </c>
      <c r="AU278" s="305">
        <v>46.3</v>
      </c>
      <c r="AV278" s="304">
        <v>6.4</v>
      </c>
      <c r="AW278" s="304">
        <v>16.399999999999999</v>
      </c>
      <c r="AX278" s="304">
        <v>1.6</v>
      </c>
      <c r="AY278" s="303">
        <v>210</v>
      </c>
      <c r="AZ278" s="302">
        <v>20</v>
      </c>
      <c r="BA278" s="303">
        <v>80.2</v>
      </c>
      <c r="BB278" s="302">
        <v>7</v>
      </c>
      <c r="BC278" s="303">
        <v>388</v>
      </c>
      <c r="BD278" s="302">
        <v>26</v>
      </c>
      <c r="BE278" s="303">
        <v>82.1</v>
      </c>
      <c r="BF278" s="302">
        <v>7.4</v>
      </c>
      <c r="BG278" s="302">
        <v>740</v>
      </c>
      <c r="BH278" s="303">
        <v>67</v>
      </c>
      <c r="BI278" s="303">
        <v>149</v>
      </c>
      <c r="BJ278" s="305">
        <v>12</v>
      </c>
      <c r="BK278" s="305">
        <v>5.6</v>
      </c>
      <c r="BL278" s="305">
        <v>1.7</v>
      </c>
      <c r="BM278" s="303">
        <v>502000</v>
      </c>
      <c r="BN278" s="303">
        <v>52000</v>
      </c>
      <c r="BO278" s="303">
        <v>11480</v>
      </c>
      <c r="BP278" s="303">
        <v>970</v>
      </c>
      <c r="BQ278" s="303">
        <v>631</v>
      </c>
      <c r="BR278" s="302">
        <v>53</v>
      </c>
      <c r="BS278" s="303">
        <v>343</v>
      </c>
      <c r="BT278" s="302">
        <v>28</v>
      </c>
      <c r="BU278" s="304">
        <v>5.48</v>
      </c>
      <c r="BV278" s="304">
        <v>0.97</v>
      </c>
      <c r="BW278" s="304">
        <v>2.02</v>
      </c>
      <c r="BX278" s="304">
        <v>0.64</v>
      </c>
      <c r="BY278" s="302"/>
      <c r="BZ278" s="307">
        <f t="shared" si="69"/>
        <v>51.518026565464893</v>
      </c>
      <c r="CA278" s="235">
        <f t="shared" si="70"/>
        <v>473.83340601309413</v>
      </c>
      <c r="CB278" s="308">
        <f t="shared" si="71"/>
        <v>2.4278534790706878</v>
      </c>
      <c r="CC278" s="235">
        <f t="shared" si="72"/>
        <v>719.02151121268412</v>
      </c>
    </row>
    <row r="279" spans="1:81" s="26" customFormat="1" ht="12" customHeight="1">
      <c r="A279" s="29" t="s">
        <v>360</v>
      </c>
      <c r="B279" s="29"/>
      <c r="C279" s="305">
        <v>6.7339000000000002</v>
      </c>
      <c r="D279" s="25" t="s">
        <v>461</v>
      </c>
      <c r="E279" s="25"/>
      <c r="F279" s="298">
        <v>1889.2</v>
      </c>
      <c r="G279" s="298">
        <v>5.2</v>
      </c>
      <c r="H279" s="298">
        <v>1933.2</v>
      </c>
      <c r="I279" s="298">
        <v>36</v>
      </c>
      <c r="J279" s="299">
        <v>-2.2999999999999998</v>
      </c>
      <c r="K279" s="300">
        <v>0.11557000000000001</v>
      </c>
      <c r="L279" s="300">
        <v>5.9999999999999995E-4</v>
      </c>
      <c r="M279" s="301">
        <v>5.5620000000000003</v>
      </c>
      <c r="N279" s="301">
        <v>0.14000000000000001</v>
      </c>
      <c r="O279" s="300">
        <v>0.34970000000000001</v>
      </c>
      <c r="P279" s="300">
        <v>7.6E-3</v>
      </c>
      <c r="Q279" s="301">
        <v>0.90068999999999999</v>
      </c>
      <c r="R279" s="302"/>
      <c r="S279" s="302">
        <v>386</v>
      </c>
      <c r="T279" s="302">
        <v>29</v>
      </c>
      <c r="U279" s="305">
        <v>48.9</v>
      </c>
      <c r="V279" s="304">
        <v>3.6</v>
      </c>
      <c r="W279" s="305">
        <v>39.700000000000003</v>
      </c>
      <c r="X279" s="305">
        <v>2.4</v>
      </c>
      <c r="Y279" s="304">
        <f t="shared" si="58"/>
        <v>0.81379310344827582</v>
      </c>
      <c r="Z279" s="304"/>
      <c r="AA279" s="302">
        <v>180</v>
      </c>
      <c r="AB279" s="302">
        <v>110</v>
      </c>
      <c r="AC279" s="304">
        <v>0.5</v>
      </c>
      <c r="AD279" s="304">
        <v>1.1000000000000001</v>
      </c>
      <c r="AE279" s="304">
        <v>0.27</v>
      </c>
      <c r="AF279" s="304">
        <v>0.21</v>
      </c>
      <c r="AG279" s="302">
        <v>845</v>
      </c>
      <c r="AH279" s="302">
        <v>65</v>
      </c>
      <c r="AI279" s="306">
        <v>0.109</v>
      </c>
      <c r="AJ279" s="306">
        <v>5.1999999999999998E-2</v>
      </c>
      <c r="AK279" s="305">
        <v>31.9</v>
      </c>
      <c r="AL279" s="305">
        <v>2.4</v>
      </c>
      <c r="AM279" s="306">
        <v>0.159</v>
      </c>
      <c r="AN279" s="306">
        <v>9.1999999999999998E-2</v>
      </c>
      <c r="AO279" s="304">
        <v>1.24</v>
      </c>
      <c r="AP279" s="304">
        <v>0.7</v>
      </c>
      <c r="AQ279" s="304">
        <v>2.19</v>
      </c>
      <c r="AR279" s="304">
        <v>0.92</v>
      </c>
      <c r="AS279" s="304">
        <v>0.54</v>
      </c>
      <c r="AT279" s="304">
        <v>0.2</v>
      </c>
      <c r="AU279" s="305">
        <v>13.8</v>
      </c>
      <c r="AV279" s="304">
        <v>2.2999999999999998</v>
      </c>
      <c r="AW279" s="304">
        <v>3.78</v>
      </c>
      <c r="AX279" s="304">
        <v>0.67</v>
      </c>
      <c r="AY279" s="303">
        <v>61.5</v>
      </c>
      <c r="AZ279" s="302">
        <v>6.4</v>
      </c>
      <c r="BA279" s="303">
        <v>24</v>
      </c>
      <c r="BB279" s="302">
        <v>1.8</v>
      </c>
      <c r="BC279" s="303">
        <v>131</v>
      </c>
      <c r="BD279" s="302">
        <v>9.6</v>
      </c>
      <c r="BE279" s="303">
        <v>30.4</v>
      </c>
      <c r="BF279" s="302">
        <v>2.1</v>
      </c>
      <c r="BG279" s="302">
        <v>303</v>
      </c>
      <c r="BH279" s="303">
        <v>22</v>
      </c>
      <c r="BI279" s="303">
        <v>70.900000000000006</v>
      </c>
      <c r="BJ279" s="305">
        <v>5</v>
      </c>
      <c r="BK279" s="305">
        <v>6.5</v>
      </c>
      <c r="BL279" s="305">
        <v>3</v>
      </c>
      <c r="BM279" s="303">
        <v>541000</v>
      </c>
      <c r="BN279" s="303">
        <v>45000</v>
      </c>
      <c r="BO279" s="303">
        <v>12090</v>
      </c>
      <c r="BP279" s="303">
        <v>990</v>
      </c>
      <c r="BQ279" s="303">
        <v>236</v>
      </c>
      <c r="BR279" s="302">
        <v>15</v>
      </c>
      <c r="BS279" s="303">
        <v>290</v>
      </c>
      <c r="BT279" s="302">
        <v>24</v>
      </c>
      <c r="BU279" s="304">
        <v>4.75</v>
      </c>
      <c r="BV279" s="304">
        <v>0.66</v>
      </c>
      <c r="BW279" s="304">
        <v>2.14</v>
      </c>
      <c r="BX279" s="304">
        <v>0.64</v>
      </c>
      <c r="BY279" s="302"/>
      <c r="BZ279" s="307">
        <f t="shared" si="69"/>
        <v>77.6789659743703</v>
      </c>
      <c r="CA279" s="235">
        <f t="shared" si="70"/>
        <v>402.15600237608459</v>
      </c>
      <c r="CB279" s="308">
        <f t="shared" si="71"/>
        <v>1.4625955413801237</v>
      </c>
      <c r="CC279" s="235">
        <f t="shared" si="72"/>
        <v>732.47565706652176</v>
      </c>
    </row>
    <row r="280" spans="1:81" s="26" customFormat="1" ht="12" customHeight="1">
      <c r="A280" s="29" t="s">
        <v>361</v>
      </c>
      <c r="B280" s="29"/>
      <c r="C280" s="305">
        <v>7.0540000000000003</v>
      </c>
      <c r="D280" s="25" t="s">
        <v>461</v>
      </c>
      <c r="E280" s="25"/>
      <c r="F280" s="298">
        <v>1882.9</v>
      </c>
      <c r="G280" s="298">
        <v>6.3</v>
      </c>
      <c r="H280" s="298">
        <v>1853.1</v>
      </c>
      <c r="I280" s="298">
        <v>35</v>
      </c>
      <c r="J280" s="299">
        <v>1.62</v>
      </c>
      <c r="K280" s="300">
        <v>0.11504</v>
      </c>
      <c r="L280" s="300">
        <v>9.2000000000000003E-4</v>
      </c>
      <c r="M280" s="301">
        <v>5.2690000000000001</v>
      </c>
      <c r="N280" s="301">
        <v>0.13</v>
      </c>
      <c r="O280" s="300">
        <v>0.33302999999999999</v>
      </c>
      <c r="P280" s="300">
        <v>7.1999999999999998E-3</v>
      </c>
      <c r="Q280" s="301">
        <v>0.25730999999999998</v>
      </c>
      <c r="R280" s="302"/>
      <c r="S280" s="302">
        <v>303</v>
      </c>
      <c r="T280" s="302">
        <v>19</v>
      </c>
      <c r="U280" s="305">
        <v>38.200000000000003</v>
      </c>
      <c r="V280" s="304">
        <v>2.2999999999999998</v>
      </c>
      <c r="W280" s="305">
        <v>41.6</v>
      </c>
      <c r="X280" s="305">
        <v>2.5</v>
      </c>
      <c r="Y280" s="304">
        <f t="shared" si="58"/>
        <v>1.0871369294605808</v>
      </c>
      <c r="Z280" s="304"/>
      <c r="AA280" s="302">
        <v>340</v>
      </c>
      <c r="AB280" s="302">
        <v>120</v>
      </c>
      <c r="AC280" s="304">
        <v>0.89</v>
      </c>
      <c r="AD280" s="304">
        <v>0.92</v>
      </c>
      <c r="AE280" s="304">
        <v>0.26</v>
      </c>
      <c r="AF280" s="304">
        <v>0.21</v>
      </c>
      <c r="AG280" s="302">
        <v>1380</v>
      </c>
      <c r="AH280" s="302">
        <v>98</v>
      </c>
      <c r="AI280" s="306">
        <v>1.4999999999999999E-2</v>
      </c>
      <c r="AJ280" s="306">
        <v>1.7000000000000001E-2</v>
      </c>
      <c r="AK280" s="305">
        <v>46.4</v>
      </c>
      <c r="AL280" s="305">
        <v>4.4000000000000004</v>
      </c>
      <c r="AM280" s="306">
        <v>0.11899999999999999</v>
      </c>
      <c r="AN280" s="306">
        <v>0.04</v>
      </c>
      <c r="AO280" s="304">
        <v>1.43</v>
      </c>
      <c r="AP280" s="304">
        <v>0.51</v>
      </c>
      <c r="AQ280" s="304">
        <v>4.3</v>
      </c>
      <c r="AR280" s="304">
        <v>1.1000000000000001</v>
      </c>
      <c r="AS280" s="304">
        <v>0.77</v>
      </c>
      <c r="AT280" s="304">
        <v>0.21</v>
      </c>
      <c r="AU280" s="305">
        <v>20.399999999999999</v>
      </c>
      <c r="AV280" s="304">
        <v>3.9</v>
      </c>
      <c r="AW280" s="304">
        <v>8.4</v>
      </c>
      <c r="AX280" s="304">
        <v>1.4</v>
      </c>
      <c r="AY280" s="303">
        <v>109</v>
      </c>
      <c r="AZ280" s="302">
        <v>12</v>
      </c>
      <c r="BA280" s="303">
        <v>44.9</v>
      </c>
      <c r="BB280" s="302">
        <v>2.9</v>
      </c>
      <c r="BC280" s="303">
        <v>237</v>
      </c>
      <c r="BD280" s="302">
        <v>18</v>
      </c>
      <c r="BE280" s="303">
        <v>51.8</v>
      </c>
      <c r="BF280" s="302">
        <v>4.9000000000000004</v>
      </c>
      <c r="BG280" s="302">
        <v>501</v>
      </c>
      <c r="BH280" s="303">
        <v>43</v>
      </c>
      <c r="BI280" s="303">
        <v>111.6</v>
      </c>
      <c r="BJ280" s="305">
        <v>8.1</v>
      </c>
      <c r="BK280" s="305">
        <v>8.4</v>
      </c>
      <c r="BL280" s="305">
        <v>2.6</v>
      </c>
      <c r="BM280" s="303">
        <v>560000</v>
      </c>
      <c r="BN280" s="303">
        <v>57000</v>
      </c>
      <c r="BO280" s="303">
        <v>11450</v>
      </c>
      <c r="BP280" s="303">
        <v>930</v>
      </c>
      <c r="BQ280" s="303">
        <v>262</v>
      </c>
      <c r="BR280" s="302">
        <v>16</v>
      </c>
      <c r="BS280" s="303">
        <v>241</v>
      </c>
      <c r="BT280" s="302">
        <v>16</v>
      </c>
      <c r="BU280" s="304">
        <v>7.5</v>
      </c>
      <c r="BV280" s="304">
        <v>1.4</v>
      </c>
      <c r="BW280" s="304">
        <v>2.1800000000000002</v>
      </c>
      <c r="BX280" s="304">
        <v>0.47</v>
      </c>
      <c r="BY280" s="302"/>
      <c r="BZ280" s="307">
        <f t="shared" si="69"/>
        <v>101.57261343307856</v>
      </c>
      <c r="CA280" s="235">
        <f t="shared" si="70"/>
        <v>333.82100157108306</v>
      </c>
      <c r="CB280" s="308">
        <f t="shared" si="71"/>
        <v>2.0510598233418635</v>
      </c>
      <c r="CC280" s="235">
        <f t="shared" si="72"/>
        <v>756.4991820815161</v>
      </c>
    </row>
    <row r="281" spans="1:81" s="25" customFormat="1" ht="12" customHeight="1">
      <c r="A281" s="33" t="s">
        <v>317</v>
      </c>
      <c r="B281" s="33"/>
      <c r="C281" s="299">
        <v>3.7944</v>
      </c>
      <c r="D281" s="25" t="s">
        <v>461</v>
      </c>
      <c r="F281" s="298">
        <v>1887.2</v>
      </c>
      <c r="G281" s="298">
        <v>5.9</v>
      </c>
      <c r="H281" s="298">
        <v>1810</v>
      </c>
      <c r="I281" s="298">
        <v>39</v>
      </c>
      <c r="J281" s="299">
        <v>4.0999999999999996</v>
      </c>
      <c r="K281" s="300">
        <v>0.11551</v>
      </c>
      <c r="L281" s="300">
        <v>6.4000000000000005E-4</v>
      </c>
      <c r="M281" s="301">
        <v>5.1479999999999997</v>
      </c>
      <c r="N281" s="301">
        <v>0.14000000000000001</v>
      </c>
      <c r="O281" s="300">
        <v>0.32419999999999999</v>
      </c>
      <c r="P281" s="300">
        <v>8.0999999999999996E-3</v>
      </c>
      <c r="Q281" s="301">
        <v>0.93828</v>
      </c>
      <c r="R281" s="309"/>
      <c r="S281" s="309">
        <v>459</v>
      </c>
      <c r="T281" s="309">
        <v>37</v>
      </c>
      <c r="U281" s="299">
        <v>57.9</v>
      </c>
      <c r="V281" s="301">
        <v>4.5999999999999996</v>
      </c>
      <c r="W281" s="299">
        <v>99.1</v>
      </c>
      <c r="X281" s="299">
        <v>8.6999999999999993</v>
      </c>
      <c r="Y281" s="301">
        <f>BQ281/BS281</f>
        <v>1.5013477088948788</v>
      </c>
      <c r="Z281" s="301"/>
      <c r="AA281" s="310">
        <v>250</v>
      </c>
      <c r="AB281" s="310">
        <v>130</v>
      </c>
      <c r="AC281" s="311">
        <v>3.3</v>
      </c>
      <c r="AD281" s="311">
        <v>2.5</v>
      </c>
      <c r="AE281" s="311">
        <v>0.7</v>
      </c>
      <c r="AF281" s="311">
        <v>0.31</v>
      </c>
      <c r="AG281" s="310">
        <v>2260</v>
      </c>
      <c r="AH281" s="310">
        <v>300</v>
      </c>
      <c r="AI281" s="312">
        <v>3.55</v>
      </c>
      <c r="AJ281" s="312">
        <v>0.51</v>
      </c>
      <c r="AK281" s="313">
        <v>84.7</v>
      </c>
      <c r="AL281" s="313">
        <v>5.7</v>
      </c>
      <c r="AM281" s="312">
        <v>3.1</v>
      </c>
      <c r="AN281" s="312">
        <v>0.21</v>
      </c>
      <c r="AO281" s="311">
        <v>27.5</v>
      </c>
      <c r="AP281" s="311">
        <v>3.8</v>
      </c>
      <c r="AQ281" s="311">
        <v>18.7</v>
      </c>
      <c r="AR281" s="311">
        <v>2.6</v>
      </c>
      <c r="AS281" s="311">
        <v>4.0199999999999996</v>
      </c>
      <c r="AT281" s="311">
        <v>0.84</v>
      </c>
      <c r="AU281" s="313">
        <v>60.9</v>
      </c>
      <c r="AV281" s="311">
        <v>9.1</v>
      </c>
      <c r="AW281" s="311">
        <v>17</v>
      </c>
      <c r="AX281" s="311">
        <v>2.4</v>
      </c>
      <c r="AY281" s="314">
        <v>199</v>
      </c>
      <c r="AZ281" s="310">
        <v>22</v>
      </c>
      <c r="BA281" s="314">
        <v>72.8</v>
      </c>
      <c r="BB281" s="310">
        <v>5.2</v>
      </c>
      <c r="BC281" s="314">
        <v>361</v>
      </c>
      <c r="BD281" s="310">
        <v>37</v>
      </c>
      <c r="BE281" s="314">
        <v>71.7</v>
      </c>
      <c r="BF281" s="310">
        <v>4.0999999999999996</v>
      </c>
      <c r="BG281" s="310">
        <v>651</v>
      </c>
      <c r="BH281" s="314">
        <v>46</v>
      </c>
      <c r="BI281" s="314">
        <v>136</v>
      </c>
      <c r="BJ281" s="313">
        <v>12</v>
      </c>
      <c r="BK281" s="313">
        <v>13.2</v>
      </c>
      <c r="BL281" s="313">
        <v>4.7</v>
      </c>
      <c r="BM281" s="314">
        <v>492000</v>
      </c>
      <c r="BN281" s="314">
        <v>56000</v>
      </c>
      <c r="BO281" s="314">
        <v>11030</v>
      </c>
      <c r="BP281" s="314">
        <v>760</v>
      </c>
      <c r="BQ281" s="314">
        <v>557</v>
      </c>
      <c r="BR281" s="310">
        <v>44</v>
      </c>
      <c r="BS281" s="314">
        <v>371</v>
      </c>
      <c r="BT281" s="310">
        <v>27</v>
      </c>
      <c r="BU281" s="311">
        <v>5.3</v>
      </c>
      <c r="BV281" s="311">
        <v>1.4</v>
      </c>
      <c r="BW281" s="311">
        <v>2.19</v>
      </c>
      <c r="BX281" s="311">
        <v>0.78</v>
      </c>
      <c r="BY281" s="310"/>
      <c r="BZ281" s="307">
        <f t="shared" si="69"/>
        <v>17.878074866310161</v>
      </c>
      <c r="CA281" s="235"/>
      <c r="CB281" s="308"/>
      <c r="CC281" s="235"/>
    </row>
    <row r="282" spans="1:81" s="26" customFormat="1" ht="12" customHeight="1">
      <c r="A282" s="29" t="s">
        <v>362</v>
      </c>
      <c r="B282" s="29"/>
      <c r="C282" s="305">
        <v>7.0039999999999996</v>
      </c>
      <c r="D282" s="25" t="s">
        <v>461</v>
      </c>
      <c r="E282" s="25"/>
      <c r="F282" s="298">
        <v>1872.8</v>
      </c>
      <c r="G282" s="298">
        <v>5.6</v>
      </c>
      <c r="H282" s="298">
        <v>1850.4</v>
      </c>
      <c r="I282" s="298">
        <v>35</v>
      </c>
      <c r="J282" s="299">
        <v>1.19</v>
      </c>
      <c r="K282" s="300">
        <v>0.11451</v>
      </c>
      <c r="L282" s="300">
        <v>5.4000000000000001E-4</v>
      </c>
      <c r="M282" s="301">
        <v>5.2359999999999998</v>
      </c>
      <c r="N282" s="301">
        <v>0.13</v>
      </c>
      <c r="O282" s="300">
        <v>0.33248</v>
      </c>
      <c r="P282" s="300">
        <v>7.1999999999999998E-3</v>
      </c>
      <c r="Q282" s="301">
        <v>0.71153</v>
      </c>
      <c r="R282" s="302"/>
      <c r="S282" s="302">
        <v>373</v>
      </c>
      <c r="T282" s="302">
        <v>24</v>
      </c>
      <c r="U282" s="305">
        <v>46.9</v>
      </c>
      <c r="V282" s="304">
        <v>3.1</v>
      </c>
      <c r="W282" s="305">
        <v>78.2</v>
      </c>
      <c r="X282" s="305">
        <v>5.0999999999999996</v>
      </c>
      <c r="Y282" s="304">
        <f t="shared" si="58"/>
        <v>1.6902356902356903</v>
      </c>
      <c r="Z282" s="304"/>
      <c r="AA282" s="302">
        <v>320</v>
      </c>
      <c r="AB282" s="302">
        <v>110</v>
      </c>
      <c r="AC282" s="304">
        <v>1.1000000000000001</v>
      </c>
      <c r="AD282" s="304">
        <v>1.1000000000000001</v>
      </c>
      <c r="AE282" s="304">
        <v>0.36</v>
      </c>
      <c r="AF282" s="304">
        <v>0.28999999999999998</v>
      </c>
      <c r="AG282" s="302">
        <v>2350</v>
      </c>
      <c r="AH282" s="302">
        <v>170</v>
      </c>
      <c r="AI282" s="306">
        <v>1.9E-2</v>
      </c>
      <c r="AJ282" s="306">
        <v>1.4999999999999999E-2</v>
      </c>
      <c r="AK282" s="305">
        <v>61</v>
      </c>
      <c r="AL282" s="305">
        <v>4.5999999999999996</v>
      </c>
      <c r="AM282" s="306">
        <v>0.22500000000000001</v>
      </c>
      <c r="AN282" s="306">
        <v>5.1999999999999998E-2</v>
      </c>
      <c r="AO282" s="304">
        <v>5.9</v>
      </c>
      <c r="AP282" s="304">
        <v>1.9</v>
      </c>
      <c r="AQ282" s="304">
        <v>7.6</v>
      </c>
      <c r="AR282" s="304">
        <v>1.3</v>
      </c>
      <c r="AS282" s="304">
        <v>2.08</v>
      </c>
      <c r="AT282" s="304">
        <v>0.41</v>
      </c>
      <c r="AU282" s="305">
        <v>51.6</v>
      </c>
      <c r="AV282" s="304">
        <v>6.5</v>
      </c>
      <c r="AW282" s="304">
        <v>15.3</v>
      </c>
      <c r="AX282" s="304">
        <v>1.3</v>
      </c>
      <c r="AY282" s="303">
        <v>213</v>
      </c>
      <c r="AZ282" s="302">
        <v>16</v>
      </c>
      <c r="BA282" s="303">
        <v>80.099999999999994</v>
      </c>
      <c r="BB282" s="302">
        <v>6.5</v>
      </c>
      <c r="BC282" s="303">
        <v>378</v>
      </c>
      <c r="BD282" s="302">
        <v>29</v>
      </c>
      <c r="BE282" s="303">
        <v>72.7</v>
      </c>
      <c r="BF282" s="302">
        <v>5</v>
      </c>
      <c r="BG282" s="302">
        <v>671</v>
      </c>
      <c r="BH282" s="303">
        <v>47</v>
      </c>
      <c r="BI282" s="303">
        <v>133</v>
      </c>
      <c r="BJ282" s="305">
        <v>11</v>
      </c>
      <c r="BK282" s="305">
        <v>7.2</v>
      </c>
      <c r="BL282" s="305">
        <v>3</v>
      </c>
      <c r="BM282" s="303">
        <v>578000</v>
      </c>
      <c r="BN282" s="303">
        <v>45000</v>
      </c>
      <c r="BO282" s="303">
        <v>13200</v>
      </c>
      <c r="BP282" s="303">
        <v>1200</v>
      </c>
      <c r="BQ282" s="303">
        <v>502</v>
      </c>
      <c r="BR282" s="302">
        <v>33</v>
      </c>
      <c r="BS282" s="303">
        <v>297</v>
      </c>
      <c r="BT282" s="302">
        <v>20</v>
      </c>
      <c r="BU282" s="304">
        <v>4.3</v>
      </c>
      <c r="BV282" s="304">
        <v>1.2</v>
      </c>
      <c r="BW282" s="304">
        <v>2.36</v>
      </c>
      <c r="BX282" s="304">
        <v>0.71</v>
      </c>
      <c r="BY282" s="302"/>
      <c r="BZ282" s="307">
        <f t="shared" si="69"/>
        <v>64.128010704727927</v>
      </c>
      <c r="CA282" s="235">
        <f>BS282*(EXP(F282*0.0001551)+0.0072*EXP(F282*0.0009849))</f>
        <v>410.63159252331286</v>
      </c>
      <c r="CB282" s="308">
        <f>2.28+3.99*LOG(AK282/((CA282*BK282)^(1/2)))</f>
        <v>2.4792502543470656</v>
      </c>
      <c r="CC282" s="235">
        <f>4800/(5.711-LOG(BK282)-LOG(1)+LOG(0.75))-273.15</f>
        <v>741.92196469747637</v>
      </c>
    </row>
    <row r="283" spans="1:81" s="26" customFormat="1" ht="12" customHeight="1">
      <c r="A283" s="29" t="s">
        <v>363</v>
      </c>
      <c r="B283" s="29"/>
      <c r="C283" s="305">
        <v>7.0090000000000003</v>
      </c>
      <c r="D283" s="25" t="s">
        <v>461</v>
      </c>
      <c r="E283" s="25"/>
      <c r="F283" s="298">
        <v>1878.1</v>
      </c>
      <c r="G283" s="298">
        <v>3.3</v>
      </c>
      <c r="H283" s="298">
        <v>1850.6</v>
      </c>
      <c r="I283" s="298">
        <v>35</v>
      </c>
      <c r="J283" s="299">
        <v>1.46</v>
      </c>
      <c r="K283" s="300">
        <v>0.11486</v>
      </c>
      <c r="L283" s="300">
        <v>4.0000000000000002E-4</v>
      </c>
      <c r="M283" s="301">
        <v>5.2530000000000001</v>
      </c>
      <c r="N283" s="301">
        <v>0.13</v>
      </c>
      <c r="O283" s="300">
        <v>0.33252999999999999</v>
      </c>
      <c r="P283" s="300">
        <v>7.1999999999999998E-3</v>
      </c>
      <c r="Q283" s="301">
        <v>0.77078999999999998</v>
      </c>
      <c r="R283" s="302"/>
      <c r="S283" s="302">
        <v>538</v>
      </c>
      <c r="T283" s="302">
        <v>51</v>
      </c>
      <c r="U283" s="305">
        <v>67.7</v>
      </c>
      <c r="V283" s="304">
        <v>6.3</v>
      </c>
      <c r="W283" s="302">
        <v>142</v>
      </c>
      <c r="X283" s="305">
        <v>13</v>
      </c>
      <c r="Y283" s="304">
        <f t="shared" si="58"/>
        <v>2.1232558139534885</v>
      </c>
      <c r="Z283" s="304"/>
      <c r="AA283" s="302">
        <v>400</v>
      </c>
      <c r="AB283" s="302">
        <v>100</v>
      </c>
      <c r="AC283" s="304">
        <v>0.33</v>
      </c>
      <c r="AD283" s="304">
        <v>0.83</v>
      </c>
      <c r="AE283" s="304">
        <v>0.27</v>
      </c>
      <c r="AF283" s="304">
        <v>0.2</v>
      </c>
      <c r="AG283" s="302">
        <v>3800</v>
      </c>
      <c r="AH283" s="302">
        <v>370</v>
      </c>
      <c r="AI283" s="306">
        <v>5.3999999999999999E-2</v>
      </c>
      <c r="AJ283" s="306">
        <v>2.9000000000000001E-2</v>
      </c>
      <c r="AK283" s="305">
        <v>80.599999999999994</v>
      </c>
      <c r="AL283" s="305">
        <v>9.6</v>
      </c>
      <c r="AM283" s="306">
        <v>0.68700000000000006</v>
      </c>
      <c r="AN283" s="306">
        <v>9.7000000000000003E-2</v>
      </c>
      <c r="AO283" s="304">
        <v>10.25</v>
      </c>
      <c r="AP283" s="304">
        <v>0.96</v>
      </c>
      <c r="AQ283" s="304">
        <v>16.5</v>
      </c>
      <c r="AR283" s="304">
        <v>1.9</v>
      </c>
      <c r="AS283" s="304">
        <v>3.73</v>
      </c>
      <c r="AT283" s="304">
        <v>0.51</v>
      </c>
      <c r="AU283" s="305">
        <v>88.2</v>
      </c>
      <c r="AV283" s="304">
        <v>9.9</v>
      </c>
      <c r="AW283" s="304">
        <v>27.3</v>
      </c>
      <c r="AX283" s="304">
        <v>3.4</v>
      </c>
      <c r="AY283" s="303">
        <v>335</v>
      </c>
      <c r="AZ283" s="302">
        <v>36</v>
      </c>
      <c r="BA283" s="303">
        <v>127</v>
      </c>
      <c r="BB283" s="302">
        <v>13</v>
      </c>
      <c r="BC283" s="303">
        <v>619</v>
      </c>
      <c r="BD283" s="302">
        <v>75</v>
      </c>
      <c r="BE283" s="303">
        <v>128</v>
      </c>
      <c r="BF283" s="302">
        <v>14</v>
      </c>
      <c r="BG283" s="302">
        <v>1080</v>
      </c>
      <c r="BH283" s="303">
        <v>110</v>
      </c>
      <c r="BI283" s="303">
        <v>225</v>
      </c>
      <c r="BJ283" s="305">
        <v>23</v>
      </c>
      <c r="BK283" s="305">
        <v>9</v>
      </c>
      <c r="BL283" s="305">
        <v>3.2</v>
      </c>
      <c r="BM283" s="303">
        <v>553000</v>
      </c>
      <c r="BN283" s="303">
        <v>40000</v>
      </c>
      <c r="BO283" s="303">
        <v>10400</v>
      </c>
      <c r="BP283" s="303">
        <v>1100</v>
      </c>
      <c r="BQ283" s="303">
        <v>913</v>
      </c>
      <c r="BR283" s="302">
        <v>88</v>
      </c>
      <c r="BS283" s="303">
        <v>430</v>
      </c>
      <c r="BT283" s="302">
        <v>43</v>
      </c>
      <c r="BU283" s="304">
        <v>6.8</v>
      </c>
      <c r="BV283" s="304">
        <v>1.9</v>
      </c>
      <c r="BW283" s="304">
        <v>2.69</v>
      </c>
      <c r="BX283" s="304">
        <v>0.68</v>
      </c>
      <c r="BY283" s="302"/>
      <c r="BZ283" s="307">
        <f t="shared" si="69"/>
        <v>52.985957132298594</v>
      </c>
      <c r="CA283" s="235">
        <f>BS283*(EXP(F283*0.0001551)+0.0072*EXP(F283*0.0009849))</f>
        <v>595.09241521868898</v>
      </c>
      <c r="CB283" s="308">
        <f>2.28+3.99*LOG(AK283/((CA283*BK283)^(1/2)))</f>
        <v>2.4472671025913924</v>
      </c>
      <c r="CC283" s="235">
        <f>4800/(5.711-LOG(BK283)-LOG(1)+LOG(0.75))-273.15</f>
        <v>763.15997994127349</v>
      </c>
    </row>
    <row r="284" spans="1:81" s="26" customFormat="1" ht="12" customHeight="1">
      <c r="A284" s="29" t="s">
        <v>364</v>
      </c>
      <c r="B284" s="29"/>
      <c r="C284" s="305">
        <v>7.0330000000000004</v>
      </c>
      <c r="D284" s="25" t="s">
        <v>461</v>
      </c>
      <c r="E284" s="25"/>
      <c r="F284" s="298">
        <v>1893.6</v>
      </c>
      <c r="G284" s="298">
        <v>5.3</v>
      </c>
      <c r="H284" s="298">
        <v>1886.5</v>
      </c>
      <c r="I284" s="298">
        <v>35</v>
      </c>
      <c r="J284" s="299">
        <v>0.37</v>
      </c>
      <c r="K284" s="300">
        <v>0.11588</v>
      </c>
      <c r="L284" s="300">
        <v>5.9999999999999995E-4</v>
      </c>
      <c r="M284" s="301">
        <v>5.4180000000000001</v>
      </c>
      <c r="N284" s="301">
        <v>0.13</v>
      </c>
      <c r="O284" s="300">
        <v>0.33995999999999998</v>
      </c>
      <c r="P284" s="300">
        <v>7.3000000000000001E-3</v>
      </c>
      <c r="Q284" s="301">
        <v>0.44008999999999998</v>
      </c>
      <c r="R284" s="302"/>
      <c r="S284" s="302">
        <v>409</v>
      </c>
      <c r="T284" s="302">
        <v>32</v>
      </c>
      <c r="U284" s="305">
        <v>52</v>
      </c>
      <c r="V284" s="304">
        <v>4.2</v>
      </c>
      <c r="W284" s="302">
        <v>54.6</v>
      </c>
      <c r="X284" s="305">
        <v>4.2</v>
      </c>
      <c r="Y284" s="304">
        <f t="shared" si="58"/>
        <v>1.0877742946708464</v>
      </c>
      <c r="Z284" s="304"/>
      <c r="AA284" s="302">
        <v>2310</v>
      </c>
      <c r="AB284" s="302">
        <v>260</v>
      </c>
      <c r="AC284" s="304">
        <v>2</v>
      </c>
      <c r="AD284" s="304">
        <v>1.5</v>
      </c>
      <c r="AE284" s="304">
        <v>0.16</v>
      </c>
      <c r="AF284" s="304">
        <v>0.17</v>
      </c>
      <c r="AG284" s="302">
        <v>1282</v>
      </c>
      <c r="AH284" s="302">
        <v>94</v>
      </c>
      <c r="AI284" s="306">
        <v>0.4</v>
      </c>
      <c r="AJ284" s="306">
        <v>0.11</v>
      </c>
      <c r="AK284" s="305">
        <v>49.5</v>
      </c>
      <c r="AL284" s="305">
        <v>5.0999999999999996</v>
      </c>
      <c r="AM284" s="306">
        <v>0.30599999999999999</v>
      </c>
      <c r="AN284" s="306">
        <v>7.5999999999999998E-2</v>
      </c>
      <c r="AO284" s="304">
        <v>3.3</v>
      </c>
      <c r="AP284" s="304">
        <v>1.4</v>
      </c>
      <c r="AQ284" s="304">
        <v>3.3</v>
      </c>
      <c r="AR284" s="304">
        <v>1.2</v>
      </c>
      <c r="AS284" s="304">
        <v>0.83</v>
      </c>
      <c r="AT284" s="304">
        <v>0.28000000000000003</v>
      </c>
      <c r="AU284" s="305">
        <v>19</v>
      </c>
      <c r="AV284" s="304">
        <v>3.8</v>
      </c>
      <c r="AW284" s="304">
        <v>6.98</v>
      </c>
      <c r="AX284" s="304">
        <v>0.74</v>
      </c>
      <c r="AY284" s="303">
        <v>91</v>
      </c>
      <c r="AZ284" s="302">
        <v>11</v>
      </c>
      <c r="BA284" s="303">
        <v>39.6</v>
      </c>
      <c r="BB284" s="302">
        <v>3.7</v>
      </c>
      <c r="BC284" s="303">
        <v>203</v>
      </c>
      <c r="BD284" s="302">
        <v>24</v>
      </c>
      <c r="BE284" s="303">
        <v>43.3</v>
      </c>
      <c r="BF284" s="302">
        <v>4.2</v>
      </c>
      <c r="BG284" s="302">
        <v>436</v>
      </c>
      <c r="BH284" s="303">
        <v>34</v>
      </c>
      <c r="BI284" s="303">
        <v>98</v>
      </c>
      <c r="BJ284" s="305">
        <v>11</v>
      </c>
      <c r="BK284" s="305">
        <v>10.4</v>
      </c>
      <c r="BL284" s="305">
        <v>3.8</v>
      </c>
      <c r="BM284" s="303">
        <v>497000</v>
      </c>
      <c r="BN284" s="303">
        <v>50000</v>
      </c>
      <c r="BO284" s="303">
        <v>11020</v>
      </c>
      <c r="BP284" s="303">
        <v>740</v>
      </c>
      <c r="BQ284" s="303">
        <v>347</v>
      </c>
      <c r="BR284" s="302">
        <v>27</v>
      </c>
      <c r="BS284" s="303">
        <v>319</v>
      </c>
      <c r="BT284" s="302">
        <v>24</v>
      </c>
      <c r="BU284" s="304">
        <v>7.7</v>
      </c>
      <c r="BV284" s="304">
        <v>1.3</v>
      </c>
      <c r="BW284" s="304">
        <v>2.82</v>
      </c>
      <c r="BX284" s="304">
        <v>0.91</v>
      </c>
      <c r="BY284" s="302"/>
      <c r="BZ284" s="307">
        <f t="shared" si="69"/>
        <v>55.151515151515156</v>
      </c>
      <c r="CA284" s="235">
        <f>BS284*(EXP(F284*0.0001551)+0.0072*EXP(F284*0.0009849))</f>
        <v>442.72763815442056</v>
      </c>
      <c r="CB284" s="308">
        <f>2.28+3.99*LOG(AK284/((CA284*BK284)^(1/2)))</f>
        <v>1.7334506459705221</v>
      </c>
      <c r="CC284" s="235">
        <f>4800/(5.711-LOG(BK284)-LOG(1)+LOG(0.75))-273.15</f>
        <v>777.40168839943897</v>
      </c>
    </row>
    <row r="285" spans="1:81" s="169" customFormat="1" ht="12" customHeight="1">
      <c r="A285" s="167" t="s">
        <v>648</v>
      </c>
      <c r="B285" s="168"/>
      <c r="C285" s="321"/>
      <c r="F285" s="320"/>
      <c r="G285" s="320"/>
      <c r="H285" s="320"/>
      <c r="I285" s="320"/>
      <c r="J285" s="321"/>
      <c r="K285" s="322"/>
      <c r="L285" s="322"/>
      <c r="M285" s="323"/>
      <c r="N285" s="323"/>
      <c r="O285" s="322"/>
      <c r="P285" s="322"/>
      <c r="Q285" s="323"/>
      <c r="R285" s="324"/>
      <c r="S285" s="324"/>
      <c r="T285" s="324"/>
      <c r="U285" s="324"/>
      <c r="V285" s="324"/>
      <c r="W285" s="324"/>
      <c r="X285" s="324"/>
      <c r="Y285" s="323"/>
      <c r="Z285" s="323"/>
      <c r="AA285" s="324"/>
      <c r="AB285" s="324"/>
      <c r="AC285" s="323"/>
      <c r="AD285" s="323"/>
      <c r="AE285" s="323"/>
      <c r="AF285" s="323"/>
      <c r="AG285" s="324"/>
      <c r="AH285" s="324"/>
      <c r="AI285" s="325"/>
      <c r="AJ285" s="325"/>
      <c r="AK285" s="321"/>
      <c r="AL285" s="321"/>
      <c r="AM285" s="325"/>
      <c r="AN285" s="325"/>
      <c r="AO285" s="323"/>
      <c r="AP285" s="323"/>
      <c r="AQ285" s="323"/>
      <c r="AR285" s="323"/>
      <c r="AS285" s="323"/>
      <c r="AT285" s="323"/>
      <c r="AU285" s="321"/>
      <c r="AV285" s="323"/>
      <c r="AW285" s="323"/>
      <c r="AX285" s="323"/>
      <c r="AY285" s="320"/>
      <c r="AZ285" s="324"/>
      <c r="BA285" s="320"/>
      <c r="BB285" s="324"/>
      <c r="BC285" s="320"/>
      <c r="BD285" s="324"/>
      <c r="BE285" s="320"/>
      <c r="BF285" s="324"/>
      <c r="BG285" s="324"/>
      <c r="BH285" s="320"/>
      <c r="BI285" s="320"/>
      <c r="BJ285" s="321"/>
      <c r="BK285" s="324"/>
      <c r="BL285" s="321"/>
      <c r="BM285" s="320"/>
      <c r="BN285" s="320"/>
      <c r="BO285" s="320"/>
      <c r="BP285" s="320"/>
      <c r="BQ285" s="320"/>
      <c r="BR285" s="324"/>
      <c r="BS285" s="320"/>
      <c r="BT285" s="324"/>
      <c r="BU285" s="323"/>
      <c r="BV285" s="323"/>
      <c r="BW285" s="323"/>
      <c r="BX285" s="323"/>
      <c r="BY285" s="324"/>
      <c r="BZ285" s="326"/>
      <c r="CA285" s="242">
        <f t="shared" ref="CA285:CB285" si="73">AVERAGE(CA228:CA284)</f>
        <v>441.37895741511966</v>
      </c>
      <c r="CB285" s="240">
        <f t="shared" si="73"/>
        <v>2.1374817664042096</v>
      </c>
      <c r="CC285" s="242">
        <f>AVERAGE(CC228:CC284)</f>
        <v>751.50961799259073</v>
      </c>
    </row>
    <row r="286" spans="1:81" s="169" customFormat="1" ht="12" customHeight="1">
      <c r="A286" s="167" t="s">
        <v>966</v>
      </c>
      <c r="B286" s="168"/>
      <c r="C286" s="321"/>
      <c r="F286" s="320"/>
      <c r="G286" s="320"/>
      <c r="H286" s="320"/>
      <c r="I286" s="320"/>
      <c r="J286" s="321"/>
      <c r="K286" s="322"/>
      <c r="L286" s="322"/>
      <c r="M286" s="323"/>
      <c r="N286" s="323"/>
      <c r="O286" s="322"/>
      <c r="P286" s="322"/>
      <c r="Q286" s="323"/>
      <c r="R286" s="324"/>
      <c r="S286" s="324"/>
      <c r="T286" s="324"/>
      <c r="U286" s="324"/>
      <c r="V286" s="324"/>
      <c r="W286" s="324"/>
      <c r="X286" s="324"/>
      <c r="Y286" s="323"/>
      <c r="Z286" s="323"/>
      <c r="AA286" s="324"/>
      <c r="AB286" s="324"/>
      <c r="AC286" s="323"/>
      <c r="AD286" s="323"/>
      <c r="AE286" s="323"/>
      <c r="AF286" s="323"/>
      <c r="AG286" s="324"/>
      <c r="AH286" s="324"/>
      <c r="AI286" s="325"/>
      <c r="AJ286" s="325"/>
      <c r="AK286" s="321"/>
      <c r="AL286" s="321"/>
      <c r="AM286" s="325"/>
      <c r="AN286" s="325"/>
      <c r="AO286" s="323"/>
      <c r="AP286" s="323"/>
      <c r="AQ286" s="323"/>
      <c r="AR286" s="323"/>
      <c r="AS286" s="323"/>
      <c r="AT286" s="323"/>
      <c r="AU286" s="321"/>
      <c r="AV286" s="323"/>
      <c r="AW286" s="323"/>
      <c r="AX286" s="323"/>
      <c r="AY286" s="320"/>
      <c r="AZ286" s="324"/>
      <c r="BA286" s="320"/>
      <c r="BB286" s="324"/>
      <c r="BC286" s="320"/>
      <c r="BD286" s="324"/>
      <c r="BE286" s="320"/>
      <c r="BF286" s="324"/>
      <c r="BG286" s="324"/>
      <c r="BH286" s="320"/>
      <c r="BI286" s="320"/>
      <c r="BJ286" s="321"/>
      <c r="BK286" s="324"/>
      <c r="BL286" s="321"/>
      <c r="BM286" s="320"/>
      <c r="BN286" s="320"/>
      <c r="BO286" s="320"/>
      <c r="BP286" s="320"/>
      <c r="BQ286" s="320"/>
      <c r="BR286" s="324"/>
      <c r="BS286" s="320"/>
      <c r="BT286" s="324"/>
      <c r="BU286" s="323"/>
      <c r="BV286" s="323"/>
      <c r="BW286" s="323"/>
      <c r="BX286" s="323"/>
      <c r="BY286" s="324"/>
      <c r="BZ286" s="326"/>
      <c r="CA286" s="242">
        <f t="shared" ref="CA286:CB286" si="74">_xlfn.STDEV.S(CA228:CA284)</f>
        <v>118.17695452824249</v>
      </c>
      <c r="CB286" s="240">
        <f t="shared" si="74"/>
        <v>0.55422515155321195</v>
      </c>
      <c r="CC286" s="242">
        <f>_xlfn.STDEV.S(CC228:CC284)</f>
        <v>38.987668259903899</v>
      </c>
    </row>
    <row r="287" spans="1:81" s="169" customFormat="1" ht="12" customHeight="1">
      <c r="A287" s="167" t="s">
        <v>972</v>
      </c>
      <c r="B287" s="168"/>
      <c r="C287" s="321"/>
      <c r="F287" s="320"/>
      <c r="G287" s="320"/>
      <c r="H287" s="320"/>
      <c r="I287" s="320"/>
      <c r="J287" s="321"/>
      <c r="K287" s="322"/>
      <c r="L287" s="322"/>
      <c r="M287" s="323"/>
      <c r="N287" s="323"/>
      <c r="O287" s="322"/>
      <c r="P287" s="322"/>
      <c r="Q287" s="323"/>
      <c r="R287" s="324"/>
      <c r="S287" s="324"/>
      <c r="T287" s="324"/>
      <c r="U287" s="324"/>
      <c r="V287" s="324"/>
      <c r="W287" s="324"/>
      <c r="X287" s="324"/>
      <c r="Y287" s="323"/>
      <c r="Z287" s="323"/>
      <c r="AA287" s="324"/>
      <c r="AB287" s="324"/>
      <c r="AC287" s="323"/>
      <c r="AD287" s="323"/>
      <c r="AE287" s="323"/>
      <c r="AF287" s="323"/>
      <c r="AG287" s="324"/>
      <c r="AH287" s="324"/>
      <c r="AI287" s="325"/>
      <c r="AJ287" s="325"/>
      <c r="AK287" s="321"/>
      <c r="AL287" s="321"/>
      <c r="AM287" s="325"/>
      <c r="AN287" s="325"/>
      <c r="AO287" s="323"/>
      <c r="AP287" s="323"/>
      <c r="AQ287" s="323"/>
      <c r="AR287" s="323"/>
      <c r="AS287" s="323"/>
      <c r="AT287" s="323"/>
      <c r="AU287" s="321"/>
      <c r="AV287" s="323"/>
      <c r="AW287" s="323"/>
      <c r="AX287" s="323"/>
      <c r="AY287" s="320"/>
      <c r="AZ287" s="324"/>
      <c r="BA287" s="320"/>
      <c r="BB287" s="324"/>
      <c r="BC287" s="320"/>
      <c r="BD287" s="324"/>
      <c r="BE287" s="320"/>
      <c r="BF287" s="324"/>
      <c r="BG287" s="324"/>
      <c r="BH287" s="320"/>
      <c r="BI287" s="320"/>
      <c r="BJ287" s="321"/>
      <c r="BK287" s="324"/>
      <c r="BL287" s="321"/>
      <c r="BM287" s="320"/>
      <c r="BN287" s="320"/>
      <c r="BO287" s="320"/>
      <c r="BP287" s="320"/>
      <c r="BQ287" s="320"/>
      <c r="BR287" s="324"/>
      <c r="BS287" s="320"/>
      <c r="BT287" s="324"/>
      <c r="BU287" s="323"/>
      <c r="BV287" s="323"/>
      <c r="BW287" s="323"/>
      <c r="BX287" s="323"/>
      <c r="BY287" s="324"/>
      <c r="BZ287" s="326"/>
      <c r="CA287" s="242">
        <f t="shared" ref="CA287:CB287" si="75">COUNTA(CA228:CA284)</f>
        <v>45</v>
      </c>
      <c r="CB287" s="242">
        <f t="shared" si="75"/>
        <v>45</v>
      </c>
      <c r="CC287" s="242">
        <f>COUNTA(CC228:CC284)</f>
        <v>45</v>
      </c>
    </row>
    <row r="288" spans="1:81" s="26" customFormat="1" ht="12" customHeight="1">
      <c r="A288" s="29"/>
      <c r="B288" s="29"/>
      <c r="C288" s="305"/>
      <c r="F288" s="298"/>
      <c r="G288" s="298"/>
      <c r="H288" s="298"/>
      <c r="I288" s="298"/>
      <c r="J288" s="299"/>
      <c r="K288" s="300"/>
      <c r="L288" s="300"/>
      <c r="M288" s="301"/>
      <c r="N288" s="301"/>
      <c r="O288" s="300"/>
      <c r="P288" s="300"/>
      <c r="Q288" s="301"/>
      <c r="R288" s="302"/>
      <c r="S288" s="302"/>
      <c r="T288" s="302"/>
      <c r="U288" s="302"/>
      <c r="V288" s="302"/>
      <c r="W288" s="302"/>
      <c r="X288" s="302"/>
      <c r="Y288" s="304"/>
      <c r="Z288" s="304"/>
      <c r="AA288" s="302"/>
      <c r="AB288" s="302"/>
      <c r="AC288" s="304"/>
      <c r="AD288" s="304"/>
      <c r="AE288" s="304"/>
      <c r="AF288" s="304"/>
      <c r="AG288" s="302"/>
      <c r="AH288" s="302"/>
      <c r="AI288" s="306"/>
      <c r="AJ288" s="306"/>
      <c r="AK288" s="305"/>
      <c r="AL288" s="305"/>
      <c r="AM288" s="306"/>
      <c r="AN288" s="306"/>
      <c r="AO288" s="304"/>
      <c r="AP288" s="304"/>
      <c r="AQ288" s="304"/>
      <c r="AR288" s="304"/>
      <c r="AS288" s="304"/>
      <c r="AT288" s="304"/>
      <c r="AU288" s="305"/>
      <c r="AV288" s="304"/>
      <c r="AW288" s="304"/>
      <c r="AX288" s="304"/>
      <c r="AY288" s="303"/>
      <c r="AZ288" s="302"/>
      <c r="BA288" s="303"/>
      <c r="BB288" s="302"/>
      <c r="BC288" s="303"/>
      <c r="BD288" s="302"/>
      <c r="BE288" s="303"/>
      <c r="BF288" s="302"/>
      <c r="BG288" s="302"/>
      <c r="BH288" s="303"/>
      <c r="BI288" s="303"/>
      <c r="BJ288" s="305"/>
      <c r="BK288" s="302"/>
      <c r="BL288" s="305"/>
      <c r="BM288" s="303"/>
      <c r="BN288" s="303"/>
      <c r="BO288" s="303"/>
      <c r="BP288" s="303"/>
      <c r="BQ288" s="303"/>
      <c r="BR288" s="302"/>
      <c r="BS288" s="303"/>
      <c r="BT288" s="302"/>
      <c r="BU288" s="304"/>
      <c r="BV288" s="304"/>
      <c r="BW288" s="304"/>
      <c r="BX288" s="304"/>
      <c r="BY288" s="302"/>
      <c r="BZ288" s="307"/>
      <c r="CA288" s="235"/>
      <c r="CB288" s="235"/>
      <c r="CC288" s="235"/>
    </row>
    <row r="289" spans="1:81" s="34" customFormat="1" ht="12" customHeight="1">
      <c r="A289" s="31" t="s">
        <v>408</v>
      </c>
      <c r="B289" s="31"/>
      <c r="C289" s="335"/>
      <c r="F289" s="327"/>
      <c r="G289" s="327"/>
      <c r="H289" s="327"/>
      <c r="I289" s="327"/>
      <c r="J289" s="328"/>
      <c r="K289" s="329"/>
      <c r="L289" s="329"/>
      <c r="M289" s="330"/>
      <c r="N289" s="330"/>
      <c r="O289" s="329"/>
      <c r="P289" s="329"/>
      <c r="Q289" s="330"/>
      <c r="R289" s="331"/>
      <c r="S289" s="331"/>
      <c r="T289" s="331"/>
      <c r="U289" s="331"/>
      <c r="V289" s="331"/>
      <c r="W289" s="331"/>
      <c r="X289" s="331"/>
      <c r="Y289" s="333"/>
      <c r="Z289" s="333"/>
      <c r="AA289" s="331"/>
      <c r="AB289" s="331"/>
      <c r="AC289" s="333"/>
      <c r="AD289" s="333"/>
      <c r="AE289" s="333"/>
      <c r="AF289" s="333"/>
      <c r="AG289" s="331"/>
      <c r="AH289" s="331"/>
      <c r="AI289" s="334"/>
      <c r="AJ289" s="334"/>
      <c r="AK289" s="335"/>
      <c r="AL289" s="335"/>
      <c r="AM289" s="334"/>
      <c r="AN289" s="334"/>
      <c r="AO289" s="333"/>
      <c r="AP289" s="333"/>
      <c r="AQ289" s="333"/>
      <c r="AR289" s="333"/>
      <c r="AS289" s="333"/>
      <c r="AT289" s="333"/>
      <c r="AU289" s="335"/>
      <c r="AV289" s="333"/>
      <c r="AW289" s="333"/>
      <c r="AX289" s="333"/>
      <c r="AY289" s="332"/>
      <c r="AZ289" s="331"/>
      <c r="BA289" s="332"/>
      <c r="BB289" s="331"/>
      <c r="BC289" s="332"/>
      <c r="BD289" s="331"/>
      <c r="BE289" s="332"/>
      <c r="BF289" s="331"/>
      <c r="BG289" s="331"/>
      <c r="BH289" s="332"/>
      <c r="BI289" s="332"/>
      <c r="BJ289" s="335"/>
      <c r="BK289" s="331"/>
      <c r="BL289" s="335"/>
      <c r="BM289" s="332"/>
      <c r="BN289" s="332"/>
      <c r="BO289" s="332"/>
      <c r="BP289" s="332"/>
      <c r="BQ289" s="332"/>
      <c r="BR289" s="331"/>
      <c r="BS289" s="332"/>
      <c r="BT289" s="331"/>
      <c r="BU289" s="333"/>
      <c r="BV289" s="333"/>
      <c r="BW289" s="333"/>
      <c r="BX289" s="333"/>
      <c r="BY289" s="331"/>
      <c r="BZ289" s="307"/>
      <c r="CA289" s="235"/>
      <c r="CB289" s="235"/>
      <c r="CC289" s="235"/>
    </row>
    <row r="290" spans="1:81" s="25" customFormat="1" ht="12" customHeight="1">
      <c r="A290" s="33" t="s">
        <v>382</v>
      </c>
      <c r="B290" s="33"/>
      <c r="C290" s="299">
        <v>11.007</v>
      </c>
      <c r="D290" s="25" t="s">
        <v>460</v>
      </c>
      <c r="F290" s="298">
        <v>1903.3</v>
      </c>
      <c r="G290" s="298">
        <v>5.3</v>
      </c>
      <c r="H290" s="298">
        <v>1929</v>
      </c>
      <c r="I290" s="298">
        <v>47</v>
      </c>
      <c r="J290" s="299">
        <v>-1.34</v>
      </c>
      <c r="K290" s="300">
        <v>0.11673</v>
      </c>
      <c r="L290" s="300">
        <v>5.9000000000000003E-4</v>
      </c>
      <c r="M290" s="301">
        <v>5.6070000000000002</v>
      </c>
      <c r="N290" s="301">
        <v>0.17</v>
      </c>
      <c r="O290" s="300">
        <v>0.3488</v>
      </c>
      <c r="P290" s="300">
        <v>9.7000000000000003E-3</v>
      </c>
      <c r="Q290" s="301">
        <v>0.82123000000000002</v>
      </c>
      <c r="R290" s="309"/>
      <c r="S290" s="298">
        <v>267</v>
      </c>
      <c r="T290" s="309">
        <v>21</v>
      </c>
      <c r="U290" s="309">
        <v>33.299999999999997</v>
      </c>
      <c r="V290" s="309">
        <v>2.6</v>
      </c>
      <c r="W290" s="299">
        <v>36.799999999999997</v>
      </c>
      <c r="X290" s="309">
        <v>2.9</v>
      </c>
      <c r="Y290" s="301">
        <f t="shared" ref="Y290:Y320" si="76">BQ290/BS290</f>
        <v>0.9747474747474747</v>
      </c>
      <c r="Z290" s="299"/>
      <c r="AA290" s="309">
        <v>250</v>
      </c>
      <c r="AB290" s="309">
        <v>110</v>
      </c>
      <c r="AC290" s="301" t="s">
        <v>107</v>
      </c>
      <c r="AD290" s="301" t="s">
        <v>107</v>
      </c>
      <c r="AE290" s="301">
        <v>0.63</v>
      </c>
      <c r="AF290" s="301">
        <v>0.38</v>
      </c>
      <c r="AG290" s="309">
        <v>1030</v>
      </c>
      <c r="AH290" s="309">
        <v>120</v>
      </c>
      <c r="AI290" s="344">
        <v>0.32</v>
      </c>
      <c r="AJ290" s="344">
        <v>0.15</v>
      </c>
      <c r="AK290" s="299">
        <v>32.4</v>
      </c>
      <c r="AL290" s="299">
        <v>4.2</v>
      </c>
      <c r="AM290" s="344">
        <v>0.22800000000000001</v>
      </c>
      <c r="AN290" s="344">
        <v>6.5000000000000002E-2</v>
      </c>
      <c r="AO290" s="301">
        <v>1.89</v>
      </c>
      <c r="AP290" s="301">
        <v>0.69</v>
      </c>
      <c r="AQ290" s="301">
        <v>5.5</v>
      </c>
      <c r="AR290" s="301">
        <v>1.3</v>
      </c>
      <c r="AS290" s="301">
        <v>1.37</v>
      </c>
      <c r="AT290" s="301">
        <v>0.3</v>
      </c>
      <c r="AU290" s="299">
        <v>23.4</v>
      </c>
      <c r="AV290" s="301">
        <v>5.6</v>
      </c>
      <c r="AW290" s="301">
        <v>6.28</v>
      </c>
      <c r="AX290" s="301">
        <v>0.93</v>
      </c>
      <c r="AY290" s="298">
        <v>83</v>
      </c>
      <c r="AZ290" s="309">
        <v>12</v>
      </c>
      <c r="BA290" s="298">
        <v>31.5</v>
      </c>
      <c r="BB290" s="309">
        <v>4.2</v>
      </c>
      <c r="BC290" s="298">
        <v>164</v>
      </c>
      <c r="BD290" s="309">
        <v>19</v>
      </c>
      <c r="BE290" s="298">
        <v>33</v>
      </c>
      <c r="BF290" s="309">
        <v>3.8</v>
      </c>
      <c r="BG290" s="309">
        <v>334</v>
      </c>
      <c r="BH290" s="298">
        <v>36</v>
      </c>
      <c r="BI290" s="298">
        <v>72.5</v>
      </c>
      <c r="BJ290" s="299">
        <v>9.1999999999999993</v>
      </c>
      <c r="BK290" s="309">
        <v>3.4</v>
      </c>
      <c r="BL290" s="299">
        <v>3</v>
      </c>
      <c r="BM290" s="298">
        <v>508000</v>
      </c>
      <c r="BN290" s="298">
        <v>50000</v>
      </c>
      <c r="BO290" s="298">
        <v>10020</v>
      </c>
      <c r="BP290" s="298">
        <v>980</v>
      </c>
      <c r="BQ290" s="298">
        <v>193</v>
      </c>
      <c r="BR290" s="309">
        <v>16</v>
      </c>
      <c r="BS290" s="298">
        <v>198</v>
      </c>
      <c r="BT290" s="309">
        <v>15</v>
      </c>
      <c r="BU290" s="301">
        <v>2.46</v>
      </c>
      <c r="BV290" s="301">
        <v>0.81</v>
      </c>
      <c r="BW290" s="301">
        <v>0.68</v>
      </c>
      <c r="BX290" s="301">
        <v>0.34</v>
      </c>
      <c r="BY290" s="309"/>
      <c r="BZ290" s="307">
        <f t="shared" ref="BZ290:BZ320" si="77">(AY290/AO290)+(AY290/AQ290)</f>
        <v>59.006253006253012</v>
      </c>
      <c r="CA290" s="235">
        <f>BS290*(EXP(F290*0.0001551)+0.0072*EXP(F290*0.0009849))</f>
        <v>275.28469085124033</v>
      </c>
      <c r="CB290" s="308">
        <f>2.28+3.99*LOG(AK290/((CA290*BK290)^(1/2)))</f>
        <v>2.3794089414172177</v>
      </c>
      <c r="CC290" s="235">
        <f>4800/(5.711-LOG(BK290)-LOG(1)+LOG(0.75))-273.15</f>
        <v>676.4833566445285</v>
      </c>
    </row>
    <row r="291" spans="1:81" s="25" customFormat="1" ht="12" customHeight="1">
      <c r="A291" s="33" t="s">
        <v>365</v>
      </c>
      <c r="B291" s="33"/>
      <c r="C291" s="299">
        <v>11.052</v>
      </c>
      <c r="D291" s="25" t="s">
        <v>460</v>
      </c>
      <c r="F291" s="298">
        <v>1906.9</v>
      </c>
      <c r="G291" s="298">
        <v>4.9000000000000004</v>
      </c>
      <c r="H291" s="298">
        <v>1910</v>
      </c>
      <c r="I291" s="298">
        <v>48</v>
      </c>
      <c r="J291" s="299">
        <v>-0.17</v>
      </c>
      <c r="K291" s="300">
        <v>0.11674</v>
      </c>
      <c r="L291" s="300">
        <v>5.9000000000000003E-4</v>
      </c>
      <c r="M291" s="301">
        <v>5.5430000000000001</v>
      </c>
      <c r="N291" s="301">
        <v>0.18</v>
      </c>
      <c r="O291" s="300">
        <v>0.34499999999999997</v>
      </c>
      <c r="P291" s="300">
        <v>0.01</v>
      </c>
      <c r="Q291" s="301">
        <v>0.94055</v>
      </c>
      <c r="R291" s="309"/>
      <c r="S291" s="298">
        <v>535</v>
      </c>
      <c r="T291" s="309">
        <v>44</v>
      </c>
      <c r="U291" s="309">
        <v>66.900000000000006</v>
      </c>
      <c r="V291" s="309">
        <v>5.5</v>
      </c>
      <c r="W291" s="298">
        <v>126</v>
      </c>
      <c r="X291" s="309">
        <v>11</v>
      </c>
      <c r="Y291" s="301">
        <f t="shared" si="76"/>
        <v>1.708955223880597</v>
      </c>
      <c r="Z291" s="299"/>
      <c r="AA291" s="336">
        <v>6900</v>
      </c>
      <c r="AB291" s="336">
        <v>2000</v>
      </c>
      <c r="AC291" s="311">
        <v>1.8</v>
      </c>
      <c r="AD291" s="311">
        <v>1.5</v>
      </c>
      <c r="AE291" s="311">
        <v>16.600000000000001</v>
      </c>
      <c r="AF291" s="311">
        <v>5.0999999999999996</v>
      </c>
      <c r="AG291" s="310">
        <v>2030</v>
      </c>
      <c r="AH291" s="310">
        <v>230</v>
      </c>
      <c r="AI291" s="312">
        <v>28.7</v>
      </c>
      <c r="AJ291" s="312">
        <v>7.8</v>
      </c>
      <c r="AK291" s="313">
        <v>153</v>
      </c>
      <c r="AL291" s="313">
        <v>22</v>
      </c>
      <c r="AM291" s="311">
        <v>10.5</v>
      </c>
      <c r="AN291" s="311">
        <v>2.7</v>
      </c>
      <c r="AO291" s="311">
        <v>51</v>
      </c>
      <c r="AP291" s="311">
        <v>14</v>
      </c>
      <c r="AQ291" s="311">
        <v>15.9</v>
      </c>
      <c r="AR291" s="311">
        <v>3.5</v>
      </c>
      <c r="AS291" s="311">
        <v>3</v>
      </c>
      <c r="AT291" s="311">
        <v>0.59</v>
      </c>
      <c r="AU291" s="313">
        <v>46.2</v>
      </c>
      <c r="AV291" s="311">
        <v>6.8</v>
      </c>
      <c r="AW291" s="311">
        <v>13.8</v>
      </c>
      <c r="AX291" s="311">
        <v>1.8</v>
      </c>
      <c r="AY291" s="314">
        <v>172</v>
      </c>
      <c r="AZ291" s="310">
        <v>14</v>
      </c>
      <c r="BA291" s="314">
        <v>62.1</v>
      </c>
      <c r="BB291" s="310">
        <v>6.4</v>
      </c>
      <c r="BC291" s="314">
        <v>317</v>
      </c>
      <c r="BD291" s="310">
        <v>25</v>
      </c>
      <c r="BE291" s="314">
        <v>64.599999999999994</v>
      </c>
      <c r="BF291" s="310">
        <v>7.8</v>
      </c>
      <c r="BG291" s="310">
        <v>610</v>
      </c>
      <c r="BH291" s="314">
        <v>66</v>
      </c>
      <c r="BI291" s="314">
        <v>121</v>
      </c>
      <c r="BJ291" s="313">
        <v>12</v>
      </c>
      <c r="BK291" s="310">
        <v>9.3000000000000007</v>
      </c>
      <c r="BL291" s="313">
        <v>2.4</v>
      </c>
      <c r="BM291" s="314">
        <v>493000</v>
      </c>
      <c r="BN291" s="314">
        <v>57000</v>
      </c>
      <c r="BO291" s="314">
        <v>8300</v>
      </c>
      <c r="BP291" s="314">
        <v>760</v>
      </c>
      <c r="BQ291" s="314">
        <v>687</v>
      </c>
      <c r="BR291" s="310">
        <v>59</v>
      </c>
      <c r="BS291" s="314">
        <v>402</v>
      </c>
      <c r="BT291" s="310">
        <v>34</v>
      </c>
      <c r="BU291" s="311">
        <v>6.8</v>
      </c>
      <c r="BV291" s="311">
        <v>1.4</v>
      </c>
      <c r="BW291" s="311">
        <v>1.95</v>
      </c>
      <c r="BX291" s="311">
        <v>0.73</v>
      </c>
      <c r="BY291" s="309"/>
      <c r="BZ291" s="307">
        <f t="shared" si="77"/>
        <v>14.190159082500925</v>
      </c>
      <c r="CA291" s="235"/>
      <c r="CB291" s="308"/>
      <c r="CC291" s="235"/>
    </row>
    <row r="292" spans="1:81" s="25" customFormat="1" ht="12" customHeight="1">
      <c r="A292" s="33" t="s">
        <v>383</v>
      </c>
      <c r="B292" s="33"/>
      <c r="C292" s="299">
        <v>11.074</v>
      </c>
      <c r="D292" s="25" t="s">
        <v>460</v>
      </c>
      <c r="F292" s="298">
        <v>1883.2</v>
      </c>
      <c r="G292" s="298">
        <v>3.5</v>
      </c>
      <c r="H292" s="298">
        <v>1853</v>
      </c>
      <c r="I292" s="298">
        <v>43</v>
      </c>
      <c r="J292" s="299">
        <v>1.6</v>
      </c>
      <c r="K292" s="300">
        <v>0.11522</v>
      </c>
      <c r="L292" s="300">
        <v>4.8999999999999998E-4</v>
      </c>
      <c r="M292" s="301">
        <v>5.2789999999999999</v>
      </c>
      <c r="N292" s="301">
        <v>0.15</v>
      </c>
      <c r="O292" s="300">
        <v>0.33301999999999998</v>
      </c>
      <c r="P292" s="300">
        <v>8.9999999999999993E-3</v>
      </c>
      <c r="Q292" s="301">
        <v>0.38756000000000002</v>
      </c>
      <c r="R292" s="309"/>
      <c r="S292" s="298">
        <v>395</v>
      </c>
      <c r="T292" s="309">
        <v>42</v>
      </c>
      <c r="U292" s="309">
        <v>48.8</v>
      </c>
      <c r="V292" s="309">
        <v>5.2</v>
      </c>
      <c r="W292" s="299">
        <v>48.8</v>
      </c>
      <c r="X292" s="309">
        <v>4.2</v>
      </c>
      <c r="Y292" s="301">
        <f t="shared" si="76"/>
        <v>0.91205211726384361</v>
      </c>
      <c r="Z292" s="299"/>
      <c r="AA292" s="309">
        <v>190</v>
      </c>
      <c r="AB292" s="309">
        <v>150</v>
      </c>
      <c r="AC292" s="301">
        <v>0</v>
      </c>
      <c r="AD292" s="301">
        <v>1.3</v>
      </c>
      <c r="AE292" s="301">
        <v>0.49</v>
      </c>
      <c r="AF292" s="301">
        <v>0.25</v>
      </c>
      <c r="AG292" s="309">
        <v>823</v>
      </c>
      <c r="AH292" s="309">
        <v>87</v>
      </c>
      <c r="AI292" s="344">
        <v>6.4000000000000001E-2</v>
      </c>
      <c r="AJ292" s="344">
        <v>2.4E-2</v>
      </c>
      <c r="AK292" s="299">
        <v>42.7</v>
      </c>
      <c r="AL292" s="299">
        <v>4.2</v>
      </c>
      <c r="AM292" s="344">
        <v>6.0999999999999999E-2</v>
      </c>
      <c r="AN292" s="344">
        <v>3.3000000000000002E-2</v>
      </c>
      <c r="AO292" s="301">
        <v>1.59</v>
      </c>
      <c r="AP292" s="301">
        <v>0.71</v>
      </c>
      <c r="AQ292" s="301">
        <v>3</v>
      </c>
      <c r="AR292" s="301">
        <v>1</v>
      </c>
      <c r="AS292" s="301">
        <v>0.67</v>
      </c>
      <c r="AT292" s="301">
        <v>0.18</v>
      </c>
      <c r="AU292" s="299">
        <v>13.2</v>
      </c>
      <c r="AV292" s="301">
        <v>2.9</v>
      </c>
      <c r="AW292" s="301">
        <v>4.57</v>
      </c>
      <c r="AX292" s="301">
        <v>0.72</v>
      </c>
      <c r="AY292" s="298">
        <v>61.8</v>
      </c>
      <c r="AZ292" s="309">
        <v>6.6</v>
      </c>
      <c r="BA292" s="298">
        <v>24.6</v>
      </c>
      <c r="BB292" s="309">
        <v>3.2</v>
      </c>
      <c r="BC292" s="298">
        <v>146</v>
      </c>
      <c r="BD292" s="309">
        <v>16</v>
      </c>
      <c r="BE292" s="298">
        <v>34.1</v>
      </c>
      <c r="BF292" s="309">
        <v>4.3</v>
      </c>
      <c r="BG292" s="309">
        <v>340</v>
      </c>
      <c r="BH292" s="298">
        <v>43</v>
      </c>
      <c r="BI292" s="298">
        <v>71.3</v>
      </c>
      <c r="BJ292" s="299">
        <v>7.6</v>
      </c>
      <c r="BK292" s="309">
        <v>6.7</v>
      </c>
      <c r="BL292" s="299">
        <v>3.6</v>
      </c>
      <c r="BM292" s="298">
        <v>541000</v>
      </c>
      <c r="BN292" s="298">
        <v>81000</v>
      </c>
      <c r="BO292" s="298">
        <v>10600</v>
      </c>
      <c r="BP292" s="298">
        <v>1000</v>
      </c>
      <c r="BQ292" s="298">
        <v>280</v>
      </c>
      <c r="BR292" s="309">
        <v>24</v>
      </c>
      <c r="BS292" s="298">
        <v>307</v>
      </c>
      <c r="BT292" s="309">
        <v>33</v>
      </c>
      <c r="BU292" s="301">
        <v>5.3</v>
      </c>
      <c r="BV292" s="301">
        <v>1.2</v>
      </c>
      <c r="BW292" s="301">
        <v>1.53</v>
      </c>
      <c r="BX292" s="301">
        <v>0.42</v>
      </c>
      <c r="BY292" s="309"/>
      <c r="BZ292" s="307">
        <f t="shared" si="77"/>
        <v>59.467924528301879</v>
      </c>
      <c r="CA292" s="235">
        <f>BS292*(EXP(F292*0.0001551)+0.0072*EXP(F292*0.0009849))</f>
        <v>425.26416364796063</v>
      </c>
      <c r="CB292" s="308">
        <f>2.28+3.99*LOG(AK292/((CA292*BK292)^(1/2)))</f>
        <v>1.8932137100304169</v>
      </c>
      <c r="CC292" s="235">
        <f>4800/(5.711-LOG(BK292)-LOG(1)+LOG(0.75))-273.15</f>
        <v>735.25622964782951</v>
      </c>
    </row>
    <row r="293" spans="1:81" s="97" customFormat="1" ht="12" customHeight="1">
      <c r="A293" s="96" t="s">
        <v>366</v>
      </c>
      <c r="B293" s="96"/>
      <c r="C293" s="346">
        <v>5.4471999999999996</v>
      </c>
      <c r="D293" s="97" t="s">
        <v>460</v>
      </c>
      <c r="F293" s="307">
        <v>1805.1</v>
      </c>
      <c r="G293" s="307">
        <v>5</v>
      </c>
      <c r="H293" s="307">
        <v>1429</v>
      </c>
      <c r="I293" s="307">
        <v>39</v>
      </c>
      <c r="J293" s="346">
        <v>20.9</v>
      </c>
      <c r="K293" s="347">
        <v>0.11026</v>
      </c>
      <c r="L293" s="347">
        <v>8.5999999999999998E-4</v>
      </c>
      <c r="M293" s="348">
        <v>3.7650000000000001</v>
      </c>
      <c r="N293" s="348">
        <v>0.13</v>
      </c>
      <c r="O293" s="347">
        <v>0.24809999999999999</v>
      </c>
      <c r="P293" s="347">
        <v>7.6E-3</v>
      </c>
      <c r="Q293" s="348">
        <v>0.91849999999999998</v>
      </c>
      <c r="R293" s="349"/>
      <c r="S293" s="307">
        <v>618</v>
      </c>
      <c r="T293" s="349">
        <v>88</v>
      </c>
      <c r="U293" s="349">
        <v>73</v>
      </c>
      <c r="V293" s="349">
        <v>10</v>
      </c>
      <c r="W293" s="346">
        <v>69</v>
      </c>
      <c r="X293" s="349">
        <v>10</v>
      </c>
      <c r="Y293" s="348">
        <f t="shared" si="76"/>
        <v>0.71651090342679125</v>
      </c>
      <c r="Z293" s="346"/>
      <c r="AA293" s="310">
        <v>420</v>
      </c>
      <c r="AB293" s="310">
        <v>240</v>
      </c>
      <c r="AC293" s="311">
        <v>2.5</v>
      </c>
      <c r="AD293" s="311">
        <v>2.4</v>
      </c>
      <c r="AE293" s="311">
        <v>3.7</v>
      </c>
      <c r="AF293" s="311">
        <v>1.5</v>
      </c>
      <c r="AG293" s="310">
        <v>960</v>
      </c>
      <c r="AH293" s="310">
        <v>130</v>
      </c>
      <c r="AI293" s="312">
        <v>4.16</v>
      </c>
      <c r="AJ293" s="312">
        <v>0.66</v>
      </c>
      <c r="AK293" s="313">
        <v>62</v>
      </c>
      <c r="AL293" s="313">
        <v>10</v>
      </c>
      <c r="AM293" s="311">
        <v>1.06</v>
      </c>
      <c r="AN293" s="311">
        <v>0.19</v>
      </c>
      <c r="AO293" s="311">
        <v>6.1</v>
      </c>
      <c r="AP293" s="311">
        <v>3.6</v>
      </c>
      <c r="AQ293" s="311">
        <v>4.0999999999999996</v>
      </c>
      <c r="AR293" s="311">
        <v>1.4</v>
      </c>
      <c r="AS293" s="311">
        <v>1.46</v>
      </c>
      <c r="AT293" s="311">
        <v>0.94</v>
      </c>
      <c r="AU293" s="313">
        <v>16.600000000000001</v>
      </c>
      <c r="AV293" s="311">
        <v>4.4000000000000004</v>
      </c>
      <c r="AW293" s="311">
        <v>5.29</v>
      </c>
      <c r="AX293" s="311">
        <v>0.96</v>
      </c>
      <c r="AY293" s="314">
        <v>73</v>
      </c>
      <c r="AZ293" s="310">
        <v>12</v>
      </c>
      <c r="BA293" s="314">
        <v>26</v>
      </c>
      <c r="BB293" s="310">
        <v>4.5999999999999996</v>
      </c>
      <c r="BC293" s="314">
        <v>157</v>
      </c>
      <c r="BD293" s="310">
        <v>19</v>
      </c>
      <c r="BE293" s="314">
        <v>38.4</v>
      </c>
      <c r="BF293" s="310">
        <v>5.4</v>
      </c>
      <c r="BG293" s="310">
        <v>397</v>
      </c>
      <c r="BH293" s="314">
        <v>86</v>
      </c>
      <c r="BI293" s="314">
        <v>86</v>
      </c>
      <c r="BJ293" s="313">
        <v>15</v>
      </c>
      <c r="BK293" s="310">
        <v>5.9</v>
      </c>
      <c r="BL293" s="313">
        <v>4.9000000000000004</v>
      </c>
      <c r="BM293" s="314">
        <v>496000</v>
      </c>
      <c r="BN293" s="314">
        <v>98000</v>
      </c>
      <c r="BO293" s="314">
        <v>9960</v>
      </c>
      <c r="BP293" s="314">
        <v>1700</v>
      </c>
      <c r="BQ293" s="314">
        <v>460</v>
      </c>
      <c r="BR293" s="310">
        <v>65</v>
      </c>
      <c r="BS293" s="314">
        <v>642</v>
      </c>
      <c r="BT293" s="310">
        <v>99</v>
      </c>
      <c r="BU293" s="311">
        <v>5.2</v>
      </c>
      <c r="BV293" s="311">
        <v>2.1</v>
      </c>
      <c r="BW293" s="311">
        <v>2.2000000000000002</v>
      </c>
      <c r="BX293" s="311">
        <v>1</v>
      </c>
      <c r="BY293" s="310"/>
      <c r="BZ293" s="307">
        <f t="shared" si="77"/>
        <v>29.772091163534586</v>
      </c>
      <c r="CA293" s="235"/>
      <c r="CB293" s="308"/>
      <c r="CC293" s="235"/>
    </row>
    <row r="294" spans="1:81" s="25" customFormat="1" ht="12" customHeight="1">
      <c r="A294" s="33" t="s">
        <v>367</v>
      </c>
      <c r="B294" s="33"/>
      <c r="C294" s="299">
        <v>11.004</v>
      </c>
      <c r="D294" s="25" t="s">
        <v>460</v>
      </c>
      <c r="F294" s="298">
        <v>1942.2</v>
      </c>
      <c r="G294" s="298">
        <v>7.7</v>
      </c>
      <c r="H294" s="298">
        <v>1968</v>
      </c>
      <c r="I294" s="298">
        <v>50</v>
      </c>
      <c r="J294" s="299">
        <v>-1.4</v>
      </c>
      <c r="K294" s="300">
        <v>0.11904000000000001</v>
      </c>
      <c r="L294" s="300">
        <v>7.2999999999999996E-4</v>
      </c>
      <c r="M294" s="301">
        <v>5.8470000000000004</v>
      </c>
      <c r="N294" s="301">
        <v>0.18</v>
      </c>
      <c r="O294" s="300">
        <v>0.35709999999999997</v>
      </c>
      <c r="P294" s="300">
        <v>1.0999999999999999E-2</v>
      </c>
      <c r="Q294" s="301">
        <v>0.89363999999999999</v>
      </c>
      <c r="R294" s="309"/>
      <c r="S294" s="298">
        <v>810</v>
      </c>
      <c r="T294" s="309">
        <v>56</v>
      </c>
      <c r="U294" s="309">
        <v>103.4</v>
      </c>
      <c r="V294" s="309">
        <v>7.4</v>
      </c>
      <c r="W294" s="298">
        <v>220</v>
      </c>
      <c r="X294" s="309">
        <v>15</v>
      </c>
      <c r="Y294" s="301">
        <f t="shared" si="76"/>
        <v>1.8705281090289607</v>
      </c>
      <c r="Z294" s="299"/>
      <c r="AA294" s="310">
        <v>590</v>
      </c>
      <c r="AB294" s="310">
        <v>120</v>
      </c>
      <c r="AC294" s="311">
        <v>0.8</v>
      </c>
      <c r="AD294" s="311">
        <v>1.7</v>
      </c>
      <c r="AE294" s="311">
        <v>3.71</v>
      </c>
      <c r="AF294" s="311">
        <v>0.89</v>
      </c>
      <c r="AG294" s="310">
        <v>2720</v>
      </c>
      <c r="AH294" s="310">
        <v>280</v>
      </c>
      <c r="AI294" s="312">
        <v>2.71</v>
      </c>
      <c r="AJ294" s="312">
        <v>0.66</v>
      </c>
      <c r="AK294" s="313">
        <v>120</v>
      </c>
      <c r="AL294" s="313">
        <v>13</v>
      </c>
      <c r="AM294" s="311">
        <v>3.15</v>
      </c>
      <c r="AN294" s="311">
        <v>0.45</v>
      </c>
      <c r="AO294" s="311">
        <v>34.6</v>
      </c>
      <c r="AP294" s="311">
        <v>5.5</v>
      </c>
      <c r="AQ294" s="311">
        <v>26.9</v>
      </c>
      <c r="AR294" s="311">
        <v>3.8</v>
      </c>
      <c r="AS294" s="311">
        <v>12.7</v>
      </c>
      <c r="AT294" s="311">
        <v>2</v>
      </c>
      <c r="AU294" s="313">
        <v>86</v>
      </c>
      <c r="AV294" s="311">
        <v>11</v>
      </c>
      <c r="AW294" s="311">
        <v>21.8</v>
      </c>
      <c r="AX294" s="311">
        <v>2.5</v>
      </c>
      <c r="AY294" s="314">
        <v>254</v>
      </c>
      <c r="AZ294" s="310">
        <v>33</v>
      </c>
      <c r="BA294" s="314">
        <v>85.1</v>
      </c>
      <c r="BB294" s="310">
        <v>7.8</v>
      </c>
      <c r="BC294" s="314">
        <v>431</v>
      </c>
      <c r="BD294" s="310">
        <v>36</v>
      </c>
      <c r="BE294" s="314">
        <v>81.900000000000006</v>
      </c>
      <c r="BF294" s="310">
        <v>7.4</v>
      </c>
      <c r="BG294" s="310">
        <v>794</v>
      </c>
      <c r="BH294" s="314">
        <v>77</v>
      </c>
      <c r="BI294" s="314">
        <v>155</v>
      </c>
      <c r="BJ294" s="313">
        <v>15</v>
      </c>
      <c r="BK294" s="310">
        <v>26</v>
      </c>
      <c r="BL294" s="313">
        <v>16</v>
      </c>
      <c r="BM294" s="314">
        <v>445000</v>
      </c>
      <c r="BN294" s="314">
        <v>47000</v>
      </c>
      <c r="BO294" s="314">
        <v>7770</v>
      </c>
      <c r="BP294" s="314">
        <v>600</v>
      </c>
      <c r="BQ294" s="314">
        <v>1098</v>
      </c>
      <c r="BR294" s="310">
        <v>83</v>
      </c>
      <c r="BS294" s="314">
        <v>587</v>
      </c>
      <c r="BT294" s="310">
        <v>44</v>
      </c>
      <c r="BU294" s="311">
        <v>5.9</v>
      </c>
      <c r="BV294" s="311">
        <v>1.2</v>
      </c>
      <c r="BW294" s="311">
        <v>1.8</v>
      </c>
      <c r="BX294" s="311">
        <v>0.75</v>
      </c>
      <c r="BY294" s="309"/>
      <c r="BZ294" s="307">
        <f t="shared" si="77"/>
        <v>16.78341964458388</v>
      </c>
      <c r="CA294" s="235"/>
      <c r="CB294" s="308"/>
      <c r="CC294" s="235"/>
    </row>
    <row r="295" spans="1:81" s="97" customFormat="1" ht="12" customHeight="1">
      <c r="A295" s="96" t="s">
        <v>384</v>
      </c>
      <c r="B295" s="96"/>
      <c r="C295" s="346">
        <v>11.009</v>
      </c>
      <c r="D295" s="97" t="s">
        <v>460</v>
      </c>
      <c r="F295" s="307">
        <v>1886.9</v>
      </c>
      <c r="G295" s="307">
        <v>4.0999999999999996</v>
      </c>
      <c r="H295" s="307">
        <v>1880</v>
      </c>
      <c r="I295" s="307">
        <v>45</v>
      </c>
      <c r="J295" s="346">
        <v>0.37</v>
      </c>
      <c r="K295" s="347">
        <v>0.11543</v>
      </c>
      <c r="L295" s="347">
        <v>5.5000000000000003E-4</v>
      </c>
      <c r="M295" s="348">
        <v>5.3789999999999996</v>
      </c>
      <c r="N295" s="348">
        <v>0.16</v>
      </c>
      <c r="O295" s="347">
        <v>0.33860000000000001</v>
      </c>
      <c r="P295" s="347">
        <v>9.1999999999999998E-3</v>
      </c>
      <c r="Q295" s="348">
        <v>0.83033999999999997</v>
      </c>
      <c r="R295" s="349"/>
      <c r="S295" s="307">
        <v>512</v>
      </c>
      <c r="T295" s="349">
        <v>50</v>
      </c>
      <c r="U295" s="349">
        <v>63.4</v>
      </c>
      <c r="V295" s="349">
        <v>6.2</v>
      </c>
      <c r="W295" s="346">
        <v>76.3</v>
      </c>
      <c r="X295" s="349">
        <v>7.5</v>
      </c>
      <c r="Y295" s="348">
        <f t="shared" si="76"/>
        <v>1.096938775510204</v>
      </c>
      <c r="Z295" s="346"/>
      <c r="AA295" s="349">
        <v>300</v>
      </c>
      <c r="AB295" s="349">
        <v>110</v>
      </c>
      <c r="AC295" s="348">
        <v>0.6</v>
      </c>
      <c r="AD295" s="348">
        <v>1.5</v>
      </c>
      <c r="AE295" s="348">
        <v>0.14000000000000001</v>
      </c>
      <c r="AF295" s="348">
        <v>0.16</v>
      </c>
      <c r="AG295" s="349">
        <v>1740</v>
      </c>
      <c r="AH295" s="349">
        <v>180</v>
      </c>
      <c r="AI295" s="350">
        <v>0.06</v>
      </c>
      <c r="AJ295" s="350">
        <v>4.8000000000000001E-2</v>
      </c>
      <c r="AK295" s="346">
        <v>51.3</v>
      </c>
      <c r="AL295" s="346">
        <v>6.2</v>
      </c>
      <c r="AM295" s="350">
        <v>0.34300000000000003</v>
      </c>
      <c r="AN295" s="350">
        <v>0.09</v>
      </c>
      <c r="AO295" s="348">
        <v>5.7</v>
      </c>
      <c r="AP295" s="348">
        <v>1.6</v>
      </c>
      <c r="AQ295" s="348">
        <v>7.7</v>
      </c>
      <c r="AR295" s="348">
        <v>1.5</v>
      </c>
      <c r="AS295" s="348">
        <v>1.96</v>
      </c>
      <c r="AT295" s="348">
        <v>0.37</v>
      </c>
      <c r="AU295" s="346">
        <v>32.1</v>
      </c>
      <c r="AV295" s="348">
        <v>4.2</v>
      </c>
      <c r="AW295" s="348">
        <v>10.5</v>
      </c>
      <c r="AX295" s="348">
        <v>1.4</v>
      </c>
      <c r="AY295" s="307">
        <v>138</v>
      </c>
      <c r="AZ295" s="349">
        <v>16</v>
      </c>
      <c r="BA295" s="307">
        <v>52</v>
      </c>
      <c r="BB295" s="349">
        <v>5.9</v>
      </c>
      <c r="BC295" s="307">
        <v>270</v>
      </c>
      <c r="BD295" s="349">
        <v>24</v>
      </c>
      <c r="BE295" s="307">
        <v>62.9</v>
      </c>
      <c r="BF295" s="349">
        <v>6.5</v>
      </c>
      <c r="BG295" s="349">
        <v>582</v>
      </c>
      <c r="BH295" s="307">
        <v>64</v>
      </c>
      <c r="BI295" s="307">
        <v>131</v>
      </c>
      <c r="BJ295" s="346">
        <v>16</v>
      </c>
      <c r="BK295" s="349">
        <v>5.5</v>
      </c>
      <c r="BL295" s="346">
        <v>2.9</v>
      </c>
      <c r="BM295" s="307">
        <v>542000</v>
      </c>
      <c r="BN295" s="307">
        <v>54000</v>
      </c>
      <c r="BO295" s="307">
        <v>9910</v>
      </c>
      <c r="BP295" s="307">
        <v>910</v>
      </c>
      <c r="BQ295" s="307">
        <v>430</v>
      </c>
      <c r="BR295" s="349">
        <v>44</v>
      </c>
      <c r="BS295" s="307">
        <v>392</v>
      </c>
      <c r="BT295" s="349">
        <v>41</v>
      </c>
      <c r="BU295" s="348">
        <v>4.9000000000000004</v>
      </c>
      <c r="BV295" s="348">
        <v>1.2</v>
      </c>
      <c r="BW295" s="348">
        <v>1.83</v>
      </c>
      <c r="BX295" s="348">
        <v>0.67</v>
      </c>
      <c r="BY295" s="349"/>
      <c r="BZ295" s="307">
        <f t="shared" si="77"/>
        <v>42.132604237867398</v>
      </c>
      <c r="CA295" s="235">
        <f>BS295*(EXP(F295*0.0001551)+0.0072*EXP(F295*0.0009849))</f>
        <v>543.37550991803403</v>
      </c>
      <c r="CB295" s="308">
        <f>2.28+3.99*LOG(AK295/((CA295*BK295)^(1/2)))</f>
        <v>2.1698201000537329</v>
      </c>
      <c r="CC295" s="235">
        <f>4800/(5.711-LOG(BK295)-LOG(1)+LOG(0.75))-273.15</f>
        <v>717.41924957247181</v>
      </c>
    </row>
    <row r="296" spans="1:81" s="25" customFormat="1" ht="12" customHeight="1">
      <c r="A296" s="33" t="s">
        <v>368</v>
      </c>
      <c r="B296" s="33"/>
      <c r="C296" s="299">
        <v>8.9819999999999993</v>
      </c>
      <c r="D296" s="25" t="s">
        <v>460</v>
      </c>
      <c r="F296" s="298">
        <v>1889.8</v>
      </c>
      <c r="G296" s="298">
        <v>8</v>
      </c>
      <c r="H296" s="298">
        <v>1909</v>
      </c>
      <c r="I296" s="298">
        <v>48</v>
      </c>
      <c r="J296" s="299">
        <v>-1.1000000000000001</v>
      </c>
      <c r="K296" s="300">
        <v>0.11559</v>
      </c>
      <c r="L296" s="300">
        <v>7.7999999999999999E-4</v>
      </c>
      <c r="M296" s="301">
        <v>5.4820000000000002</v>
      </c>
      <c r="N296" s="301">
        <v>0.17</v>
      </c>
      <c r="O296" s="300">
        <v>0.34470000000000001</v>
      </c>
      <c r="P296" s="300">
        <v>9.9000000000000008E-3</v>
      </c>
      <c r="Q296" s="301">
        <v>0.80930000000000002</v>
      </c>
      <c r="R296" s="309"/>
      <c r="S296" s="298">
        <v>367</v>
      </c>
      <c r="T296" s="309">
        <v>32</v>
      </c>
      <c r="U296" s="309">
        <v>45.6</v>
      </c>
      <c r="V296" s="309">
        <v>4</v>
      </c>
      <c r="W296" s="299">
        <v>60</v>
      </c>
      <c r="X296" s="309">
        <v>6</v>
      </c>
      <c r="Y296" s="301">
        <f t="shared" si="76"/>
        <v>1.1413043478260869</v>
      </c>
      <c r="Z296" s="299"/>
      <c r="AA296" s="310">
        <v>360</v>
      </c>
      <c r="AB296" s="310">
        <v>160</v>
      </c>
      <c r="AC296" s="311" t="s">
        <v>107</v>
      </c>
      <c r="AD296" s="311" t="s">
        <v>107</v>
      </c>
      <c r="AE296" s="311">
        <v>0.59</v>
      </c>
      <c r="AF296" s="311">
        <v>0.31</v>
      </c>
      <c r="AG296" s="310">
        <v>1340</v>
      </c>
      <c r="AH296" s="310">
        <v>130</v>
      </c>
      <c r="AI296" s="312">
        <v>1.21</v>
      </c>
      <c r="AJ296" s="312">
        <v>0.27</v>
      </c>
      <c r="AK296" s="313">
        <v>50.2</v>
      </c>
      <c r="AL296" s="313">
        <v>6.7</v>
      </c>
      <c r="AM296" s="311">
        <v>1.77</v>
      </c>
      <c r="AN296" s="311">
        <v>0.39</v>
      </c>
      <c r="AO296" s="311">
        <v>15.8</v>
      </c>
      <c r="AP296" s="311">
        <v>3.4</v>
      </c>
      <c r="AQ296" s="311">
        <v>11.2</v>
      </c>
      <c r="AR296" s="311">
        <v>2</v>
      </c>
      <c r="AS296" s="311">
        <v>9.3000000000000007</v>
      </c>
      <c r="AT296" s="311">
        <v>2.1</v>
      </c>
      <c r="AU296" s="313">
        <v>35.200000000000003</v>
      </c>
      <c r="AV296" s="311">
        <v>6.1</v>
      </c>
      <c r="AW296" s="311">
        <v>9.1</v>
      </c>
      <c r="AX296" s="311">
        <v>1.2</v>
      </c>
      <c r="AY296" s="314">
        <v>124</v>
      </c>
      <c r="AZ296" s="310">
        <v>11</v>
      </c>
      <c r="BA296" s="314">
        <v>44.6</v>
      </c>
      <c r="BB296" s="310">
        <v>4.9000000000000004</v>
      </c>
      <c r="BC296" s="314">
        <v>225</v>
      </c>
      <c r="BD296" s="310">
        <v>30</v>
      </c>
      <c r="BE296" s="314">
        <v>48.5</v>
      </c>
      <c r="BF296" s="310">
        <v>6.1</v>
      </c>
      <c r="BG296" s="310">
        <v>464</v>
      </c>
      <c r="BH296" s="314">
        <v>48</v>
      </c>
      <c r="BI296" s="314">
        <v>91</v>
      </c>
      <c r="BJ296" s="313">
        <v>10</v>
      </c>
      <c r="BK296" s="310">
        <v>6.6</v>
      </c>
      <c r="BL296" s="313">
        <v>4</v>
      </c>
      <c r="BM296" s="314">
        <v>529000</v>
      </c>
      <c r="BN296" s="314">
        <v>66000</v>
      </c>
      <c r="BO296" s="314">
        <v>12300</v>
      </c>
      <c r="BP296" s="314">
        <v>1600</v>
      </c>
      <c r="BQ296" s="314">
        <v>315</v>
      </c>
      <c r="BR296" s="310">
        <v>30</v>
      </c>
      <c r="BS296" s="314">
        <v>276</v>
      </c>
      <c r="BT296" s="310">
        <v>23</v>
      </c>
      <c r="BU296" s="311">
        <v>1.46</v>
      </c>
      <c r="BV296" s="311">
        <v>0.61</v>
      </c>
      <c r="BW296" s="311">
        <v>1.24</v>
      </c>
      <c r="BX296" s="311">
        <v>0.54</v>
      </c>
      <c r="BY296" s="310"/>
      <c r="BZ296" s="307">
        <f t="shared" si="77"/>
        <v>18.919529837251357</v>
      </c>
      <c r="CA296" s="235"/>
      <c r="CB296" s="308"/>
      <c r="CC296" s="235"/>
    </row>
    <row r="297" spans="1:81" s="25" customFormat="1" ht="12" customHeight="1">
      <c r="A297" s="33" t="s">
        <v>385</v>
      </c>
      <c r="B297" s="33"/>
      <c r="C297" s="299">
        <v>11.016</v>
      </c>
      <c r="D297" s="25" t="s">
        <v>460</v>
      </c>
      <c r="F297" s="298">
        <v>1889.3</v>
      </c>
      <c r="G297" s="298">
        <v>7.1</v>
      </c>
      <c r="H297" s="298">
        <v>1945.4</v>
      </c>
      <c r="I297" s="298">
        <v>46</v>
      </c>
      <c r="J297" s="299">
        <v>-2.97</v>
      </c>
      <c r="K297" s="300">
        <v>0.11574</v>
      </c>
      <c r="L297" s="300">
        <v>6.3000000000000003E-4</v>
      </c>
      <c r="M297" s="301">
        <v>5.6020000000000003</v>
      </c>
      <c r="N297" s="301">
        <v>0.17</v>
      </c>
      <c r="O297" s="300">
        <v>0.3523</v>
      </c>
      <c r="P297" s="300">
        <v>9.7000000000000003E-3</v>
      </c>
      <c r="Q297" s="301">
        <v>0.85684000000000005</v>
      </c>
      <c r="R297" s="309"/>
      <c r="S297" s="298">
        <v>267</v>
      </c>
      <c r="T297" s="309">
        <v>22</v>
      </c>
      <c r="U297" s="309">
        <v>33.1</v>
      </c>
      <c r="V297" s="309">
        <v>2.7</v>
      </c>
      <c r="W297" s="299">
        <v>42.3</v>
      </c>
      <c r="X297" s="309">
        <v>3.8</v>
      </c>
      <c r="Y297" s="301">
        <f t="shared" si="76"/>
        <v>1.1836734693877551</v>
      </c>
      <c r="Z297" s="299"/>
      <c r="AA297" s="309">
        <v>330</v>
      </c>
      <c r="AB297" s="309">
        <v>120</v>
      </c>
      <c r="AC297" s="301">
        <v>1.3</v>
      </c>
      <c r="AD297" s="301">
        <v>1.4</v>
      </c>
      <c r="AE297" s="301">
        <v>0.63</v>
      </c>
      <c r="AF297" s="301">
        <v>0.32</v>
      </c>
      <c r="AG297" s="309">
        <v>1020</v>
      </c>
      <c r="AH297" s="309">
        <v>110</v>
      </c>
      <c r="AI297" s="344">
        <v>4.3999999999999997E-2</v>
      </c>
      <c r="AJ297" s="344">
        <v>1.7999999999999999E-2</v>
      </c>
      <c r="AK297" s="299">
        <v>31.9</v>
      </c>
      <c r="AL297" s="299">
        <v>3.3</v>
      </c>
      <c r="AM297" s="344">
        <v>0.15</v>
      </c>
      <c r="AN297" s="344">
        <v>7.8E-2</v>
      </c>
      <c r="AO297" s="301">
        <v>3.16</v>
      </c>
      <c r="AP297" s="301">
        <v>0.81</v>
      </c>
      <c r="AQ297" s="301">
        <v>4.9000000000000004</v>
      </c>
      <c r="AR297" s="301">
        <v>1.5</v>
      </c>
      <c r="AS297" s="301">
        <v>1.19</v>
      </c>
      <c r="AT297" s="301">
        <v>0.35</v>
      </c>
      <c r="AU297" s="299">
        <v>18.2</v>
      </c>
      <c r="AV297" s="301">
        <v>2.8</v>
      </c>
      <c r="AW297" s="301">
        <v>7.1</v>
      </c>
      <c r="AX297" s="301">
        <v>1.6</v>
      </c>
      <c r="AY297" s="298">
        <v>79.900000000000006</v>
      </c>
      <c r="AZ297" s="309">
        <v>9.6</v>
      </c>
      <c r="BA297" s="298">
        <v>31.7</v>
      </c>
      <c r="BB297" s="309">
        <v>3.3</v>
      </c>
      <c r="BC297" s="298">
        <v>172</v>
      </c>
      <c r="BD297" s="309">
        <v>15</v>
      </c>
      <c r="BE297" s="298">
        <v>38</v>
      </c>
      <c r="BF297" s="309">
        <v>4.5</v>
      </c>
      <c r="BG297" s="309">
        <v>345</v>
      </c>
      <c r="BH297" s="298">
        <v>41</v>
      </c>
      <c r="BI297" s="298">
        <v>67.900000000000006</v>
      </c>
      <c r="BJ297" s="299">
        <v>8.6</v>
      </c>
      <c r="BK297" s="309">
        <v>21</v>
      </c>
      <c r="BL297" s="299">
        <v>5</v>
      </c>
      <c r="BM297" s="298">
        <v>523000</v>
      </c>
      <c r="BN297" s="298">
        <v>52000</v>
      </c>
      <c r="BO297" s="298">
        <v>10400</v>
      </c>
      <c r="BP297" s="298">
        <v>1000</v>
      </c>
      <c r="BQ297" s="298">
        <v>232</v>
      </c>
      <c r="BR297" s="309">
        <v>21</v>
      </c>
      <c r="BS297" s="298">
        <v>196</v>
      </c>
      <c r="BT297" s="309">
        <v>16</v>
      </c>
      <c r="BU297" s="301">
        <v>3.66</v>
      </c>
      <c r="BV297" s="301">
        <v>0.91</v>
      </c>
      <c r="BW297" s="301">
        <v>0.84</v>
      </c>
      <c r="BX297" s="301">
        <v>0.32</v>
      </c>
      <c r="BY297" s="309"/>
      <c r="BZ297" s="307">
        <f t="shared" si="77"/>
        <v>41.590932575561872</v>
      </c>
      <c r="CA297" s="235">
        <f>BS297*(EXP(F297*0.0001551)+0.0072*EXP(F297*0.0009849))</f>
        <v>271.80695627212816</v>
      </c>
      <c r="CB297" s="308">
        <f>2.28+3.99*LOG(AK297/((CA297*BK297)^(1/2)))</f>
        <v>0.7859475006319474</v>
      </c>
      <c r="CC297" s="235">
        <f>4800/(5.711-LOG(BK297)-LOG(1)+LOG(0.75))-273.15</f>
        <v>852.59528682895746</v>
      </c>
    </row>
    <row r="298" spans="1:81" s="25" customFormat="1" ht="12" customHeight="1">
      <c r="A298" s="33" t="s">
        <v>369</v>
      </c>
      <c r="B298" s="33"/>
      <c r="C298" s="299">
        <v>4.1252000000000004</v>
      </c>
      <c r="D298" s="25" t="s">
        <v>460</v>
      </c>
      <c r="F298" s="298">
        <v>1906.3</v>
      </c>
      <c r="G298" s="298">
        <v>3.5</v>
      </c>
      <c r="H298" s="298">
        <v>1761</v>
      </c>
      <c r="I298" s="298">
        <v>53</v>
      </c>
      <c r="J298" s="299">
        <v>7.6</v>
      </c>
      <c r="K298" s="300">
        <v>0.11665</v>
      </c>
      <c r="L298" s="300">
        <v>4.6999999999999999E-4</v>
      </c>
      <c r="M298" s="301">
        <v>5.04</v>
      </c>
      <c r="N298" s="301">
        <v>0.18</v>
      </c>
      <c r="O298" s="300">
        <v>0.31409999999999999</v>
      </c>
      <c r="P298" s="300">
        <v>1.0999999999999999E-2</v>
      </c>
      <c r="Q298" s="301">
        <v>0.98834</v>
      </c>
      <c r="R298" s="309"/>
      <c r="S298" s="298">
        <v>515</v>
      </c>
      <c r="T298" s="309">
        <v>84</v>
      </c>
      <c r="U298" s="309">
        <v>65</v>
      </c>
      <c r="V298" s="309">
        <v>11</v>
      </c>
      <c r="W298" s="299">
        <v>66</v>
      </c>
      <c r="X298" s="309">
        <v>12</v>
      </c>
      <c r="Y298" s="301">
        <f t="shared" si="76"/>
        <v>1.0779816513761469</v>
      </c>
      <c r="Z298" s="299"/>
      <c r="AA298" s="310">
        <v>1360</v>
      </c>
      <c r="AB298" s="310">
        <v>280</v>
      </c>
      <c r="AC298" s="311" t="s">
        <v>107</v>
      </c>
      <c r="AD298" s="311" t="s">
        <v>107</v>
      </c>
      <c r="AE298" s="311">
        <v>2.4</v>
      </c>
      <c r="AF298" s="311">
        <v>1.4</v>
      </c>
      <c r="AG298" s="310">
        <v>1400</v>
      </c>
      <c r="AH298" s="310">
        <v>290</v>
      </c>
      <c r="AI298" s="312">
        <v>4.4000000000000004</v>
      </c>
      <c r="AJ298" s="312">
        <v>1.1000000000000001</v>
      </c>
      <c r="AK298" s="313">
        <v>82</v>
      </c>
      <c r="AL298" s="313">
        <v>19</v>
      </c>
      <c r="AM298" s="311">
        <v>4.0999999999999996</v>
      </c>
      <c r="AN298" s="311">
        <v>1</v>
      </c>
      <c r="AO298" s="311">
        <v>35.299999999999997</v>
      </c>
      <c r="AP298" s="311">
        <v>8.3000000000000007</v>
      </c>
      <c r="AQ298" s="311">
        <v>14.7</v>
      </c>
      <c r="AR298" s="311">
        <v>5.4</v>
      </c>
      <c r="AS298" s="311">
        <v>26</v>
      </c>
      <c r="AT298" s="311">
        <v>7.1</v>
      </c>
      <c r="AU298" s="313">
        <v>51</v>
      </c>
      <c r="AV298" s="311">
        <v>20</v>
      </c>
      <c r="AW298" s="311">
        <v>11.1</v>
      </c>
      <c r="AX298" s="311">
        <v>3.2</v>
      </c>
      <c r="AY298" s="314">
        <v>121</v>
      </c>
      <c r="AZ298" s="310">
        <v>22</v>
      </c>
      <c r="BA298" s="314">
        <v>48.3</v>
      </c>
      <c r="BB298" s="310">
        <v>8.6999999999999993</v>
      </c>
      <c r="BC298" s="314">
        <v>252</v>
      </c>
      <c r="BD298" s="310">
        <v>48</v>
      </c>
      <c r="BE298" s="314">
        <v>51.3</v>
      </c>
      <c r="BF298" s="310">
        <v>9.1</v>
      </c>
      <c r="BG298" s="310">
        <v>460</v>
      </c>
      <c r="BH298" s="314">
        <v>95</v>
      </c>
      <c r="BI298" s="314">
        <v>100</v>
      </c>
      <c r="BJ298" s="313">
        <v>22</v>
      </c>
      <c r="BK298" s="310">
        <v>2.5</v>
      </c>
      <c r="BL298" s="313">
        <v>6.2</v>
      </c>
      <c r="BM298" s="314">
        <v>490000</v>
      </c>
      <c r="BN298" s="314">
        <v>110000</v>
      </c>
      <c r="BO298" s="314">
        <v>11200</v>
      </c>
      <c r="BP298" s="314">
        <v>2600</v>
      </c>
      <c r="BQ298" s="314">
        <v>470</v>
      </c>
      <c r="BR298" s="310">
        <v>92</v>
      </c>
      <c r="BS298" s="314">
        <v>436</v>
      </c>
      <c r="BT298" s="310">
        <v>80</v>
      </c>
      <c r="BU298" s="311">
        <v>7</v>
      </c>
      <c r="BV298" s="311">
        <v>2.5</v>
      </c>
      <c r="BW298" s="311">
        <v>3.49</v>
      </c>
      <c r="BX298" s="311">
        <v>0.74</v>
      </c>
      <c r="BY298" s="310"/>
      <c r="BZ298" s="307">
        <f t="shared" si="77"/>
        <v>11.65905455666686</v>
      </c>
      <c r="CA298" s="235"/>
      <c r="CB298" s="308"/>
      <c r="CC298" s="235"/>
    </row>
    <row r="299" spans="1:81" s="25" customFormat="1" ht="12" customHeight="1">
      <c r="A299" s="33" t="s">
        <v>386</v>
      </c>
      <c r="B299" s="33"/>
      <c r="C299" s="299">
        <v>11.065</v>
      </c>
      <c r="D299" s="25" t="s">
        <v>460</v>
      </c>
      <c r="F299" s="298">
        <v>1887.4</v>
      </c>
      <c r="G299" s="298">
        <v>8.6999999999999993</v>
      </c>
      <c r="H299" s="298">
        <v>1827.1</v>
      </c>
      <c r="I299" s="298">
        <v>43</v>
      </c>
      <c r="J299" s="299">
        <v>3.18</v>
      </c>
      <c r="K299" s="300">
        <v>0.11545</v>
      </c>
      <c r="L299" s="300">
        <v>7.7999999999999999E-4</v>
      </c>
      <c r="M299" s="301">
        <v>5.2050000000000001</v>
      </c>
      <c r="N299" s="301">
        <v>0.15</v>
      </c>
      <c r="O299" s="300">
        <v>0.32768000000000003</v>
      </c>
      <c r="P299" s="300">
        <v>8.8000000000000005E-3</v>
      </c>
      <c r="Q299" s="301">
        <v>0.24163000000000001</v>
      </c>
      <c r="R299" s="309"/>
      <c r="S299" s="298">
        <v>228</v>
      </c>
      <c r="T299" s="309">
        <v>18</v>
      </c>
      <c r="U299" s="309">
        <v>28.3</v>
      </c>
      <c r="V299" s="309">
        <v>2.2000000000000002</v>
      </c>
      <c r="W299" s="299">
        <v>32</v>
      </c>
      <c r="X299" s="309">
        <v>2.6</v>
      </c>
      <c r="Y299" s="301">
        <f t="shared" si="76"/>
        <v>1.0718232044198894</v>
      </c>
      <c r="Z299" s="299"/>
      <c r="AA299" s="309">
        <v>470</v>
      </c>
      <c r="AB299" s="309">
        <v>140</v>
      </c>
      <c r="AC299" s="301">
        <v>0.2</v>
      </c>
      <c r="AD299" s="301">
        <v>1.1000000000000001</v>
      </c>
      <c r="AE299" s="301">
        <v>0.21</v>
      </c>
      <c r="AF299" s="301">
        <v>0.2</v>
      </c>
      <c r="AG299" s="309">
        <v>896</v>
      </c>
      <c r="AH299" s="309">
        <v>98</v>
      </c>
      <c r="AI299" s="344">
        <v>5.1999999999999998E-2</v>
      </c>
      <c r="AJ299" s="344">
        <v>2.5000000000000001E-2</v>
      </c>
      <c r="AK299" s="299">
        <v>28.9</v>
      </c>
      <c r="AL299" s="299">
        <v>3.8</v>
      </c>
      <c r="AM299" s="344">
        <v>0.122</v>
      </c>
      <c r="AN299" s="344">
        <v>4.3999999999999997E-2</v>
      </c>
      <c r="AO299" s="301">
        <v>2.8</v>
      </c>
      <c r="AP299" s="301">
        <v>1</v>
      </c>
      <c r="AQ299" s="301">
        <v>4.7</v>
      </c>
      <c r="AR299" s="301">
        <v>1.2</v>
      </c>
      <c r="AS299" s="301">
        <v>1.1000000000000001</v>
      </c>
      <c r="AT299" s="301">
        <v>0.3</v>
      </c>
      <c r="AU299" s="299">
        <v>15.9</v>
      </c>
      <c r="AV299" s="301">
        <v>3.4</v>
      </c>
      <c r="AW299" s="301">
        <v>5.65</v>
      </c>
      <c r="AX299" s="301">
        <v>0.74</v>
      </c>
      <c r="AY299" s="298">
        <v>64.2</v>
      </c>
      <c r="AZ299" s="309">
        <v>7.1</v>
      </c>
      <c r="BA299" s="298">
        <v>25.2</v>
      </c>
      <c r="BB299" s="309">
        <v>2.8</v>
      </c>
      <c r="BC299" s="298">
        <v>136</v>
      </c>
      <c r="BD299" s="309">
        <v>14</v>
      </c>
      <c r="BE299" s="298">
        <v>28.2</v>
      </c>
      <c r="BF299" s="309">
        <v>3</v>
      </c>
      <c r="BG299" s="309">
        <v>290</v>
      </c>
      <c r="BH299" s="298">
        <v>25</v>
      </c>
      <c r="BI299" s="298">
        <v>60.5</v>
      </c>
      <c r="BJ299" s="299">
        <v>4.5</v>
      </c>
      <c r="BK299" s="309">
        <v>5.3</v>
      </c>
      <c r="BL299" s="299">
        <v>3.1</v>
      </c>
      <c r="BM299" s="298">
        <v>557000</v>
      </c>
      <c r="BN299" s="298">
        <v>56000</v>
      </c>
      <c r="BO299" s="298">
        <v>10220</v>
      </c>
      <c r="BP299" s="298">
        <v>910</v>
      </c>
      <c r="BQ299" s="298">
        <v>194</v>
      </c>
      <c r="BR299" s="309">
        <v>16</v>
      </c>
      <c r="BS299" s="298">
        <v>181</v>
      </c>
      <c r="BT299" s="309">
        <v>14</v>
      </c>
      <c r="BU299" s="301">
        <v>2.62</v>
      </c>
      <c r="BV299" s="301">
        <v>0.57999999999999996</v>
      </c>
      <c r="BW299" s="301">
        <v>0.67</v>
      </c>
      <c r="BX299" s="301">
        <v>0.33</v>
      </c>
      <c r="BY299" s="309"/>
      <c r="BZ299" s="307">
        <f t="shared" si="77"/>
        <v>36.588145896656535</v>
      </c>
      <c r="CA299" s="235">
        <f>BS299*(EXP(F299*0.0001551)+0.0072*EXP(F299*0.0009849))</f>
        <v>250.91825118175453</v>
      </c>
      <c r="CB299" s="308">
        <f>2.28+3.99*LOG(AK299/((CA299*BK299)^(1/2)))</f>
        <v>1.876985190034631</v>
      </c>
      <c r="CC299" s="235">
        <f>4800/(5.711-LOG(BK299)-LOG(1)+LOG(0.75))-273.15</f>
        <v>714.14162462213608</v>
      </c>
    </row>
    <row r="300" spans="1:81" s="25" customFormat="1" ht="12" customHeight="1">
      <c r="A300" s="33" t="s">
        <v>370</v>
      </c>
      <c r="B300" s="33"/>
      <c r="C300" s="299">
        <v>3.1564999999999999</v>
      </c>
      <c r="D300" s="25" t="s">
        <v>460</v>
      </c>
      <c r="F300" s="298">
        <v>1902.7</v>
      </c>
      <c r="G300" s="298">
        <v>4.3</v>
      </c>
      <c r="H300" s="298">
        <v>1806.5</v>
      </c>
      <c r="I300" s="298">
        <v>43</v>
      </c>
      <c r="J300" s="299">
        <v>5.05</v>
      </c>
      <c r="K300" s="300">
        <v>0.11648</v>
      </c>
      <c r="L300" s="300">
        <v>4.8000000000000001E-4</v>
      </c>
      <c r="M300" s="301">
        <v>5.1820000000000004</v>
      </c>
      <c r="N300" s="301">
        <v>0.15</v>
      </c>
      <c r="O300" s="300">
        <v>0.32340000000000002</v>
      </c>
      <c r="P300" s="300">
        <v>8.8000000000000005E-3</v>
      </c>
      <c r="Q300" s="301">
        <v>0.92471999999999999</v>
      </c>
      <c r="R300" s="309"/>
      <c r="S300" s="298">
        <v>533</v>
      </c>
      <c r="T300" s="309">
        <v>72</v>
      </c>
      <c r="U300" s="309">
        <v>67.2</v>
      </c>
      <c r="V300" s="309">
        <v>9.1999999999999993</v>
      </c>
      <c r="W300" s="299">
        <v>72.400000000000006</v>
      </c>
      <c r="X300" s="309">
        <v>9.8000000000000007</v>
      </c>
      <c r="Y300" s="301">
        <f t="shared" si="76"/>
        <v>0.97931034482758617</v>
      </c>
      <c r="Z300" s="299"/>
      <c r="AA300" s="310">
        <v>1020</v>
      </c>
      <c r="AB300" s="310">
        <v>220</v>
      </c>
      <c r="AC300" s="311" t="s">
        <v>107</v>
      </c>
      <c r="AD300" s="311" t="s">
        <v>107</v>
      </c>
      <c r="AE300" s="311">
        <v>0.8</v>
      </c>
      <c r="AF300" s="311">
        <v>1.1000000000000001</v>
      </c>
      <c r="AG300" s="310">
        <v>1370</v>
      </c>
      <c r="AH300" s="310">
        <v>210</v>
      </c>
      <c r="AI300" s="312">
        <v>2.08</v>
      </c>
      <c r="AJ300" s="312">
        <v>0.41</v>
      </c>
      <c r="AK300" s="313">
        <v>73</v>
      </c>
      <c r="AL300" s="313">
        <v>13</v>
      </c>
      <c r="AM300" s="312">
        <v>1.75</v>
      </c>
      <c r="AN300" s="312">
        <v>0.46</v>
      </c>
      <c r="AO300" s="311">
        <v>13.7</v>
      </c>
      <c r="AP300" s="311">
        <v>5.2</v>
      </c>
      <c r="AQ300" s="311">
        <v>9.6999999999999993</v>
      </c>
      <c r="AR300" s="311">
        <v>6.2</v>
      </c>
      <c r="AS300" s="311">
        <v>3.4</v>
      </c>
      <c r="AT300" s="311">
        <v>1.5</v>
      </c>
      <c r="AU300" s="313">
        <v>21.5</v>
      </c>
      <c r="AV300" s="311">
        <v>7.6</v>
      </c>
      <c r="AW300" s="311">
        <v>7</v>
      </c>
      <c r="AX300" s="311">
        <v>1.5</v>
      </c>
      <c r="AY300" s="314">
        <v>105</v>
      </c>
      <c r="AZ300" s="310">
        <v>24</v>
      </c>
      <c r="BA300" s="314">
        <v>42.7</v>
      </c>
      <c r="BB300" s="310">
        <v>7.6</v>
      </c>
      <c r="BC300" s="314">
        <v>222</v>
      </c>
      <c r="BD300" s="310">
        <v>32</v>
      </c>
      <c r="BE300" s="314">
        <v>51.4</v>
      </c>
      <c r="BF300" s="310">
        <v>5.9</v>
      </c>
      <c r="BG300" s="310">
        <v>577</v>
      </c>
      <c r="BH300" s="314">
        <v>95</v>
      </c>
      <c r="BI300" s="314">
        <v>117</v>
      </c>
      <c r="BJ300" s="313">
        <v>16</v>
      </c>
      <c r="BK300" s="310">
        <v>6.9</v>
      </c>
      <c r="BL300" s="313">
        <v>5.0999999999999996</v>
      </c>
      <c r="BM300" s="314">
        <v>584000</v>
      </c>
      <c r="BN300" s="314">
        <v>91000</v>
      </c>
      <c r="BO300" s="314">
        <v>12500</v>
      </c>
      <c r="BP300" s="314">
        <v>2900</v>
      </c>
      <c r="BQ300" s="314">
        <v>426</v>
      </c>
      <c r="BR300" s="310">
        <v>56</v>
      </c>
      <c r="BS300" s="314">
        <v>435</v>
      </c>
      <c r="BT300" s="310">
        <v>57</v>
      </c>
      <c r="BU300" s="311">
        <v>6.8</v>
      </c>
      <c r="BV300" s="311">
        <v>2.8</v>
      </c>
      <c r="BW300" s="311">
        <v>2.2000000000000002</v>
      </c>
      <c r="BX300" s="311">
        <v>1.5</v>
      </c>
      <c r="BY300" s="310"/>
      <c r="BZ300" s="307">
        <f t="shared" si="77"/>
        <v>18.488975844683573</v>
      </c>
      <c r="CA300" s="235"/>
      <c r="CB300" s="308"/>
      <c r="CC300" s="235"/>
    </row>
    <row r="301" spans="1:81" s="25" customFormat="1" ht="12" customHeight="1">
      <c r="A301" s="33" t="s">
        <v>387</v>
      </c>
      <c r="B301" s="33"/>
      <c r="C301" s="299">
        <v>11.005000000000001</v>
      </c>
      <c r="D301" s="25" t="s">
        <v>460</v>
      </c>
      <c r="F301" s="298">
        <v>1896.6</v>
      </c>
      <c r="G301" s="298">
        <v>6.5</v>
      </c>
      <c r="H301" s="298">
        <v>2010</v>
      </c>
      <c r="I301" s="298">
        <v>64</v>
      </c>
      <c r="J301" s="299">
        <v>-6</v>
      </c>
      <c r="K301" s="300">
        <v>0.11607000000000001</v>
      </c>
      <c r="L301" s="300">
        <v>6.4999999999999997E-4</v>
      </c>
      <c r="M301" s="301">
        <v>5.85</v>
      </c>
      <c r="N301" s="301">
        <v>0.23</v>
      </c>
      <c r="O301" s="300">
        <v>0.36620000000000003</v>
      </c>
      <c r="P301" s="300">
        <v>1.4E-2</v>
      </c>
      <c r="Q301" s="301">
        <v>0.98063</v>
      </c>
      <c r="R301" s="309"/>
      <c r="S301" s="298">
        <v>438</v>
      </c>
      <c r="T301" s="309">
        <v>34</v>
      </c>
      <c r="U301" s="309">
        <v>55</v>
      </c>
      <c r="V301" s="309">
        <v>4.2</v>
      </c>
      <c r="W301" s="299">
        <v>85.3</v>
      </c>
      <c r="X301" s="309">
        <v>6.9</v>
      </c>
      <c r="Y301" s="301">
        <f t="shared" si="76"/>
        <v>1.3682539682539683</v>
      </c>
      <c r="Z301" s="299"/>
      <c r="AA301" s="310">
        <v>590</v>
      </c>
      <c r="AB301" s="310">
        <v>170</v>
      </c>
      <c r="AC301" s="311">
        <v>0.9</v>
      </c>
      <c r="AD301" s="311">
        <v>1.5</v>
      </c>
      <c r="AE301" s="311">
        <v>0.22</v>
      </c>
      <c r="AF301" s="311">
        <v>0.18</v>
      </c>
      <c r="AG301" s="310">
        <v>1570</v>
      </c>
      <c r="AH301" s="310">
        <v>170</v>
      </c>
      <c r="AI301" s="312">
        <v>0.13800000000000001</v>
      </c>
      <c r="AJ301" s="312">
        <v>5.3999999999999999E-2</v>
      </c>
      <c r="AK301" s="313">
        <v>52.1</v>
      </c>
      <c r="AL301" s="313">
        <v>5.7</v>
      </c>
      <c r="AM301" s="312">
        <v>0.26800000000000002</v>
      </c>
      <c r="AN301" s="312">
        <v>7.2999999999999995E-2</v>
      </c>
      <c r="AO301" s="311">
        <v>4.71</v>
      </c>
      <c r="AP301" s="311">
        <v>0.91</v>
      </c>
      <c r="AQ301" s="311">
        <v>7.4</v>
      </c>
      <c r="AR301" s="311">
        <v>1.6</v>
      </c>
      <c r="AS301" s="311">
        <v>1.74</v>
      </c>
      <c r="AT301" s="311">
        <v>0.49</v>
      </c>
      <c r="AU301" s="313">
        <v>38.700000000000003</v>
      </c>
      <c r="AV301" s="311">
        <v>8.3000000000000007</v>
      </c>
      <c r="AW301" s="311">
        <v>10.3</v>
      </c>
      <c r="AX301" s="311">
        <v>1.4</v>
      </c>
      <c r="AY301" s="314">
        <v>134</v>
      </c>
      <c r="AZ301" s="310">
        <v>16</v>
      </c>
      <c r="BA301" s="314">
        <v>50.8</v>
      </c>
      <c r="BB301" s="310">
        <v>5.5</v>
      </c>
      <c r="BC301" s="314">
        <v>246</v>
      </c>
      <c r="BD301" s="310">
        <v>28</v>
      </c>
      <c r="BE301" s="314">
        <v>53.1</v>
      </c>
      <c r="BF301" s="310">
        <v>6.4</v>
      </c>
      <c r="BG301" s="310">
        <v>456</v>
      </c>
      <c r="BH301" s="314">
        <v>45</v>
      </c>
      <c r="BI301" s="314">
        <v>95</v>
      </c>
      <c r="BJ301" s="313">
        <v>11</v>
      </c>
      <c r="BK301" s="310">
        <v>5.9</v>
      </c>
      <c r="BL301" s="313">
        <v>4</v>
      </c>
      <c r="BM301" s="314">
        <v>519000</v>
      </c>
      <c r="BN301" s="314">
        <v>57000</v>
      </c>
      <c r="BO301" s="314">
        <v>10100</v>
      </c>
      <c r="BP301" s="314">
        <v>1000</v>
      </c>
      <c r="BQ301" s="314">
        <v>431</v>
      </c>
      <c r="BR301" s="310">
        <v>44</v>
      </c>
      <c r="BS301" s="314">
        <v>315</v>
      </c>
      <c r="BT301" s="310">
        <v>28</v>
      </c>
      <c r="BU301" s="311">
        <v>5.7</v>
      </c>
      <c r="BV301" s="311">
        <v>1.1000000000000001</v>
      </c>
      <c r="BW301" s="311">
        <v>1.23</v>
      </c>
      <c r="BX301" s="311">
        <v>0.51</v>
      </c>
      <c r="BY301" s="310"/>
      <c r="BZ301" s="307">
        <f t="shared" si="77"/>
        <v>46.558214265220634</v>
      </c>
      <c r="CA301" s="235"/>
      <c r="CB301" s="308"/>
      <c r="CC301" s="235"/>
    </row>
    <row r="302" spans="1:81" s="25" customFormat="1" ht="12" customHeight="1">
      <c r="A302" s="33" t="s">
        <v>371</v>
      </c>
      <c r="B302" s="33"/>
      <c r="C302" s="299">
        <v>1.9355</v>
      </c>
      <c r="D302" s="25" t="s">
        <v>460</v>
      </c>
      <c r="F302" s="298">
        <v>1886.9</v>
      </c>
      <c r="G302" s="298">
        <v>5</v>
      </c>
      <c r="H302" s="298">
        <v>1683</v>
      </c>
      <c r="I302" s="298">
        <v>63</v>
      </c>
      <c r="J302" s="299">
        <v>10.8</v>
      </c>
      <c r="K302" s="300">
        <v>0.11532000000000001</v>
      </c>
      <c r="L302" s="300">
        <v>8.4999999999999995E-4</v>
      </c>
      <c r="M302" s="301">
        <v>4.7300000000000004</v>
      </c>
      <c r="N302" s="301">
        <v>0.2</v>
      </c>
      <c r="O302" s="300">
        <v>0.2984</v>
      </c>
      <c r="P302" s="300">
        <v>1.2999999999999999E-2</v>
      </c>
      <c r="Q302" s="301">
        <v>0.98502000000000001</v>
      </c>
      <c r="R302" s="309"/>
      <c r="S302" s="298">
        <v>588</v>
      </c>
      <c r="T302" s="309">
        <v>84</v>
      </c>
      <c r="U302" s="309">
        <v>74</v>
      </c>
      <c r="V302" s="309">
        <v>11</v>
      </c>
      <c r="W302" s="299">
        <v>78</v>
      </c>
      <c r="X302" s="309">
        <v>12</v>
      </c>
      <c r="Y302" s="301">
        <f t="shared" si="76"/>
        <v>0.88314176245210729</v>
      </c>
      <c r="Z302" s="299"/>
      <c r="AA302" s="310">
        <v>310</v>
      </c>
      <c r="AB302" s="310">
        <v>300</v>
      </c>
      <c r="AC302" s="311">
        <v>1.5</v>
      </c>
      <c r="AD302" s="311">
        <v>3.3</v>
      </c>
      <c r="AE302" s="311">
        <v>4.9000000000000004</v>
      </c>
      <c r="AF302" s="311">
        <v>1.2</v>
      </c>
      <c r="AG302" s="310">
        <v>1060</v>
      </c>
      <c r="AH302" s="310">
        <v>210</v>
      </c>
      <c r="AI302" s="312">
        <v>4.5999999999999996</v>
      </c>
      <c r="AJ302" s="312">
        <v>1.9</v>
      </c>
      <c r="AK302" s="313">
        <v>70</v>
      </c>
      <c r="AL302" s="313">
        <v>12</v>
      </c>
      <c r="AM302" s="311">
        <v>2.7</v>
      </c>
      <c r="AN302" s="311">
        <v>1.3</v>
      </c>
      <c r="AO302" s="311">
        <v>14.8</v>
      </c>
      <c r="AP302" s="311">
        <v>3</v>
      </c>
      <c r="AQ302" s="311">
        <v>6.5</v>
      </c>
      <c r="AR302" s="311">
        <v>2.4</v>
      </c>
      <c r="AS302" s="311">
        <v>6.8</v>
      </c>
      <c r="AT302" s="311">
        <v>2.5</v>
      </c>
      <c r="AU302" s="313">
        <v>24.6</v>
      </c>
      <c r="AV302" s="311">
        <v>7</v>
      </c>
      <c r="AW302" s="311">
        <v>6.2</v>
      </c>
      <c r="AX302" s="311">
        <v>3.2</v>
      </c>
      <c r="AY302" s="314">
        <v>85</v>
      </c>
      <c r="AZ302" s="310">
        <v>28</v>
      </c>
      <c r="BA302" s="314">
        <v>29.2</v>
      </c>
      <c r="BB302" s="310">
        <v>7.2</v>
      </c>
      <c r="BC302" s="314">
        <v>143</v>
      </c>
      <c r="BD302" s="310">
        <v>20</v>
      </c>
      <c r="BE302" s="314">
        <v>34.700000000000003</v>
      </c>
      <c r="BF302" s="310">
        <v>6.1</v>
      </c>
      <c r="BG302" s="310">
        <v>310</v>
      </c>
      <c r="BH302" s="314">
        <v>22</v>
      </c>
      <c r="BI302" s="314">
        <v>70</v>
      </c>
      <c r="BJ302" s="313">
        <v>10</v>
      </c>
      <c r="BK302" s="310">
        <v>1.4</v>
      </c>
      <c r="BL302" s="313">
        <v>3.2</v>
      </c>
      <c r="BM302" s="314">
        <v>515000</v>
      </c>
      <c r="BN302" s="314">
        <v>72000</v>
      </c>
      <c r="BO302" s="314">
        <v>9900</v>
      </c>
      <c r="BP302" s="314">
        <v>2100</v>
      </c>
      <c r="BQ302" s="314">
        <v>461</v>
      </c>
      <c r="BR302" s="310">
        <v>97</v>
      </c>
      <c r="BS302" s="314">
        <v>522</v>
      </c>
      <c r="BT302" s="310">
        <v>94</v>
      </c>
      <c r="BU302" s="311">
        <v>4.3</v>
      </c>
      <c r="BV302" s="311">
        <v>1.7</v>
      </c>
      <c r="BW302" s="311">
        <v>2.2000000000000002</v>
      </c>
      <c r="BX302" s="311">
        <v>1.3</v>
      </c>
      <c r="BY302" s="310"/>
      <c r="BZ302" s="307">
        <f t="shared" si="77"/>
        <v>18.820166320166319</v>
      </c>
      <c r="CA302" s="235"/>
      <c r="CB302" s="308"/>
      <c r="CC302" s="235"/>
    </row>
    <row r="303" spans="1:81" s="25" customFormat="1" ht="12" customHeight="1">
      <c r="A303" s="33" t="s">
        <v>372</v>
      </c>
      <c r="B303" s="33"/>
      <c r="C303" s="299">
        <v>4.2942999999999998</v>
      </c>
      <c r="D303" s="25" t="s">
        <v>460</v>
      </c>
      <c r="F303" s="298">
        <v>1894</v>
      </c>
      <c r="G303" s="298">
        <v>11</v>
      </c>
      <c r="H303" s="298">
        <v>1791</v>
      </c>
      <c r="I303" s="298">
        <v>45</v>
      </c>
      <c r="J303" s="299">
        <v>5.44</v>
      </c>
      <c r="K303" s="300">
        <v>0.1159</v>
      </c>
      <c r="L303" s="300">
        <v>1.1000000000000001E-3</v>
      </c>
      <c r="M303" s="301">
        <v>5.1070000000000002</v>
      </c>
      <c r="N303" s="301">
        <v>0.17</v>
      </c>
      <c r="O303" s="300">
        <v>0.32029999999999997</v>
      </c>
      <c r="P303" s="300">
        <v>9.1999999999999998E-3</v>
      </c>
      <c r="Q303" s="301">
        <v>0.86509999999999998</v>
      </c>
      <c r="R303" s="309"/>
      <c r="S303" s="298">
        <v>376</v>
      </c>
      <c r="T303" s="309">
        <v>59</v>
      </c>
      <c r="U303" s="309">
        <v>47.4</v>
      </c>
      <c r="V303" s="309">
        <v>7.8</v>
      </c>
      <c r="W303" s="299">
        <v>50.2</v>
      </c>
      <c r="X303" s="309">
        <v>8.5</v>
      </c>
      <c r="Y303" s="301">
        <f t="shared" si="76"/>
        <v>0.88709677419354838</v>
      </c>
      <c r="Z303" s="299"/>
      <c r="AA303" s="310">
        <v>260</v>
      </c>
      <c r="AB303" s="310">
        <v>180</v>
      </c>
      <c r="AC303" s="311">
        <v>1.8</v>
      </c>
      <c r="AD303" s="311">
        <v>3.4</v>
      </c>
      <c r="AE303" s="311">
        <v>0.53</v>
      </c>
      <c r="AF303" s="311">
        <v>0.32</v>
      </c>
      <c r="AG303" s="310">
        <v>950</v>
      </c>
      <c r="AH303" s="310">
        <v>190</v>
      </c>
      <c r="AI303" s="312">
        <v>2.13</v>
      </c>
      <c r="AJ303" s="312">
        <v>0.49</v>
      </c>
      <c r="AK303" s="313">
        <v>64.8</v>
      </c>
      <c r="AL303" s="313">
        <v>9.1999999999999993</v>
      </c>
      <c r="AM303" s="311">
        <v>2.5</v>
      </c>
      <c r="AN303" s="311">
        <v>0.59</v>
      </c>
      <c r="AO303" s="311">
        <v>16.600000000000001</v>
      </c>
      <c r="AP303" s="311">
        <v>4.5</v>
      </c>
      <c r="AQ303" s="311">
        <v>6.5</v>
      </c>
      <c r="AR303" s="311">
        <v>2.1</v>
      </c>
      <c r="AS303" s="311">
        <v>19.8</v>
      </c>
      <c r="AT303" s="311">
        <v>4.2</v>
      </c>
      <c r="AU303" s="313">
        <v>13.4</v>
      </c>
      <c r="AV303" s="311">
        <v>3.9</v>
      </c>
      <c r="AW303" s="311">
        <v>5.7</v>
      </c>
      <c r="AX303" s="311">
        <v>1.3</v>
      </c>
      <c r="AY303" s="314">
        <v>80</v>
      </c>
      <c r="AZ303" s="310">
        <v>14</v>
      </c>
      <c r="BA303" s="314">
        <v>28.3</v>
      </c>
      <c r="BB303" s="310">
        <v>3.5</v>
      </c>
      <c r="BC303" s="314">
        <v>161</v>
      </c>
      <c r="BD303" s="310">
        <v>29</v>
      </c>
      <c r="BE303" s="314">
        <v>34.1</v>
      </c>
      <c r="BF303" s="310">
        <v>6.2</v>
      </c>
      <c r="BG303" s="310">
        <v>366</v>
      </c>
      <c r="BH303" s="314">
        <v>66</v>
      </c>
      <c r="BI303" s="314">
        <v>76</v>
      </c>
      <c r="BJ303" s="313">
        <v>12</v>
      </c>
      <c r="BK303" s="310">
        <v>5.2</v>
      </c>
      <c r="BL303" s="313">
        <v>4.2</v>
      </c>
      <c r="BM303" s="314">
        <v>500000</v>
      </c>
      <c r="BN303" s="314">
        <v>100000</v>
      </c>
      <c r="BO303" s="314">
        <v>9600</v>
      </c>
      <c r="BP303" s="314">
        <v>2100</v>
      </c>
      <c r="BQ303" s="314">
        <v>275</v>
      </c>
      <c r="BR303" s="310">
        <v>44</v>
      </c>
      <c r="BS303" s="314">
        <v>310</v>
      </c>
      <c r="BT303" s="310">
        <v>48</v>
      </c>
      <c r="BU303" s="311">
        <v>3.1</v>
      </c>
      <c r="BV303" s="311">
        <v>1.1000000000000001</v>
      </c>
      <c r="BW303" s="311">
        <v>1.78</v>
      </c>
      <c r="BX303" s="311">
        <v>0.56000000000000005</v>
      </c>
      <c r="BY303" s="310"/>
      <c r="BZ303" s="307">
        <f t="shared" si="77"/>
        <v>17.126969416126045</v>
      </c>
      <c r="CA303" s="235"/>
      <c r="CB303" s="308"/>
      <c r="CC303" s="235"/>
    </row>
    <row r="304" spans="1:81" s="25" customFormat="1" ht="12" customHeight="1">
      <c r="A304" s="33" t="s">
        <v>373</v>
      </c>
      <c r="B304" s="33"/>
      <c r="C304" s="299">
        <v>11.010999999999999</v>
      </c>
      <c r="D304" s="25" t="s">
        <v>460</v>
      </c>
      <c r="F304" s="298">
        <v>1932.1</v>
      </c>
      <c r="G304" s="298">
        <v>4.4000000000000004</v>
      </c>
      <c r="H304" s="298">
        <v>1984</v>
      </c>
      <c r="I304" s="298">
        <v>60</v>
      </c>
      <c r="J304" s="299">
        <v>-2.7</v>
      </c>
      <c r="K304" s="300">
        <v>0.11837</v>
      </c>
      <c r="L304" s="300">
        <v>5.5999999999999995E-4</v>
      </c>
      <c r="M304" s="301">
        <v>5.87</v>
      </c>
      <c r="N304" s="301">
        <v>0.22</v>
      </c>
      <c r="O304" s="300">
        <v>0.36059999999999998</v>
      </c>
      <c r="P304" s="300">
        <v>1.2999999999999999E-2</v>
      </c>
      <c r="Q304" s="301">
        <v>0.98721999999999999</v>
      </c>
      <c r="R304" s="309"/>
      <c r="S304" s="298">
        <v>726</v>
      </c>
      <c r="T304" s="309">
        <v>86</v>
      </c>
      <c r="U304" s="309">
        <v>94</v>
      </c>
      <c r="V304" s="309">
        <v>11</v>
      </c>
      <c r="W304" s="298">
        <v>108</v>
      </c>
      <c r="X304" s="309">
        <v>13</v>
      </c>
      <c r="Y304" s="301">
        <f t="shared" si="76"/>
        <v>0.95318352059925093</v>
      </c>
      <c r="Z304" s="299"/>
      <c r="AA304" s="310">
        <v>370</v>
      </c>
      <c r="AB304" s="310">
        <v>160</v>
      </c>
      <c r="AC304" s="311">
        <v>0.4</v>
      </c>
      <c r="AD304" s="311">
        <v>1.7</v>
      </c>
      <c r="AE304" s="311">
        <v>1.42</v>
      </c>
      <c r="AF304" s="311">
        <v>0.62</v>
      </c>
      <c r="AG304" s="310">
        <v>1640</v>
      </c>
      <c r="AH304" s="310">
        <v>230</v>
      </c>
      <c r="AI304" s="312">
        <v>2.97</v>
      </c>
      <c r="AJ304" s="312">
        <v>0.46</v>
      </c>
      <c r="AK304" s="313">
        <v>84</v>
      </c>
      <c r="AL304" s="313">
        <v>12</v>
      </c>
      <c r="AM304" s="311">
        <v>4.59</v>
      </c>
      <c r="AN304" s="311">
        <v>0.56000000000000005</v>
      </c>
      <c r="AO304" s="311">
        <v>39.700000000000003</v>
      </c>
      <c r="AP304" s="311">
        <v>6.3</v>
      </c>
      <c r="AQ304" s="311">
        <v>18.5</v>
      </c>
      <c r="AR304" s="311">
        <v>4.5</v>
      </c>
      <c r="AS304" s="311">
        <v>9.1</v>
      </c>
      <c r="AT304" s="311">
        <v>1.3</v>
      </c>
      <c r="AU304" s="313">
        <v>44</v>
      </c>
      <c r="AV304" s="311">
        <v>7.2</v>
      </c>
      <c r="AW304" s="311">
        <v>13.3</v>
      </c>
      <c r="AX304" s="311">
        <v>2.5</v>
      </c>
      <c r="AY304" s="314">
        <v>157</v>
      </c>
      <c r="AZ304" s="310">
        <v>23</v>
      </c>
      <c r="BA304" s="314">
        <v>54</v>
      </c>
      <c r="BB304" s="310">
        <v>7.7</v>
      </c>
      <c r="BC304" s="314">
        <v>290</v>
      </c>
      <c r="BD304" s="310">
        <v>40</v>
      </c>
      <c r="BE304" s="314">
        <v>55.9</v>
      </c>
      <c r="BF304" s="310">
        <v>7.4</v>
      </c>
      <c r="BG304" s="310">
        <v>534</v>
      </c>
      <c r="BH304" s="314">
        <v>59</v>
      </c>
      <c r="BI304" s="314">
        <v>109</v>
      </c>
      <c r="BJ304" s="313">
        <v>16</v>
      </c>
      <c r="BK304" s="310">
        <v>52</v>
      </c>
      <c r="BL304" s="313">
        <v>23</v>
      </c>
      <c r="BM304" s="314">
        <v>464000</v>
      </c>
      <c r="BN304" s="314">
        <v>68000</v>
      </c>
      <c r="BO304" s="314">
        <v>10000</v>
      </c>
      <c r="BP304" s="314">
        <v>1200</v>
      </c>
      <c r="BQ304" s="314">
        <v>509</v>
      </c>
      <c r="BR304" s="310">
        <v>64</v>
      </c>
      <c r="BS304" s="314">
        <v>534</v>
      </c>
      <c r="BT304" s="310">
        <v>66</v>
      </c>
      <c r="BU304" s="311">
        <v>7.1</v>
      </c>
      <c r="BV304" s="311">
        <v>1.9</v>
      </c>
      <c r="BW304" s="311">
        <v>3.4</v>
      </c>
      <c r="BX304" s="311">
        <v>0.95</v>
      </c>
      <c r="BY304" s="310"/>
      <c r="BZ304" s="307">
        <f t="shared" si="77"/>
        <v>12.441146436108653</v>
      </c>
      <c r="CA304" s="235"/>
      <c r="CB304" s="308"/>
      <c r="CC304" s="235"/>
    </row>
    <row r="305" spans="1:81" s="25" customFormat="1" ht="12" customHeight="1">
      <c r="A305" s="33" t="s">
        <v>374</v>
      </c>
      <c r="B305" s="33"/>
      <c r="C305" s="299">
        <v>11.010999999999999</v>
      </c>
      <c r="D305" s="25" t="s">
        <v>460</v>
      </c>
      <c r="F305" s="298">
        <v>1864.3</v>
      </c>
      <c r="G305" s="298">
        <v>9.9</v>
      </c>
      <c r="H305" s="298">
        <v>1358</v>
      </c>
      <c r="I305" s="298">
        <v>38</v>
      </c>
      <c r="J305" s="299">
        <v>27.1</v>
      </c>
      <c r="K305" s="300">
        <v>0.11407</v>
      </c>
      <c r="L305" s="300">
        <v>7.3999999999999999E-4</v>
      </c>
      <c r="M305" s="301">
        <v>3.6789999999999998</v>
      </c>
      <c r="N305" s="301">
        <v>0.12</v>
      </c>
      <c r="O305" s="300">
        <v>0.2346</v>
      </c>
      <c r="P305" s="300">
        <v>7.1999999999999998E-3</v>
      </c>
      <c r="Q305" s="301">
        <v>0.91757</v>
      </c>
      <c r="R305" s="309"/>
      <c r="S305" s="298">
        <v>498</v>
      </c>
      <c r="T305" s="309">
        <v>36</v>
      </c>
      <c r="U305" s="309">
        <v>62.1</v>
      </c>
      <c r="V305" s="309">
        <v>4.7</v>
      </c>
      <c r="W305" s="299">
        <v>80.900000000000006</v>
      </c>
      <c r="X305" s="309">
        <v>6.6</v>
      </c>
      <c r="Y305" s="301">
        <f t="shared" si="76"/>
        <v>1.1234347048300537</v>
      </c>
      <c r="Z305" s="299"/>
      <c r="AA305" s="310">
        <v>660</v>
      </c>
      <c r="AB305" s="310">
        <v>280</v>
      </c>
      <c r="AC305" s="311" t="s">
        <v>107</v>
      </c>
      <c r="AD305" s="311" t="s">
        <v>107</v>
      </c>
      <c r="AE305" s="311">
        <v>9.8000000000000007</v>
      </c>
      <c r="AF305" s="311">
        <v>2.2999999999999998</v>
      </c>
      <c r="AG305" s="310">
        <v>1440</v>
      </c>
      <c r="AH305" s="310">
        <v>120</v>
      </c>
      <c r="AI305" s="312">
        <v>7.6</v>
      </c>
      <c r="AJ305" s="312">
        <v>2.2000000000000002</v>
      </c>
      <c r="AK305" s="313">
        <v>104</v>
      </c>
      <c r="AL305" s="313">
        <v>11</v>
      </c>
      <c r="AM305" s="311">
        <v>7.4</v>
      </c>
      <c r="AN305" s="311">
        <v>1.6</v>
      </c>
      <c r="AO305" s="311">
        <v>45</v>
      </c>
      <c r="AP305" s="311">
        <v>8.9</v>
      </c>
      <c r="AQ305" s="311">
        <v>22.7</v>
      </c>
      <c r="AR305" s="311">
        <v>4.4000000000000004</v>
      </c>
      <c r="AS305" s="311">
        <v>11.3</v>
      </c>
      <c r="AT305" s="311">
        <v>1.9</v>
      </c>
      <c r="AU305" s="313">
        <v>41</v>
      </c>
      <c r="AV305" s="311">
        <v>6.5</v>
      </c>
      <c r="AW305" s="311">
        <v>10.7</v>
      </c>
      <c r="AX305" s="311">
        <v>1.4</v>
      </c>
      <c r="AY305" s="314">
        <v>115.5</v>
      </c>
      <c r="AZ305" s="310">
        <v>8.5</v>
      </c>
      <c r="BA305" s="314">
        <v>43</v>
      </c>
      <c r="BB305" s="310">
        <v>3.3</v>
      </c>
      <c r="BC305" s="314">
        <v>225</v>
      </c>
      <c r="BD305" s="310">
        <v>21</v>
      </c>
      <c r="BE305" s="314">
        <v>44.7</v>
      </c>
      <c r="BF305" s="310">
        <v>3.3</v>
      </c>
      <c r="BG305" s="310">
        <v>467</v>
      </c>
      <c r="BH305" s="314">
        <v>42</v>
      </c>
      <c r="BI305" s="314">
        <v>94.5</v>
      </c>
      <c r="BJ305" s="313">
        <v>9.6</v>
      </c>
      <c r="BK305" s="310">
        <v>2.8</v>
      </c>
      <c r="BL305" s="313">
        <v>2.2999999999999998</v>
      </c>
      <c r="BM305" s="314">
        <v>528000</v>
      </c>
      <c r="BN305" s="314">
        <v>57000</v>
      </c>
      <c r="BO305" s="314">
        <v>10270</v>
      </c>
      <c r="BP305" s="314">
        <v>850</v>
      </c>
      <c r="BQ305" s="314">
        <v>628</v>
      </c>
      <c r="BR305" s="310">
        <v>47</v>
      </c>
      <c r="BS305" s="314">
        <v>559</v>
      </c>
      <c r="BT305" s="310">
        <v>40</v>
      </c>
      <c r="BU305" s="311">
        <v>7.9</v>
      </c>
      <c r="BV305" s="311">
        <v>1.7</v>
      </c>
      <c r="BW305" s="311">
        <v>2.19</v>
      </c>
      <c r="BX305" s="311">
        <v>0.66</v>
      </c>
      <c r="BY305" s="310"/>
      <c r="BZ305" s="307">
        <f t="shared" si="77"/>
        <v>7.6547723935389129</v>
      </c>
      <c r="CA305" s="235"/>
      <c r="CB305" s="308"/>
      <c r="CC305" s="235"/>
    </row>
    <row r="306" spans="1:81" s="25" customFormat="1" ht="12" customHeight="1">
      <c r="A306" s="33" t="s">
        <v>375</v>
      </c>
      <c r="B306" s="33"/>
      <c r="C306" s="299">
        <v>11.028</v>
      </c>
      <c r="D306" s="25" t="s">
        <v>460</v>
      </c>
      <c r="F306" s="298">
        <v>1935</v>
      </c>
      <c r="G306" s="298">
        <v>5</v>
      </c>
      <c r="H306" s="298">
        <v>1897</v>
      </c>
      <c r="I306" s="298">
        <v>54</v>
      </c>
      <c r="J306" s="299">
        <v>2</v>
      </c>
      <c r="K306" s="300">
        <v>0.11859</v>
      </c>
      <c r="L306" s="300">
        <v>5.2999999999999998E-4</v>
      </c>
      <c r="M306" s="301">
        <v>5.58</v>
      </c>
      <c r="N306" s="301">
        <v>0.19</v>
      </c>
      <c r="O306" s="300">
        <v>0.34229999999999999</v>
      </c>
      <c r="P306" s="300">
        <v>1.0999999999999999E-2</v>
      </c>
      <c r="Q306" s="301">
        <v>0.97782000000000002</v>
      </c>
      <c r="R306" s="309"/>
      <c r="S306" s="298">
        <v>502</v>
      </c>
      <c r="T306" s="309">
        <v>58</v>
      </c>
      <c r="U306" s="309">
        <v>65</v>
      </c>
      <c r="V306" s="309">
        <v>7.5</v>
      </c>
      <c r="W306" s="299">
        <v>80</v>
      </c>
      <c r="X306" s="309">
        <v>10</v>
      </c>
      <c r="Y306" s="301">
        <f t="shared" si="76"/>
        <v>1.0384615384615385</v>
      </c>
      <c r="Z306" s="299"/>
      <c r="AA306" s="310">
        <v>320</v>
      </c>
      <c r="AB306" s="310">
        <v>120</v>
      </c>
      <c r="AC306" s="311">
        <v>0.6</v>
      </c>
      <c r="AD306" s="311">
        <v>1.2</v>
      </c>
      <c r="AE306" s="311">
        <v>2.11</v>
      </c>
      <c r="AF306" s="311">
        <v>0.69</v>
      </c>
      <c r="AG306" s="310">
        <v>1380</v>
      </c>
      <c r="AH306" s="310">
        <v>170</v>
      </c>
      <c r="AI306" s="312">
        <v>1.39</v>
      </c>
      <c r="AJ306" s="312">
        <v>0.18</v>
      </c>
      <c r="AK306" s="313">
        <v>55.1</v>
      </c>
      <c r="AL306" s="313">
        <v>5.9</v>
      </c>
      <c r="AM306" s="311">
        <v>1.78</v>
      </c>
      <c r="AN306" s="311">
        <v>0.3</v>
      </c>
      <c r="AO306" s="311">
        <v>14.3</v>
      </c>
      <c r="AP306" s="311">
        <v>2.1</v>
      </c>
      <c r="AQ306" s="311">
        <v>10.3</v>
      </c>
      <c r="AR306" s="311">
        <v>2.6</v>
      </c>
      <c r="AS306" s="311">
        <v>9.1999999999999993</v>
      </c>
      <c r="AT306" s="311">
        <v>1.9</v>
      </c>
      <c r="AU306" s="313">
        <v>32.799999999999997</v>
      </c>
      <c r="AV306" s="311">
        <v>6.6</v>
      </c>
      <c r="AW306" s="311">
        <v>8.4</v>
      </c>
      <c r="AX306" s="311">
        <v>1.4</v>
      </c>
      <c r="AY306" s="314">
        <v>117</v>
      </c>
      <c r="AZ306" s="310">
        <v>16</v>
      </c>
      <c r="BA306" s="314">
        <v>43.2</v>
      </c>
      <c r="BB306" s="310">
        <v>5.4</v>
      </c>
      <c r="BC306" s="314">
        <v>225</v>
      </c>
      <c r="BD306" s="310">
        <v>31</v>
      </c>
      <c r="BE306" s="314">
        <v>49.7</v>
      </c>
      <c r="BF306" s="310">
        <v>5.3</v>
      </c>
      <c r="BG306" s="310">
        <v>489</v>
      </c>
      <c r="BH306" s="314">
        <v>68</v>
      </c>
      <c r="BI306" s="314">
        <v>102.1</v>
      </c>
      <c r="BJ306" s="313">
        <v>9.6999999999999993</v>
      </c>
      <c r="BK306" s="310">
        <v>5.9</v>
      </c>
      <c r="BL306" s="313">
        <v>2.8</v>
      </c>
      <c r="BM306" s="314">
        <v>530000</v>
      </c>
      <c r="BN306" s="314">
        <v>66000</v>
      </c>
      <c r="BO306" s="314">
        <v>11200</v>
      </c>
      <c r="BP306" s="314">
        <v>1600</v>
      </c>
      <c r="BQ306" s="314">
        <v>405</v>
      </c>
      <c r="BR306" s="310">
        <v>56</v>
      </c>
      <c r="BS306" s="314">
        <v>390</v>
      </c>
      <c r="BT306" s="310">
        <v>51</v>
      </c>
      <c r="BU306" s="311">
        <v>4.5999999999999996</v>
      </c>
      <c r="BV306" s="311">
        <v>1.1000000000000001</v>
      </c>
      <c r="BW306" s="311">
        <v>2.0499999999999998</v>
      </c>
      <c r="BX306" s="311">
        <v>0.43</v>
      </c>
      <c r="BY306" s="309"/>
      <c r="BZ306" s="307">
        <f t="shared" si="77"/>
        <v>19.541041482789055</v>
      </c>
      <c r="CA306" s="235">
        <f>BS306*(EXP(F306*0.0001551)+0.0072*EXP(F306*0.0009849))</f>
        <v>545.39017017499441</v>
      </c>
      <c r="CB306" s="308">
        <f>2.28+3.99*LOG(AK306/((CA306*BK306)^(1/2)))</f>
        <v>2.2296140403608873</v>
      </c>
      <c r="CC306" s="235">
        <f>4800/(5.711-LOG(BK306)-LOG(1)+LOG(0.75))-273.15</f>
        <v>723.69141416200569</v>
      </c>
    </row>
    <row r="307" spans="1:81" s="25" customFormat="1" ht="12" customHeight="1">
      <c r="A307" s="33" t="s">
        <v>388</v>
      </c>
      <c r="B307" s="33"/>
      <c r="C307" s="299">
        <v>11.005000000000001</v>
      </c>
      <c r="D307" s="25" t="s">
        <v>460</v>
      </c>
      <c r="F307" s="298">
        <v>1903.3</v>
      </c>
      <c r="G307" s="298">
        <v>3.6</v>
      </c>
      <c r="H307" s="298">
        <v>1875</v>
      </c>
      <c r="I307" s="298">
        <v>46</v>
      </c>
      <c r="J307" s="299">
        <v>1.54</v>
      </c>
      <c r="K307" s="300">
        <v>0.11652999999999999</v>
      </c>
      <c r="L307" s="300">
        <v>5.5000000000000003E-4</v>
      </c>
      <c r="M307" s="301">
        <v>5.41</v>
      </c>
      <c r="N307" s="301">
        <v>0.17</v>
      </c>
      <c r="O307" s="300">
        <v>0.33760000000000001</v>
      </c>
      <c r="P307" s="300">
        <v>9.5999999999999992E-3</v>
      </c>
      <c r="Q307" s="301">
        <v>0.90825999999999996</v>
      </c>
      <c r="R307" s="309"/>
      <c r="S307" s="298">
        <v>450</v>
      </c>
      <c r="T307" s="309">
        <v>35</v>
      </c>
      <c r="U307" s="309">
        <v>57.8</v>
      </c>
      <c r="V307" s="309">
        <v>4.5</v>
      </c>
      <c r="W307" s="299">
        <v>59.2</v>
      </c>
      <c r="X307" s="309">
        <v>4.8</v>
      </c>
      <c r="Y307" s="301">
        <f t="shared" si="76"/>
        <v>0.9410112359550562</v>
      </c>
      <c r="Z307" s="299"/>
      <c r="AA307" s="309">
        <v>170</v>
      </c>
      <c r="AB307" s="309">
        <v>110</v>
      </c>
      <c r="AC307" s="301">
        <v>0.7</v>
      </c>
      <c r="AD307" s="301">
        <v>1.5</v>
      </c>
      <c r="AE307" s="301">
        <v>0.25</v>
      </c>
      <c r="AF307" s="301">
        <v>0.24</v>
      </c>
      <c r="AG307" s="309">
        <v>1230</v>
      </c>
      <c r="AH307" s="309">
        <v>130</v>
      </c>
      <c r="AI307" s="344">
        <v>0.33800000000000002</v>
      </c>
      <c r="AJ307" s="344">
        <v>0.08</v>
      </c>
      <c r="AK307" s="299">
        <v>60.5</v>
      </c>
      <c r="AL307" s="299">
        <v>5.5</v>
      </c>
      <c r="AM307" s="344">
        <v>0.35199999999999998</v>
      </c>
      <c r="AN307" s="344">
        <v>8.4000000000000005E-2</v>
      </c>
      <c r="AO307" s="301">
        <v>3</v>
      </c>
      <c r="AP307" s="301">
        <v>1</v>
      </c>
      <c r="AQ307" s="301">
        <v>5.4</v>
      </c>
      <c r="AR307" s="301">
        <v>1.1000000000000001</v>
      </c>
      <c r="AS307" s="301">
        <v>2.12</v>
      </c>
      <c r="AT307" s="301">
        <v>0.49</v>
      </c>
      <c r="AU307" s="299">
        <v>20.2</v>
      </c>
      <c r="AV307" s="301">
        <v>3.7</v>
      </c>
      <c r="AW307" s="301">
        <v>5.9</v>
      </c>
      <c r="AX307" s="301">
        <v>0.96</v>
      </c>
      <c r="AY307" s="298">
        <v>93</v>
      </c>
      <c r="AZ307" s="309">
        <v>11</v>
      </c>
      <c r="BA307" s="298">
        <v>36.299999999999997</v>
      </c>
      <c r="BB307" s="309">
        <v>3.9</v>
      </c>
      <c r="BC307" s="298">
        <v>207</v>
      </c>
      <c r="BD307" s="309">
        <v>19</v>
      </c>
      <c r="BE307" s="298">
        <v>47.8</v>
      </c>
      <c r="BF307" s="309">
        <v>3.6</v>
      </c>
      <c r="BG307" s="309">
        <v>469</v>
      </c>
      <c r="BH307" s="298">
        <v>37</v>
      </c>
      <c r="BI307" s="298">
        <v>106.3</v>
      </c>
      <c r="BJ307" s="299">
        <v>9.8000000000000007</v>
      </c>
      <c r="BK307" s="309">
        <v>4.7</v>
      </c>
      <c r="BL307" s="299">
        <v>3.3</v>
      </c>
      <c r="BM307" s="298">
        <v>522000</v>
      </c>
      <c r="BN307" s="298">
        <v>43000</v>
      </c>
      <c r="BO307" s="298">
        <v>10360</v>
      </c>
      <c r="BP307" s="298">
        <v>990</v>
      </c>
      <c r="BQ307" s="298">
        <v>335</v>
      </c>
      <c r="BR307" s="309">
        <v>26</v>
      </c>
      <c r="BS307" s="298">
        <v>356</v>
      </c>
      <c r="BT307" s="309">
        <v>26</v>
      </c>
      <c r="BU307" s="301">
        <v>7.2</v>
      </c>
      <c r="BV307" s="301">
        <v>1.7</v>
      </c>
      <c r="BW307" s="301">
        <v>2.2599999999999998</v>
      </c>
      <c r="BX307" s="301">
        <v>0.51</v>
      </c>
      <c r="BY307" s="309"/>
      <c r="BZ307" s="307">
        <f t="shared" si="77"/>
        <v>48.222222222222221</v>
      </c>
      <c r="CA307" s="235">
        <f>BS307*(EXP(F307*0.0001551)+0.0072*EXP(F307*0.0009849))</f>
        <v>494.95631284364424</v>
      </c>
      <c r="CB307" s="308">
        <f>2.28+3.99*LOG(AK307/((CA307*BK307)^(1/2)))</f>
        <v>2.6727078170895973</v>
      </c>
      <c r="CC307" s="235">
        <f>4800/(5.711-LOG(BK307)-LOG(1)+LOG(0.75))-273.15</f>
        <v>703.65825108924321</v>
      </c>
    </row>
    <row r="308" spans="1:81" s="25" customFormat="1" ht="12" customHeight="1">
      <c r="A308" s="33" t="s">
        <v>376</v>
      </c>
      <c r="B308" s="33"/>
      <c r="C308" s="299">
        <v>2.1175000000000002</v>
      </c>
      <c r="D308" s="25" t="s">
        <v>460</v>
      </c>
      <c r="F308" s="298">
        <v>1909.2</v>
      </c>
      <c r="G308" s="298">
        <v>8</v>
      </c>
      <c r="H308" s="298">
        <v>1523.6</v>
      </c>
      <c r="I308" s="298">
        <v>37</v>
      </c>
      <c r="J308" s="299">
        <v>20.2</v>
      </c>
      <c r="K308" s="300">
        <v>0.1168</v>
      </c>
      <c r="L308" s="300">
        <v>1.1000000000000001E-3</v>
      </c>
      <c r="M308" s="301">
        <v>4.282</v>
      </c>
      <c r="N308" s="301">
        <v>0.14000000000000001</v>
      </c>
      <c r="O308" s="300">
        <v>0.2666</v>
      </c>
      <c r="P308" s="300">
        <v>7.3000000000000001E-3</v>
      </c>
      <c r="Q308" s="301">
        <v>0.79632999999999998</v>
      </c>
      <c r="R308" s="309"/>
      <c r="S308" s="298">
        <v>463</v>
      </c>
      <c r="T308" s="309">
        <v>17</v>
      </c>
      <c r="U308" s="309">
        <v>59.7</v>
      </c>
      <c r="V308" s="309">
        <v>1.8</v>
      </c>
      <c r="W308" s="299">
        <v>65.2</v>
      </c>
      <c r="X308" s="309">
        <v>1.6</v>
      </c>
      <c r="Y308" s="301">
        <f t="shared" si="76"/>
        <v>0.77801724137931039</v>
      </c>
      <c r="Z308" s="299"/>
      <c r="AA308" s="310">
        <v>440</v>
      </c>
      <c r="AB308" s="310">
        <v>220</v>
      </c>
      <c r="AC308" s="311">
        <v>2.5</v>
      </c>
      <c r="AD308" s="311">
        <v>1.6</v>
      </c>
      <c r="AE308" s="311">
        <v>1.7</v>
      </c>
      <c r="AF308" s="311">
        <v>1.6</v>
      </c>
      <c r="AG308" s="310">
        <v>1340</v>
      </c>
      <c r="AH308" s="310">
        <v>130</v>
      </c>
      <c r="AI308" s="312">
        <v>3.5</v>
      </c>
      <c r="AJ308" s="312">
        <v>2.9</v>
      </c>
      <c r="AK308" s="313">
        <v>60.7</v>
      </c>
      <c r="AL308" s="313">
        <v>8.1</v>
      </c>
      <c r="AM308" s="311">
        <v>2</v>
      </c>
      <c r="AN308" s="311">
        <v>1.4</v>
      </c>
      <c r="AO308" s="311">
        <v>12.4</v>
      </c>
      <c r="AP308" s="311">
        <v>8.1</v>
      </c>
      <c r="AQ308" s="311">
        <v>9.6</v>
      </c>
      <c r="AR308" s="311">
        <v>4.7</v>
      </c>
      <c r="AS308" s="311">
        <v>3.4</v>
      </c>
      <c r="AT308" s="311">
        <v>1</v>
      </c>
      <c r="AU308" s="313">
        <v>29</v>
      </c>
      <c r="AV308" s="311">
        <v>12</v>
      </c>
      <c r="AW308" s="311">
        <v>7.2</v>
      </c>
      <c r="AX308" s="311">
        <v>1.9</v>
      </c>
      <c r="AY308" s="314">
        <v>119</v>
      </c>
      <c r="AZ308" s="310">
        <v>27</v>
      </c>
      <c r="BA308" s="314">
        <v>36.700000000000003</v>
      </c>
      <c r="BB308" s="310">
        <v>4.0999999999999996</v>
      </c>
      <c r="BC308" s="314">
        <v>231</v>
      </c>
      <c r="BD308" s="310">
        <v>16</v>
      </c>
      <c r="BE308" s="314">
        <v>48.9</v>
      </c>
      <c r="BF308" s="310">
        <v>2.7</v>
      </c>
      <c r="BG308" s="310">
        <v>473</v>
      </c>
      <c r="BH308" s="314">
        <v>88</v>
      </c>
      <c r="BI308" s="314">
        <v>103.3</v>
      </c>
      <c r="BJ308" s="313">
        <v>8.6999999999999993</v>
      </c>
      <c r="BK308" s="310">
        <v>11.9</v>
      </c>
      <c r="BL308" s="313">
        <v>5.6</v>
      </c>
      <c r="BM308" s="314">
        <v>508000</v>
      </c>
      <c r="BN308" s="314">
        <v>49000</v>
      </c>
      <c r="BO308" s="314">
        <v>10010</v>
      </c>
      <c r="BP308" s="314">
        <v>200</v>
      </c>
      <c r="BQ308" s="314">
        <v>361</v>
      </c>
      <c r="BR308" s="310">
        <v>18</v>
      </c>
      <c r="BS308" s="314">
        <v>464</v>
      </c>
      <c r="BT308" s="310">
        <v>20</v>
      </c>
      <c r="BU308" s="311">
        <v>5.7</v>
      </c>
      <c r="BV308" s="311">
        <v>1.9</v>
      </c>
      <c r="BW308" s="311">
        <v>2.2000000000000002</v>
      </c>
      <c r="BX308" s="311">
        <v>1.2</v>
      </c>
      <c r="BY308" s="310"/>
      <c r="BZ308" s="307">
        <f t="shared" si="77"/>
        <v>21.99260752688172</v>
      </c>
      <c r="CA308" s="235"/>
      <c r="CB308" s="308"/>
      <c r="CC308" s="235"/>
    </row>
    <row r="309" spans="1:81" s="25" customFormat="1" ht="12" customHeight="1">
      <c r="A309" s="33" t="s">
        <v>389</v>
      </c>
      <c r="B309" s="33"/>
      <c r="C309" s="299">
        <v>11.012</v>
      </c>
      <c r="D309" s="25" t="s">
        <v>460</v>
      </c>
      <c r="F309" s="298">
        <v>1897</v>
      </c>
      <c r="G309" s="298">
        <v>4.3</v>
      </c>
      <c r="H309" s="298">
        <v>1973</v>
      </c>
      <c r="I309" s="298">
        <v>56</v>
      </c>
      <c r="J309" s="299">
        <v>-4</v>
      </c>
      <c r="K309" s="300">
        <v>0.11612</v>
      </c>
      <c r="L309" s="300">
        <v>5.2999999999999998E-4</v>
      </c>
      <c r="M309" s="301">
        <v>5.72</v>
      </c>
      <c r="N309" s="301">
        <v>0.2</v>
      </c>
      <c r="O309" s="300">
        <v>0.35820000000000002</v>
      </c>
      <c r="P309" s="300">
        <v>1.2E-2</v>
      </c>
      <c r="Q309" s="301">
        <v>0.98124999999999996</v>
      </c>
      <c r="R309" s="309"/>
      <c r="S309" s="298">
        <v>553</v>
      </c>
      <c r="T309" s="309">
        <v>27</v>
      </c>
      <c r="U309" s="309">
        <v>70.900000000000006</v>
      </c>
      <c r="V309" s="309">
        <v>3.6</v>
      </c>
      <c r="W309" s="298">
        <v>111.2</v>
      </c>
      <c r="X309" s="309">
        <v>5.9</v>
      </c>
      <c r="Y309" s="301">
        <f t="shared" si="76"/>
        <v>1.4092009685230025</v>
      </c>
      <c r="Z309" s="299"/>
      <c r="AA309" s="309">
        <v>140</v>
      </c>
      <c r="AB309" s="309">
        <v>180</v>
      </c>
      <c r="AC309" s="301">
        <v>0.8</v>
      </c>
      <c r="AD309" s="301">
        <v>1.6</v>
      </c>
      <c r="AE309" s="301">
        <v>0.93</v>
      </c>
      <c r="AF309" s="301">
        <v>0.44</v>
      </c>
      <c r="AG309" s="309">
        <v>1700</v>
      </c>
      <c r="AH309" s="309">
        <v>130</v>
      </c>
      <c r="AI309" s="344">
        <v>0.30099999999999999</v>
      </c>
      <c r="AJ309" s="344">
        <v>6.9000000000000006E-2</v>
      </c>
      <c r="AK309" s="299">
        <v>98</v>
      </c>
      <c r="AL309" s="299">
        <v>8</v>
      </c>
      <c r="AM309" s="344">
        <v>0.54900000000000004</v>
      </c>
      <c r="AN309" s="344">
        <v>8.8999999999999996E-2</v>
      </c>
      <c r="AO309" s="301">
        <v>7.1</v>
      </c>
      <c r="AP309" s="301">
        <v>1.3</v>
      </c>
      <c r="AQ309" s="301">
        <v>9.1999999999999993</v>
      </c>
      <c r="AR309" s="301">
        <v>1.8</v>
      </c>
      <c r="AS309" s="301">
        <v>3.6</v>
      </c>
      <c r="AT309" s="301">
        <v>0.51</v>
      </c>
      <c r="AU309" s="299">
        <v>42.2</v>
      </c>
      <c r="AV309" s="301">
        <v>4.4000000000000004</v>
      </c>
      <c r="AW309" s="301">
        <v>11.9</v>
      </c>
      <c r="AX309" s="301">
        <v>1.4</v>
      </c>
      <c r="AY309" s="298">
        <v>144</v>
      </c>
      <c r="AZ309" s="309">
        <v>11</v>
      </c>
      <c r="BA309" s="298">
        <v>49.2</v>
      </c>
      <c r="BB309" s="309">
        <v>4.2</v>
      </c>
      <c r="BC309" s="298">
        <v>261</v>
      </c>
      <c r="BD309" s="309">
        <v>16</v>
      </c>
      <c r="BE309" s="298">
        <v>51.2</v>
      </c>
      <c r="BF309" s="309">
        <v>3.9</v>
      </c>
      <c r="BG309" s="309">
        <v>521</v>
      </c>
      <c r="BH309" s="298">
        <v>43</v>
      </c>
      <c r="BI309" s="298">
        <v>95.7</v>
      </c>
      <c r="BJ309" s="299">
        <v>8</v>
      </c>
      <c r="BK309" s="309">
        <v>7.6</v>
      </c>
      <c r="BL309" s="299">
        <v>2.5</v>
      </c>
      <c r="BM309" s="298">
        <v>463000</v>
      </c>
      <c r="BN309" s="298">
        <v>36000</v>
      </c>
      <c r="BO309" s="298">
        <v>8460</v>
      </c>
      <c r="BP309" s="298">
        <v>700</v>
      </c>
      <c r="BQ309" s="298">
        <v>582</v>
      </c>
      <c r="BR309" s="309">
        <v>30</v>
      </c>
      <c r="BS309" s="298">
        <v>413</v>
      </c>
      <c r="BT309" s="309">
        <v>24</v>
      </c>
      <c r="BU309" s="301">
        <v>6.6</v>
      </c>
      <c r="BV309" s="301">
        <v>1.1000000000000001</v>
      </c>
      <c r="BW309" s="301">
        <v>1.87</v>
      </c>
      <c r="BX309" s="301">
        <v>0.34</v>
      </c>
      <c r="BY309" s="309"/>
      <c r="BZ309" s="307">
        <f t="shared" si="77"/>
        <v>35.933864053888556</v>
      </c>
      <c r="CA309" s="235">
        <f>BS309*(EXP(F309*0.0001551)+0.0072*EXP(F309*0.0009849))</f>
        <v>573.5431773001045</v>
      </c>
      <c r="CB309" s="308">
        <f>2.28+3.99*LOG(AK309/((CA309*BK309)^(1/2)))</f>
        <v>2.9644295202205813</v>
      </c>
      <c r="CC309" s="235">
        <f>4800/(5.711-LOG(BK309)-LOG(1)+LOG(0.75))-273.15</f>
        <v>746.98758584289783</v>
      </c>
    </row>
    <row r="310" spans="1:81" s="25" customFormat="1" ht="12" customHeight="1">
      <c r="A310" s="33" t="s">
        <v>390</v>
      </c>
      <c r="B310" s="33"/>
      <c r="C310" s="299">
        <v>11.007999999999999</v>
      </c>
      <c r="D310" s="25" t="s">
        <v>460</v>
      </c>
      <c r="F310" s="298">
        <v>1880.7</v>
      </c>
      <c r="G310" s="298">
        <v>5</v>
      </c>
      <c r="H310" s="298">
        <v>1843.2</v>
      </c>
      <c r="I310" s="298">
        <v>43</v>
      </c>
      <c r="J310" s="299">
        <v>1.99</v>
      </c>
      <c r="K310" s="300">
        <v>0.11509</v>
      </c>
      <c r="L310" s="300">
        <v>6.0999999999999997E-4</v>
      </c>
      <c r="M310" s="301">
        <v>5.24</v>
      </c>
      <c r="N310" s="301">
        <v>0.15</v>
      </c>
      <c r="O310" s="300">
        <v>0.33100000000000002</v>
      </c>
      <c r="P310" s="300">
        <v>8.8999999999999999E-3</v>
      </c>
      <c r="Q310" s="301">
        <v>0.55822000000000005</v>
      </c>
      <c r="R310" s="309"/>
      <c r="S310" s="298">
        <v>397</v>
      </c>
      <c r="T310" s="309">
        <v>33</v>
      </c>
      <c r="U310" s="309">
        <v>50.6</v>
      </c>
      <c r="V310" s="309">
        <v>4.3</v>
      </c>
      <c r="W310" s="299">
        <v>52.7</v>
      </c>
      <c r="X310" s="309">
        <v>4.5999999999999996</v>
      </c>
      <c r="Y310" s="301">
        <f t="shared" si="76"/>
        <v>0.98757763975155277</v>
      </c>
      <c r="Z310" s="299"/>
      <c r="AA310" s="309">
        <v>450</v>
      </c>
      <c r="AB310" s="309">
        <v>120</v>
      </c>
      <c r="AC310" s="301">
        <v>1.1000000000000001</v>
      </c>
      <c r="AD310" s="301">
        <v>1.6</v>
      </c>
      <c r="AE310" s="301">
        <v>0.17</v>
      </c>
      <c r="AF310" s="301">
        <v>0.14000000000000001</v>
      </c>
      <c r="AG310" s="309">
        <v>1290</v>
      </c>
      <c r="AH310" s="309">
        <v>140</v>
      </c>
      <c r="AI310" s="344">
        <v>9.1999999999999998E-3</v>
      </c>
      <c r="AJ310" s="344">
        <v>9.4999999999999998E-3</v>
      </c>
      <c r="AK310" s="299">
        <v>51.4</v>
      </c>
      <c r="AL310" s="299">
        <v>6</v>
      </c>
      <c r="AM310" s="344">
        <v>0.14899999999999999</v>
      </c>
      <c r="AN310" s="344">
        <v>5.2999999999999999E-2</v>
      </c>
      <c r="AO310" s="301">
        <v>2.85</v>
      </c>
      <c r="AP310" s="301">
        <v>0.87</v>
      </c>
      <c r="AQ310" s="301">
        <v>3.9</v>
      </c>
      <c r="AR310" s="301">
        <v>0.87</v>
      </c>
      <c r="AS310" s="301">
        <v>1.08</v>
      </c>
      <c r="AT310" s="301">
        <v>0.3</v>
      </c>
      <c r="AU310" s="299">
        <v>22.4</v>
      </c>
      <c r="AV310" s="301">
        <v>3.1</v>
      </c>
      <c r="AW310" s="301">
        <v>7.8</v>
      </c>
      <c r="AX310" s="301">
        <v>1.1000000000000001</v>
      </c>
      <c r="AY310" s="298">
        <v>105</v>
      </c>
      <c r="AZ310" s="309">
        <v>9.6999999999999993</v>
      </c>
      <c r="BA310" s="298">
        <v>40.5</v>
      </c>
      <c r="BB310" s="309">
        <v>3.5</v>
      </c>
      <c r="BC310" s="298">
        <v>220</v>
      </c>
      <c r="BD310" s="309">
        <v>22</v>
      </c>
      <c r="BE310" s="298">
        <v>49.3</v>
      </c>
      <c r="BF310" s="309">
        <v>5.2</v>
      </c>
      <c r="BG310" s="309">
        <v>467</v>
      </c>
      <c r="BH310" s="298">
        <v>50</v>
      </c>
      <c r="BI310" s="298">
        <v>93.1</v>
      </c>
      <c r="BJ310" s="299">
        <v>9.1</v>
      </c>
      <c r="BK310" s="309">
        <v>4.8</v>
      </c>
      <c r="BL310" s="299">
        <v>2.1</v>
      </c>
      <c r="BM310" s="298">
        <v>503000</v>
      </c>
      <c r="BN310" s="298">
        <v>64000</v>
      </c>
      <c r="BO310" s="298">
        <v>11000</v>
      </c>
      <c r="BP310" s="298">
        <v>1300</v>
      </c>
      <c r="BQ310" s="298">
        <v>318</v>
      </c>
      <c r="BR310" s="309">
        <v>28</v>
      </c>
      <c r="BS310" s="298">
        <v>322</v>
      </c>
      <c r="BT310" s="309">
        <v>27</v>
      </c>
      <c r="BU310" s="301">
        <v>5.4</v>
      </c>
      <c r="BV310" s="301">
        <v>1.4</v>
      </c>
      <c r="BW310" s="301">
        <v>2.08</v>
      </c>
      <c r="BX310" s="301">
        <v>0.44</v>
      </c>
      <c r="BY310" s="309"/>
      <c r="BZ310" s="307">
        <f t="shared" si="77"/>
        <v>63.76518218623481</v>
      </c>
      <c r="CA310" s="235">
        <f>BS310*(EXP(F310*0.0001551)+0.0072*EXP(F310*0.0009849))</f>
        <v>445.83893352724454</v>
      </c>
      <c r="CB310" s="308">
        <f>2.28+3.99*LOG(AK310/((CA310*BK310)^(1/2)))</f>
        <v>2.4625564837995455</v>
      </c>
      <c r="CC310" s="235">
        <f>4800/(5.711-LOG(BK310)-LOG(1)+LOG(0.75))-273.15</f>
        <v>705.47917997803654</v>
      </c>
    </row>
    <row r="311" spans="1:81" s="25" customFormat="1" ht="12" customHeight="1">
      <c r="A311" s="33" t="s">
        <v>377</v>
      </c>
      <c r="B311" s="33"/>
      <c r="C311" s="299">
        <v>5.6113999999999997</v>
      </c>
      <c r="D311" s="25" t="s">
        <v>461</v>
      </c>
      <c r="F311" s="298">
        <v>1891.5</v>
      </c>
      <c r="G311" s="298">
        <v>7.4</v>
      </c>
      <c r="H311" s="298">
        <v>1930.4</v>
      </c>
      <c r="I311" s="298">
        <v>36</v>
      </c>
      <c r="J311" s="299">
        <v>-2.06</v>
      </c>
      <c r="K311" s="300">
        <v>0.11577</v>
      </c>
      <c r="L311" s="300">
        <v>6.8000000000000005E-4</v>
      </c>
      <c r="M311" s="301">
        <v>5.5620000000000003</v>
      </c>
      <c r="N311" s="301">
        <v>0.14000000000000001</v>
      </c>
      <c r="O311" s="300">
        <v>0.34910000000000002</v>
      </c>
      <c r="P311" s="300">
        <v>7.6E-3</v>
      </c>
      <c r="Q311" s="301">
        <v>0.68722000000000005</v>
      </c>
      <c r="R311" s="309"/>
      <c r="S311" s="309">
        <v>413</v>
      </c>
      <c r="T311" s="309">
        <v>39</v>
      </c>
      <c r="U311" s="299">
        <v>52.5</v>
      </c>
      <c r="V311" s="309">
        <v>4.9000000000000004</v>
      </c>
      <c r="W311" s="309">
        <v>73.2</v>
      </c>
      <c r="X311" s="299">
        <v>7</v>
      </c>
      <c r="Y311" s="301">
        <f t="shared" si="76"/>
        <v>1.3141025641025641</v>
      </c>
      <c r="Z311" s="301"/>
      <c r="AA311" s="310">
        <v>1300</v>
      </c>
      <c r="AB311" s="310">
        <v>380</v>
      </c>
      <c r="AC311" s="311">
        <v>0.74</v>
      </c>
      <c r="AD311" s="311">
        <v>0.79</v>
      </c>
      <c r="AE311" s="311">
        <v>2.9</v>
      </c>
      <c r="AF311" s="311">
        <v>1.2</v>
      </c>
      <c r="AG311" s="310">
        <v>1350</v>
      </c>
      <c r="AH311" s="310">
        <v>150</v>
      </c>
      <c r="AI311" s="312">
        <v>9.9</v>
      </c>
      <c r="AJ311" s="312">
        <v>2.9</v>
      </c>
      <c r="AK311" s="313">
        <v>71.2</v>
      </c>
      <c r="AL311" s="313">
        <v>8.4</v>
      </c>
      <c r="AM311" s="311">
        <v>3.23</v>
      </c>
      <c r="AN311" s="311">
        <v>0.84</v>
      </c>
      <c r="AO311" s="311">
        <v>15.4</v>
      </c>
      <c r="AP311" s="311">
        <v>4.0999999999999996</v>
      </c>
      <c r="AQ311" s="311">
        <v>9</v>
      </c>
      <c r="AR311" s="311">
        <v>1.2</v>
      </c>
      <c r="AS311" s="311">
        <v>1.84</v>
      </c>
      <c r="AT311" s="311">
        <v>0.37</v>
      </c>
      <c r="AU311" s="313">
        <v>32.5</v>
      </c>
      <c r="AV311" s="311">
        <v>5.9</v>
      </c>
      <c r="AW311" s="311">
        <v>10.199999999999999</v>
      </c>
      <c r="AX311" s="311">
        <v>2.1</v>
      </c>
      <c r="AY311" s="314">
        <v>108</v>
      </c>
      <c r="AZ311" s="310">
        <v>13</v>
      </c>
      <c r="BA311" s="314">
        <v>42.7</v>
      </c>
      <c r="BB311" s="310">
        <v>4.5999999999999996</v>
      </c>
      <c r="BC311" s="314">
        <v>220</v>
      </c>
      <c r="BD311" s="310">
        <v>24</v>
      </c>
      <c r="BE311" s="314">
        <v>49.8</v>
      </c>
      <c r="BF311" s="310">
        <v>3.9</v>
      </c>
      <c r="BG311" s="310">
        <v>478</v>
      </c>
      <c r="BH311" s="314">
        <v>51</v>
      </c>
      <c r="BI311" s="314">
        <v>100</v>
      </c>
      <c r="BJ311" s="313">
        <v>12</v>
      </c>
      <c r="BK311" s="310">
        <v>4.5</v>
      </c>
      <c r="BL311" s="313">
        <v>3.4</v>
      </c>
      <c r="BM311" s="314">
        <v>522000</v>
      </c>
      <c r="BN311" s="314">
        <v>61000</v>
      </c>
      <c r="BO311" s="314">
        <v>10300</v>
      </c>
      <c r="BP311" s="314">
        <v>1100</v>
      </c>
      <c r="BQ311" s="314">
        <v>410</v>
      </c>
      <c r="BR311" s="310">
        <v>39</v>
      </c>
      <c r="BS311" s="314">
        <v>312</v>
      </c>
      <c r="BT311" s="310">
        <v>30</v>
      </c>
      <c r="BU311" s="311">
        <v>2.88</v>
      </c>
      <c r="BV311" s="311">
        <v>0.86</v>
      </c>
      <c r="BW311" s="311">
        <v>1.36</v>
      </c>
      <c r="BX311" s="311">
        <v>0.59</v>
      </c>
      <c r="BY311" s="309"/>
      <c r="BZ311" s="307">
        <f t="shared" si="77"/>
        <v>19.012987012987011</v>
      </c>
      <c r="CA311" s="235"/>
      <c r="CB311" s="308"/>
      <c r="CC311" s="235"/>
    </row>
    <row r="312" spans="1:81" s="25" customFormat="1" ht="12" customHeight="1">
      <c r="A312" s="33" t="s">
        <v>391</v>
      </c>
      <c r="B312" s="33"/>
      <c r="C312" s="299">
        <v>6.0281000000000002</v>
      </c>
      <c r="D312" s="25" t="s">
        <v>461</v>
      </c>
      <c r="F312" s="298">
        <v>1896.1</v>
      </c>
      <c r="G312" s="298">
        <v>5.5</v>
      </c>
      <c r="H312" s="298">
        <v>1906</v>
      </c>
      <c r="I312" s="298">
        <v>35</v>
      </c>
      <c r="J312" s="299">
        <v>-0.53</v>
      </c>
      <c r="K312" s="300">
        <v>0.11611</v>
      </c>
      <c r="L312" s="300">
        <v>6.8000000000000005E-4</v>
      </c>
      <c r="M312" s="301">
        <v>5.4980000000000002</v>
      </c>
      <c r="N312" s="301">
        <v>0.14000000000000001</v>
      </c>
      <c r="O312" s="300">
        <v>0.34403</v>
      </c>
      <c r="P312" s="300">
        <v>7.4000000000000003E-3</v>
      </c>
      <c r="Q312" s="301">
        <v>0.71791000000000005</v>
      </c>
      <c r="R312" s="309"/>
      <c r="S312" s="309">
        <v>367</v>
      </c>
      <c r="T312" s="309">
        <v>26</v>
      </c>
      <c r="U312" s="299">
        <v>46.7</v>
      </c>
      <c r="V312" s="309">
        <v>3.3</v>
      </c>
      <c r="W312" s="309">
        <v>43.8</v>
      </c>
      <c r="X312" s="299">
        <v>3</v>
      </c>
      <c r="Y312" s="301">
        <f t="shared" si="76"/>
        <v>0.88967971530249113</v>
      </c>
      <c r="Z312" s="301"/>
      <c r="AA312" s="309">
        <v>290</v>
      </c>
      <c r="AB312" s="309">
        <v>180</v>
      </c>
      <c r="AC312" s="301" t="s">
        <v>107</v>
      </c>
      <c r="AD312" s="301" t="s">
        <v>107</v>
      </c>
      <c r="AE312" s="301" t="s">
        <v>107</v>
      </c>
      <c r="AF312" s="301" t="s">
        <v>107</v>
      </c>
      <c r="AG312" s="309">
        <v>933</v>
      </c>
      <c r="AH312" s="309">
        <v>97</v>
      </c>
      <c r="AI312" s="344">
        <v>0.22900000000000001</v>
      </c>
      <c r="AJ312" s="344">
        <v>5.7000000000000002E-2</v>
      </c>
      <c r="AK312" s="299">
        <v>48.5</v>
      </c>
      <c r="AL312" s="299">
        <v>6.2</v>
      </c>
      <c r="AM312" s="344">
        <v>0.10299999999999999</v>
      </c>
      <c r="AN312" s="344">
        <v>3.6999999999999998E-2</v>
      </c>
      <c r="AO312" s="301">
        <v>0.93</v>
      </c>
      <c r="AP312" s="301">
        <v>0.5</v>
      </c>
      <c r="AQ312" s="301">
        <v>1.99</v>
      </c>
      <c r="AR312" s="301">
        <v>0.71</v>
      </c>
      <c r="AS312" s="301">
        <v>0.64</v>
      </c>
      <c r="AT312" s="301">
        <v>0.25</v>
      </c>
      <c r="AU312" s="299">
        <v>12.1</v>
      </c>
      <c r="AV312" s="301">
        <v>2.2000000000000002</v>
      </c>
      <c r="AW312" s="301">
        <v>4.79</v>
      </c>
      <c r="AX312" s="301">
        <v>0.77</v>
      </c>
      <c r="AY312" s="298">
        <v>67.2</v>
      </c>
      <c r="AZ312" s="309">
        <v>6.6</v>
      </c>
      <c r="BA312" s="298">
        <v>28.7</v>
      </c>
      <c r="BB312" s="309">
        <v>3.1</v>
      </c>
      <c r="BC312" s="298">
        <v>157</v>
      </c>
      <c r="BD312" s="309">
        <v>18</v>
      </c>
      <c r="BE312" s="298">
        <v>39</v>
      </c>
      <c r="BF312" s="309">
        <v>2.9</v>
      </c>
      <c r="BG312" s="309">
        <v>385</v>
      </c>
      <c r="BH312" s="298">
        <v>41</v>
      </c>
      <c r="BI312" s="298">
        <v>88.2</v>
      </c>
      <c r="BJ312" s="299">
        <v>6</v>
      </c>
      <c r="BK312" s="309">
        <v>4.5999999999999996</v>
      </c>
      <c r="BL312" s="299">
        <v>1.9</v>
      </c>
      <c r="BM312" s="298">
        <v>491000</v>
      </c>
      <c r="BN312" s="298">
        <v>36000</v>
      </c>
      <c r="BO312" s="298">
        <v>11200</v>
      </c>
      <c r="BP312" s="298">
        <v>1400</v>
      </c>
      <c r="BQ312" s="298">
        <v>250</v>
      </c>
      <c r="BR312" s="309">
        <v>17</v>
      </c>
      <c r="BS312" s="298">
        <v>281</v>
      </c>
      <c r="BT312" s="309">
        <v>20</v>
      </c>
      <c r="BU312" s="301">
        <v>5.4</v>
      </c>
      <c r="BV312" s="301">
        <v>1.1000000000000001</v>
      </c>
      <c r="BW312" s="301">
        <v>2.12</v>
      </c>
      <c r="BX312" s="301">
        <v>0.51</v>
      </c>
      <c r="BY312" s="309"/>
      <c r="BZ312" s="307">
        <f t="shared" si="77"/>
        <v>106.02690873723455</v>
      </c>
      <c r="CA312" s="235">
        <f>BS312*(EXP(F312*0.0001551)+0.0072*EXP(F312*0.0009849))</f>
        <v>390.16730538034619</v>
      </c>
      <c r="CB312" s="308">
        <f>2.28+3.99*LOG(AK312/((CA312*BK312)^(1/2)))</f>
        <v>2.5143621686605373</v>
      </c>
      <c r="CC312" s="235">
        <f>4800/(5.711-LOG(BK312)-LOG(1)+LOG(0.75))-273.15</f>
        <v>701.80514273689687</v>
      </c>
    </row>
    <row r="313" spans="1:81" s="25" customFormat="1" ht="12" customHeight="1">
      <c r="A313" s="33" t="s">
        <v>392</v>
      </c>
      <c r="B313" s="33"/>
      <c r="C313" s="299">
        <v>5.8234000000000004</v>
      </c>
      <c r="D313" s="25" t="s">
        <v>461</v>
      </c>
      <c r="F313" s="298">
        <v>1934</v>
      </c>
      <c r="G313" s="298">
        <v>11</v>
      </c>
      <c r="H313" s="298">
        <v>1873.5</v>
      </c>
      <c r="I313" s="298">
        <v>35</v>
      </c>
      <c r="J313" s="299">
        <v>3.11</v>
      </c>
      <c r="K313" s="300">
        <v>0.1187</v>
      </c>
      <c r="L313" s="300">
        <v>1.2999999999999999E-3</v>
      </c>
      <c r="M313" s="301">
        <v>5.5110000000000001</v>
      </c>
      <c r="N313" s="301">
        <v>0.15</v>
      </c>
      <c r="O313" s="300">
        <v>0.33727000000000001</v>
      </c>
      <c r="P313" s="300">
        <v>7.3000000000000001E-3</v>
      </c>
      <c r="Q313" s="301">
        <v>0.46486</v>
      </c>
      <c r="R313" s="309"/>
      <c r="S313" s="309">
        <v>118</v>
      </c>
      <c r="T313" s="309">
        <v>15</v>
      </c>
      <c r="U313" s="299">
        <v>15.4</v>
      </c>
      <c r="V313" s="309">
        <v>2</v>
      </c>
      <c r="W313" s="309">
        <v>18.3</v>
      </c>
      <c r="X313" s="299">
        <v>2.8</v>
      </c>
      <c r="Y313" s="301">
        <f t="shared" si="76"/>
        <v>1.2065217391304348</v>
      </c>
      <c r="Z313" s="301"/>
      <c r="AA313" s="309">
        <v>430</v>
      </c>
      <c r="AB313" s="309">
        <v>140</v>
      </c>
      <c r="AC313" s="301">
        <v>2</v>
      </c>
      <c r="AD313" s="301">
        <v>1.5</v>
      </c>
      <c r="AE313" s="301">
        <v>0.28999999999999998</v>
      </c>
      <c r="AF313" s="301">
        <v>0.23</v>
      </c>
      <c r="AG313" s="309">
        <v>695</v>
      </c>
      <c r="AH313" s="309">
        <v>73</v>
      </c>
      <c r="AI313" s="344">
        <v>2.5999999999999999E-2</v>
      </c>
      <c r="AJ313" s="344">
        <v>1.4999999999999999E-2</v>
      </c>
      <c r="AK313" s="299">
        <v>22.5</v>
      </c>
      <c r="AL313" s="299">
        <v>3.5</v>
      </c>
      <c r="AM313" s="344">
        <v>0.105</v>
      </c>
      <c r="AN313" s="344">
        <v>4.3999999999999997E-2</v>
      </c>
      <c r="AO313" s="301">
        <v>1.1499999999999999</v>
      </c>
      <c r="AP313" s="301">
        <v>0.56000000000000005</v>
      </c>
      <c r="AQ313" s="301">
        <v>3.1</v>
      </c>
      <c r="AR313" s="301">
        <v>1.4</v>
      </c>
      <c r="AS313" s="301">
        <v>0.79</v>
      </c>
      <c r="AT313" s="301">
        <v>0.31</v>
      </c>
      <c r="AU313" s="299">
        <v>17.2</v>
      </c>
      <c r="AV313" s="301">
        <v>4.5999999999999996</v>
      </c>
      <c r="AW313" s="301">
        <v>5.26</v>
      </c>
      <c r="AX313" s="301">
        <v>0.65</v>
      </c>
      <c r="AY313" s="298">
        <v>61.9</v>
      </c>
      <c r="AZ313" s="309">
        <v>9.5</v>
      </c>
      <c r="BA313" s="298">
        <v>24</v>
      </c>
      <c r="BB313" s="309">
        <v>4.5999999999999996</v>
      </c>
      <c r="BC313" s="298">
        <v>113</v>
      </c>
      <c r="BD313" s="309">
        <v>12</v>
      </c>
      <c r="BE313" s="298">
        <v>23.5</v>
      </c>
      <c r="BF313" s="309">
        <v>3.3</v>
      </c>
      <c r="BG313" s="309">
        <v>231</v>
      </c>
      <c r="BH313" s="298">
        <v>28</v>
      </c>
      <c r="BI313" s="298">
        <v>45.3</v>
      </c>
      <c r="BJ313" s="299">
        <v>6.6</v>
      </c>
      <c r="BK313" s="309">
        <v>13.1</v>
      </c>
      <c r="BL313" s="299">
        <v>3.6</v>
      </c>
      <c r="BM313" s="298">
        <v>497000</v>
      </c>
      <c r="BN313" s="298">
        <v>55000</v>
      </c>
      <c r="BO313" s="298">
        <v>9800</v>
      </c>
      <c r="BP313" s="298">
        <v>1200</v>
      </c>
      <c r="BQ313" s="298">
        <v>111</v>
      </c>
      <c r="BR313" s="309">
        <v>17</v>
      </c>
      <c r="BS313" s="298">
        <v>92</v>
      </c>
      <c r="BT313" s="309">
        <v>12</v>
      </c>
      <c r="BU313" s="301">
        <v>2.0699999999999998</v>
      </c>
      <c r="BV313" s="301">
        <v>0.64</v>
      </c>
      <c r="BW313" s="301">
        <v>0.52</v>
      </c>
      <c r="BX313" s="301">
        <v>0.27</v>
      </c>
      <c r="BY313" s="309"/>
      <c r="BZ313" s="307">
        <f t="shared" si="77"/>
        <v>73.793828892005607</v>
      </c>
      <c r="CA313" s="235">
        <f>BS313*(EXP(F313*0.0001551)+0.0072*EXP(F313*0.0009849))</f>
        <v>128.63249551989901</v>
      </c>
      <c r="CB313" s="308">
        <f>2.28+3.99*LOG(AK313/((CA313*BK313)^(1/2)))</f>
        <v>1.2380973755076283</v>
      </c>
      <c r="CC313" s="235">
        <f>4800/(5.711-LOG(BK313)-LOG(1)+LOG(0.75))-273.15</f>
        <v>800.96626741363013</v>
      </c>
    </row>
    <row r="314" spans="1:81" s="25" customFormat="1" ht="12" customHeight="1">
      <c r="A314" s="33" t="s">
        <v>378</v>
      </c>
      <c r="B314" s="33"/>
      <c r="C314" s="299">
        <v>4.7420999999999998</v>
      </c>
      <c r="D314" s="25" t="s">
        <v>461</v>
      </c>
      <c r="F314" s="298">
        <v>1924.3</v>
      </c>
      <c r="G314" s="298">
        <v>5.6</v>
      </c>
      <c r="H314" s="298">
        <v>1920.9</v>
      </c>
      <c r="I314" s="298">
        <v>36</v>
      </c>
      <c r="J314" s="299">
        <v>0.17</v>
      </c>
      <c r="K314" s="300">
        <v>0.1178</v>
      </c>
      <c r="L314" s="300">
        <v>6.7000000000000002E-4</v>
      </c>
      <c r="M314" s="301">
        <v>5.6269999999999998</v>
      </c>
      <c r="N314" s="301">
        <v>0.14000000000000001</v>
      </c>
      <c r="O314" s="300">
        <v>0.34710000000000002</v>
      </c>
      <c r="P314" s="300">
        <v>7.4999999999999997E-3</v>
      </c>
      <c r="Q314" s="301">
        <v>0.72419999999999995</v>
      </c>
      <c r="R314" s="309"/>
      <c r="S314" s="309">
        <v>476</v>
      </c>
      <c r="T314" s="309">
        <v>53</v>
      </c>
      <c r="U314" s="299">
        <v>61.4</v>
      </c>
      <c r="V314" s="309">
        <v>7</v>
      </c>
      <c r="W314" s="309">
        <v>76</v>
      </c>
      <c r="X314" s="299">
        <v>9.1</v>
      </c>
      <c r="Y314" s="301">
        <f t="shared" si="76"/>
        <v>1.2144846796657383</v>
      </c>
      <c r="Z314" s="301"/>
      <c r="AA314" s="310">
        <v>3880</v>
      </c>
      <c r="AB314" s="310">
        <v>470</v>
      </c>
      <c r="AC314" s="311">
        <v>0.9</v>
      </c>
      <c r="AD314" s="311">
        <v>1.5</v>
      </c>
      <c r="AE314" s="311">
        <v>6.7</v>
      </c>
      <c r="AF314" s="311">
        <v>2</v>
      </c>
      <c r="AG314" s="310">
        <v>1490</v>
      </c>
      <c r="AH314" s="310">
        <v>180</v>
      </c>
      <c r="AI314" s="312">
        <v>6.83</v>
      </c>
      <c r="AJ314" s="312">
        <v>0.6</v>
      </c>
      <c r="AK314" s="313">
        <v>93</v>
      </c>
      <c r="AL314" s="313">
        <v>14</v>
      </c>
      <c r="AM314" s="311">
        <v>4.21</v>
      </c>
      <c r="AN314" s="311">
        <v>0.46</v>
      </c>
      <c r="AO314" s="311">
        <v>17.8</v>
      </c>
      <c r="AP314" s="311">
        <v>5.0999999999999996</v>
      </c>
      <c r="AQ314" s="311">
        <v>11.4</v>
      </c>
      <c r="AR314" s="311">
        <v>3</v>
      </c>
      <c r="AS314" s="311">
        <v>2.67</v>
      </c>
      <c r="AT314" s="311">
        <v>0.45</v>
      </c>
      <c r="AU314" s="313">
        <v>39.299999999999997</v>
      </c>
      <c r="AV314" s="311">
        <v>7.3</v>
      </c>
      <c r="AW314" s="311">
        <v>11.2</v>
      </c>
      <c r="AX314" s="311">
        <v>1.4</v>
      </c>
      <c r="AY314" s="314">
        <v>135</v>
      </c>
      <c r="AZ314" s="310">
        <v>17</v>
      </c>
      <c r="BA314" s="314">
        <v>47.9</v>
      </c>
      <c r="BB314" s="310">
        <v>7.5</v>
      </c>
      <c r="BC314" s="314">
        <v>252</v>
      </c>
      <c r="BD314" s="310">
        <v>42</v>
      </c>
      <c r="BE314" s="314">
        <v>53.5</v>
      </c>
      <c r="BF314" s="310">
        <v>7.1</v>
      </c>
      <c r="BG314" s="310">
        <v>522</v>
      </c>
      <c r="BH314" s="314">
        <v>73</v>
      </c>
      <c r="BI314" s="314">
        <v>113</v>
      </c>
      <c r="BJ314" s="313">
        <v>15</v>
      </c>
      <c r="BK314" s="310">
        <v>5.6</v>
      </c>
      <c r="BL314" s="313">
        <v>3.5</v>
      </c>
      <c r="BM314" s="314">
        <v>486000</v>
      </c>
      <c r="BN314" s="314">
        <v>56000</v>
      </c>
      <c r="BO314" s="314">
        <v>10600</v>
      </c>
      <c r="BP314" s="314">
        <v>1400</v>
      </c>
      <c r="BQ314" s="314">
        <v>436</v>
      </c>
      <c r="BR314" s="310">
        <v>50</v>
      </c>
      <c r="BS314" s="314">
        <v>359</v>
      </c>
      <c r="BT314" s="310">
        <v>41</v>
      </c>
      <c r="BU314" s="311">
        <v>5.2</v>
      </c>
      <c r="BV314" s="311">
        <v>1.3</v>
      </c>
      <c r="BW314" s="311">
        <v>1.98</v>
      </c>
      <c r="BX314" s="311">
        <v>0.7</v>
      </c>
      <c r="BY314" s="309"/>
      <c r="BZ314" s="307">
        <f t="shared" si="77"/>
        <v>19.426374926079241</v>
      </c>
      <c r="CA314" s="235"/>
      <c r="CB314" s="308"/>
      <c r="CC314" s="235"/>
    </row>
    <row r="315" spans="1:81" s="25" customFormat="1" ht="12" customHeight="1">
      <c r="A315" s="33" t="s">
        <v>393</v>
      </c>
      <c r="B315" s="33"/>
      <c r="C315" s="299">
        <v>5.2248999999999999</v>
      </c>
      <c r="D315" s="25" t="s">
        <v>461</v>
      </c>
      <c r="F315" s="298">
        <v>1944</v>
      </c>
      <c r="G315" s="298">
        <v>20</v>
      </c>
      <c r="H315" s="298">
        <v>1891</v>
      </c>
      <c r="I315" s="298">
        <v>39</v>
      </c>
      <c r="J315" s="299">
        <v>2.8</v>
      </c>
      <c r="K315" s="300">
        <v>0.11890000000000001</v>
      </c>
      <c r="L315" s="300">
        <v>2.3999999999999998E-3</v>
      </c>
      <c r="M315" s="301">
        <v>5.61</v>
      </c>
      <c r="N315" s="301">
        <v>0.19</v>
      </c>
      <c r="O315" s="300">
        <v>0.34089999999999998</v>
      </c>
      <c r="P315" s="300">
        <v>8.0999999999999996E-3</v>
      </c>
      <c r="Q315" s="301">
        <v>0.52758000000000005</v>
      </c>
      <c r="R315" s="309"/>
      <c r="S315" s="309">
        <v>86.7</v>
      </c>
      <c r="T315" s="309">
        <v>8.3000000000000007</v>
      </c>
      <c r="U315" s="299">
        <v>11.3</v>
      </c>
      <c r="V315" s="299">
        <v>1.1000000000000001</v>
      </c>
      <c r="W315" s="309">
        <v>11.7</v>
      </c>
      <c r="X315" s="299">
        <v>1.2</v>
      </c>
      <c r="Y315" s="301">
        <f t="shared" si="76"/>
        <v>1.0254110612855005</v>
      </c>
      <c r="Z315" s="301"/>
      <c r="AA315" s="309">
        <v>470</v>
      </c>
      <c r="AB315" s="309">
        <v>110</v>
      </c>
      <c r="AC315" s="301">
        <v>0.9</v>
      </c>
      <c r="AD315" s="301">
        <v>1.3</v>
      </c>
      <c r="AE315" s="301">
        <v>1.68</v>
      </c>
      <c r="AF315" s="301">
        <v>0.69</v>
      </c>
      <c r="AG315" s="309">
        <v>600</v>
      </c>
      <c r="AH315" s="309">
        <v>99</v>
      </c>
      <c r="AI315" s="344">
        <v>0.63</v>
      </c>
      <c r="AJ315" s="344">
        <v>0.45</v>
      </c>
      <c r="AK315" s="299">
        <v>13.1</v>
      </c>
      <c r="AL315" s="299">
        <v>2.7</v>
      </c>
      <c r="AM315" s="344">
        <v>0.27</v>
      </c>
      <c r="AN315" s="344">
        <v>0.12</v>
      </c>
      <c r="AO315" s="301">
        <v>2.2999999999999998</v>
      </c>
      <c r="AP315" s="301">
        <v>1.2</v>
      </c>
      <c r="AQ315" s="301">
        <v>3.8</v>
      </c>
      <c r="AR315" s="301">
        <v>1.3</v>
      </c>
      <c r="AS315" s="301">
        <v>0.97</v>
      </c>
      <c r="AT315" s="301">
        <v>0.37</v>
      </c>
      <c r="AU315" s="299">
        <v>13</v>
      </c>
      <c r="AV315" s="301">
        <v>3.3</v>
      </c>
      <c r="AW315" s="301">
        <v>4.0999999999999996</v>
      </c>
      <c r="AX315" s="301">
        <v>1</v>
      </c>
      <c r="AY315" s="298">
        <v>50</v>
      </c>
      <c r="AZ315" s="309">
        <v>12</v>
      </c>
      <c r="BA315" s="298">
        <v>18.2</v>
      </c>
      <c r="BB315" s="309">
        <v>3.6</v>
      </c>
      <c r="BC315" s="298">
        <v>88</v>
      </c>
      <c r="BD315" s="309">
        <v>18</v>
      </c>
      <c r="BE315" s="298">
        <v>19.2</v>
      </c>
      <c r="BF315" s="309">
        <v>3.7</v>
      </c>
      <c r="BG315" s="309">
        <v>203</v>
      </c>
      <c r="BH315" s="298">
        <v>27</v>
      </c>
      <c r="BI315" s="298">
        <v>46</v>
      </c>
      <c r="BJ315" s="299">
        <v>10</v>
      </c>
      <c r="BK315" s="309">
        <v>14</v>
      </c>
      <c r="BL315" s="299">
        <v>5.6</v>
      </c>
      <c r="BM315" s="298">
        <v>460000</v>
      </c>
      <c r="BN315" s="298">
        <v>53000</v>
      </c>
      <c r="BO315" s="298">
        <v>8100</v>
      </c>
      <c r="BP315" s="298">
        <v>1500</v>
      </c>
      <c r="BQ315" s="298">
        <v>68.599999999999994</v>
      </c>
      <c r="BR315" s="309">
        <v>6.7</v>
      </c>
      <c r="BS315" s="298">
        <v>66.900000000000006</v>
      </c>
      <c r="BT315" s="309">
        <v>6.5</v>
      </c>
      <c r="BU315" s="301">
        <v>1.52</v>
      </c>
      <c r="BV315" s="301">
        <v>0.5</v>
      </c>
      <c r="BW315" s="301">
        <v>0.35</v>
      </c>
      <c r="BX315" s="301">
        <v>0.23</v>
      </c>
      <c r="BY315" s="309"/>
      <c r="BZ315" s="307">
        <f t="shared" si="77"/>
        <v>34.897025171624719</v>
      </c>
      <c r="CA315" s="235">
        <f>BS315*(EXP(F315*0.0001551)+0.0072*EXP(F315*0.0009849))</f>
        <v>93.710390868553972</v>
      </c>
      <c r="CB315" s="308">
        <f>2.28+3.99*LOG(AK315/((CA315*BK315)^(1/2)))</f>
        <v>0.51767047856144699</v>
      </c>
      <c r="CC315" s="235">
        <f>4800/(5.711-LOG(BK315)-LOG(1)+LOG(0.75))-273.15</f>
        <v>807.94733949129011</v>
      </c>
    </row>
    <row r="316" spans="1:81" s="25" customFormat="1" ht="12" customHeight="1">
      <c r="A316" s="33" t="s">
        <v>379</v>
      </c>
      <c r="B316" s="33"/>
      <c r="C316" s="299">
        <v>2.5855000000000001</v>
      </c>
      <c r="D316" s="25" t="s">
        <v>461</v>
      </c>
      <c r="F316" s="298">
        <v>1953</v>
      </c>
      <c r="G316" s="298">
        <v>29</v>
      </c>
      <c r="H316" s="298">
        <v>1739</v>
      </c>
      <c r="I316" s="298">
        <v>62</v>
      </c>
      <c r="J316" s="299">
        <v>10.9</v>
      </c>
      <c r="K316" s="300">
        <v>0.1197</v>
      </c>
      <c r="L316" s="300">
        <v>2.3999999999999998E-3</v>
      </c>
      <c r="M316" s="301">
        <v>5.12</v>
      </c>
      <c r="N316" s="301">
        <v>0.23</v>
      </c>
      <c r="O316" s="300">
        <v>0.31</v>
      </c>
      <c r="P316" s="300">
        <v>1.2999999999999999E-2</v>
      </c>
      <c r="Q316" s="301">
        <v>0.87534000000000001</v>
      </c>
      <c r="R316" s="309"/>
      <c r="S316" s="309">
        <v>354</v>
      </c>
      <c r="T316" s="309">
        <v>83</v>
      </c>
      <c r="U316" s="299">
        <v>46</v>
      </c>
      <c r="V316" s="299">
        <v>12</v>
      </c>
      <c r="W316" s="309">
        <v>36.9</v>
      </c>
      <c r="X316" s="299">
        <v>9.3000000000000007</v>
      </c>
      <c r="Y316" s="301">
        <f t="shared" si="76"/>
        <v>0.64052287581699341</v>
      </c>
      <c r="Z316" s="301"/>
      <c r="AA316" s="336">
        <v>5300</v>
      </c>
      <c r="AB316" s="336">
        <v>1100</v>
      </c>
      <c r="AC316" s="311">
        <v>0.2</v>
      </c>
      <c r="AD316" s="311">
        <v>4.4000000000000004</v>
      </c>
      <c r="AE316" s="311">
        <v>4.5999999999999996</v>
      </c>
      <c r="AF316" s="311">
        <v>2.8</v>
      </c>
      <c r="AG316" s="310">
        <v>710</v>
      </c>
      <c r="AH316" s="310">
        <v>240</v>
      </c>
      <c r="AI316" s="312">
        <v>1.6</v>
      </c>
      <c r="AJ316" s="312">
        <v>1.2</v>
      </c>
      <c r="AK316" s="313">
        <v>37</v>
      </c>
      <c r="AL316" s="313">
        <v>11</v>
      </c>
      <c r="AM316" s="311">
        <v>1.21</v>
      </c>
      <c r="AN316" s="311">
        <v>0.63</v>
      </c>
      <c r="AO316" s="311">
        <v>5.4</v>
      </c>
      <c r="AP316" s="311">
        <v>2</v>
      </c>
      <c r="AQ316" s="311">
        <v>6.9</v>
      </c>
      <c r="AR316" s="311">
        <v>4.2</v>
      </c>
      <c r="AS316" s="311">
        <v>1.89</v>
      </c>
      <c r="AT316" s="311">
        <v>0.91</v>
      </c>
      <c r="AU316" s="313">
        <v>15</v>
      </c>
      <c r="AV316" s="311">
        <v>13</v>
      </c>
      <c r="AW316" s="311">
        <v>4.4000000000000004</v>
      </c>
      <c r="AX316" s="311">
        <v>1.6</v>
      </c>
      <c r="AY316" s="314">
        <v>55</v>
      </c>
      <c r="AZ316" s="310">
        <v>15</v>
      </c>
      <c r="BA316" s="314">
        <v>25</v>
      </c>
      <c r="BB316" s="310">
        <v>12</v>
      </c>
      <c r="BC316" s="314">
        <v>121</v>
      </c>
      <c r="BD316" s="310">
        <v>64</v>
      </c>
      <c r="BE316" s="314">
        <v>23.6</v>
      </c>
      <c r="BF316" s="310">
        <v>7.8</v>
      </c>
      <c r="BG316" s="310">
        <v>236</v>
      </c>
      <c r="BH316" s="314">
        <v>46</v>
      </c>
      <c r="BI316" s="314">
        <v>59</v>
      </c>
      <c r="BJ316" s="313">
        <v>22</v>
      </c>
      <c r="BK316" s="310">
        <v>10.9</v>
      </c>
      <c r="BL316" s="313">
        <v>8.4</v>
      </c>
      <c r="BM316" s="314">
        <v>460000</v>
      </c>
      <c r="BN316" s="314">
        <v>110000</v>
      </c>
      <c r="BO316" s="314">
        <v>10000</v>
      </c>
      <c r="BP316" s="314">
        <v>3800</v>
      </c>
      <c r="BQ316" s="314">
        <v>196</v>
      </c>
      <c r="BR316" s="310">
        <v>45</v>
      </c>
      <c r="BS316" s="314">
        <v>306</v>
      </c>
      <c r="BT316" s="310">
        <v>72</v>
      </c>
      <c r="BU316" s="311">
        <v>3.4</v>
      </c>
      <c r="BV316" s="311">
        <v>1</v>
      </c>
      <c r="BW316" s="311">
        <v>1.8</v>
      </c>
      <c r="BX316" s="311">
        <v>1.2</v>
      </c>
      <c r="BY316" s="310"/>
      <c r="BZ316" s="307">
        <f t="shared" si="77"/>
        <v>18.156199677938808</v>
      </c>
      <c r="CA316" s="235"/>
      <c r="CB316" s="308"/>
      <c r="CC316" s="235"/>
    </row>
    <row r="317" spans="1:81" s="25" customFormat="1" ht="12" customHeight="1">
      <c r="A317" s="33" t="s">
        <v>394</v>
      </c>
      <c r="B317" s="33"/>
      <c r="C317" s="299">
        <v>5.5461999999999998</v>
      </c>
      <c r="D317" s="25" t="s">
        <v>461</v>
      </c>
      <c r="F317" s="298">
        <v>1924.1</v>
      </c>
      <c r="G317" s="298">
        <v>9</v>
      </c>
      <c r="H317" s="298">
        <v>2090</v>
      </c>
      <c r="I317" s="298">
        <v>55</v>
      </c>
      <c r="J317" s="299">
        <v>-8.6</v>
      </c>
      <c r="K317" s="300">
        <v>0.1178</v>
      </c>
      <c r="L317" s="300">
        <v>1E-3</v>
      </c>
      <c r="M317" s="301">
        <v>6.21</v>
      </c>
      <c r="N317" s="301">
        <v>0.21</v>
      </c>
      <c r="O317" s="300">
        <v>0.38300000000000001</v>
      </c>
      <c r="P317" s="300">
        <v>1.2E-2</v>
      </c>
      <c r="Q317" s="301">
        <v>0.94528999999999996</v>
      </c>
      <c r="R317" s="309"/>
      <c r="S317" s="309">
        <v>189</v>
      </c>
      <c r="T317" s="309">
        <v>15</v>
      </c>
      <c r="U317" s="299">
        <v>24.5</v>
      </c>
      <c r="V317" s="299">
        <v>1.9</v>
      </c>
      <c r="W317" s="309">
        <v>13.63</v>
      </c>
      <c r="X317" s="299">
        <v>0.97</v>
      </c>
      <c r="Y317" s="301">
        <f t="shared" si="76"/>
        <v>0.5461538461538461</v>
      </c>
      <c r="Z317" s="301"/>
      <c r="AA317" s="310">
        <v>390</v>
      </c>
      <c r="AB317" s="310">
        <v>180</v>
      </c>
      <c r="AC317" s="311" t="s">
        <v>107</v>
      </c>
      <c r="AD317" s="311" t="s">
        <v>107</v>
      </c>
      <c r="AE317" s="311">
        <v>0.19</v>
      </c>
      <c r="AF317" s="311">
        <v>0.26</v>
      </c>
      <c r="AG317" s="310">
        <v>521</v>
      </c>
      <c r="AH317" s="310">
        <v>63</v>
      </c>
      <c r="AI317" s="312">
        <v>0.13900000000000001</v>
      </c>
      <c r="AJ317" s="312">
        <v>7.5999999999999998E-2</v>
      </c>
      <c r="AK317" s="313">
        <v>18.100000000000001</v>
      </c>
      <c r="AL317" s="313">
        <v>1.3</v>
      </c>
      <c r="AM317" s="312">
        <v>0.24</v>
      </c>
      <c r="AN317" s="312">
        <v>0.14000000000000001</v>
      </c>
      <c r="AO317" s="311">
        <v>1.25</v>
      </c>
      <c r="AP317" s="311">
        <v>0.52</v>
      </c>
      <c r="AQ317" s="311">
        <v>1.93</v>
      </c>
      <c r="AR317" s="311">
        <v>0.9</v>
      </c>
      <c r="AS317" s="311">
        <v>0.57999999999999996</v>
      </c>
      <c r="AT317" s="311">
        <v>0.27</v>
      </c>
      <c r="AU317" s="313">
        <v>10.199999999999999</v>
      </c>
      <c r="AV317" s="311">
        <v>3.7</v>
      </c>
      <c r="AW317" s="311">
        <v>3.74</v>
      </c>
      <c r="AX317" s="311">
        <v>0.64</v>
      </c>
      <c r="AY317" s="314">
        <v>40.799999999999997</v>
      </c>
      <c r="AZ317" s="310">
        <v>6.1</v>
      </c>
      <c r="BA317" s="314">
        <v>17.2</v>
      </c>
      <c r="BB317" s="310">
        <v>2.5</v>
      </c>
      <c r="BC317" s="314">
        <v>84.6</v>
      </c>
      <c r="BD317" s="310">
        <v>8.5</v>
      </c>
      <c r="BE317" s="314">
        <v>17.899999999999999</v>
      </c>
      <c r="BF317" s="310">
        <v>2.4</v>
      </c>
      <c r="BG317" s="310">
        <v>175</v>
      </c>
      <c r="BH317" s="314">
        <v>21</v>
      </c>
      <c r="BI317" s="314">
        <v>37.799999999999997</v>
      </c>
      <c r="BJ317" s="313">
        <v>3.2</v>
      </c>
      <c r="BK317" s="310">
        <v>8.4</v>
      </c>
      <c r="BL317" s="313">
        <v>6.6</v>
      </c>
      <c r="BM317" s="314">
        <v>523000</v>
      </c>
      <c r="BN317" s="314">
        <v>73000</v>
      </c>
      <c r="BO317" s="314">
        <v>11600</v>
      </c>
      <c r="BP317" s="314">
        <v>1100</v>
      </c>
      <c r="BQ317" s="314">
        <v>71</v>
      </c>
      <c r="BR317" s="310">
        <v>5.2</v>
      </c>
      <c r="BS317" s="314">
        <v>130</v>
      </c>
      <c r="BT317" s="310">
        <v>13</v>
      </c>
      <c r="BU317" s="311">
        <v>1.8</v>
      </c>
      <c r="BV317" s="311">
        <v>1.1000000000000001</v>
      </c>
      <c r="BW317" s="311">
        <v>0.8</v>
      </c>
      <c r="BX317" s="311">
        <v>0.38</v>
      </c>
      <c r="BY317" s="310"/>
      <c r="BZ317" s="307">
        <f t="shared" si="77"/>
        <v>53.779896373056999</v>
      </c>
      <c r="CA317" s="235"/>
      <c r="CB317" s="308"/>
      <c r="CC317" s="235"/>
    </row>
    <row r="318" spans="1:81" s="25" customFormat="1" ht="12" customHeight="1">
      <c r="A318" s="33" t="s">
        <v>380</v>
      </c>
      <c r="B318" s="33"/>
      <c r="C318" s="299">
        <v>7.0309999999999997</v>
      </c>
      <c r="D318" s="25" t="s">
        <v>461</v>
      </c>
      <c r="F318" s="298">
        <v>1938.6</v>
      </c>
      <c r="G318" s="298">
        <v>7.4</v>
      </c>
      <c r="H318" s="298">
        <v>1903.9</v>
      </c>
      <c r="I318" s="298">
        <v>35</v>
      </c>
      <c r="J318" s="299">
        <v>1.95</v>
      </c>
      <c r="K318" s="300">
        <v>0.11892</v>
      </c>
      <c r="L318" s="300">
        <v>9.2000000000000003E-4</v>
      </c>
      <c r="M318" s="301">
        <v>5.6239999999999997</v>
      </c>
      <c r="N318" s="301">
        <v>0.14000000000000001</v>
      </c>
      <c r="O318" s="300">
        <v>0.34358</v>
      </c>
      <c r="P318" s="300">
        <v>7.4000000000000003E-3</v>
      </c>
      <c r="Q318" s="301">
        <v>0.60792000000000002</v>
      </c>
      <c r="R318" s="309"/>
      <c r="S318" s="309">
        <v>284</v>
      </c>
      <c r="T318" s="309">
        <v>18</v>
      </c>
      <c r="U318" s="299">
        <v>37.1</v>
      </c>
      <c r="V318" s="299">
        <v>2.4</v>
      </c>
      <c r="W318" s="309">
        <v>49.5</v>
      </c>
      <c r="X318" s="299">
        <v>3.2</v>
      </c>
      <c r="Y318" s="301">
        <f t="shared" si="76"/>
        <v>1.273972602739726</v>
      </c>
      <c r="Z318" s="301"/>
      <c r="AA318" s="336">
        <v>3500</v>
      </c>
      <c r="AB318" s="336">
        <v>1100</v>
      </c>
      <c r="AC318" s="311">
        <v>0.45</v>
      </c>
      <c r="AD318" s="311">
        <v>0.67</v>
      </c>
      <c r="AE318" s="311">
        <v>5.4</v>
      </c>
      <c r="AF318" s="311">
        <v>2.2999999999999998</v>
      </c>
      <c r="AG318" s="310">
        <v>1540</v>
      </c>
      <c r="AH318" s="310">
        <v>110</v>
      </c>
      <c r="AI318" s="312">
        <v>9.1999999999999993</v>
      </c>
      <c r="AJ318" s="312">
        <v>3.4</v>
      </c>
      <c r="AK318" s="313">
        <v>78</v>
      </c>
      <c r="AL318" s="313">
        <v>13</v>
      </c>
      <c r="AM318" s="311">
        <v>7.4</v>
      </c>
      <c r="AN318" s="311">
        <v>2.6</v>
      </c>
      <c r="AO318" s="311">
        <v>35</v>
      </c>
      <c r="AP318" s="311">
        <v>11</v>
      </c>
      <c r="AQ318" s="311">
        <v>17.7</v>
      </c>
      <c r="AR318" s="311">
        <v>3.2</v>
      </c>
      <c r="AS318" s="311">
        <v>1.86</v>
      </c>
      <c r="AT318" s="311">
        <v>0.51</v>
      </c>
      <c r="AU318" s="313">
        <v>39.1</v>
      </c>
      <c r="AV318" s="311">
        <v>3.9</v>
      </c>
      <c r="AW318" s="311">
        <v>13.5</v>
      </c>
      <c r="AX318" s="311">
        <v>2</v>
      </c>
      <c r="AY318" s="314">
        <v>142</v>
      </c>
      <c r="AZ318" s="310">
        <v>16</v>
      </c>
      <c r="BA318" s="314">
        <v>53.9</v>
      </c>
      <c r="BB318" s="310">
        <v>4</v>
      </c>
      <c r="BC318" s="314">
        <v>270</v>
      </c>
      <c r="BD318" s="310">
        <v>24</v>
      </c>
      <c r="BE318" s="314">
        <v>57.6</v>
      </c>
      <c r="BF318" s="310">
        <v>4.9000000000000004</v>
      </c>
      <c r="BG318" s="310">
        <v>502</v>
      </c>
      <c r="BH318" s="314">
        <v>42</v>
      </c>
      <c r="BI318" s="314">
        <v>99.9</v>
      </c>
      <c r="BJ318" s="313">
        <v>6.6</v>
      </c>
      <c r="BK318" s="310">
        <v>9.6</v>
      </c>
      <c r="BL318" s="313">
        <v>4</v>
      </c>
      <c r="BM318" s="314">
        <v>507000</v>
      </c>
      <c r="BN318" s="314">
        <v>46000</v>
      </c>
      <c r="BO318" s="314">
        <v>10430</v>
      </c>
      <c r="BP318" s="314">
        <v>820</v>
      </c>
      <c r="BQ318" s="314">
        <v>279</v>
      </c>
      <c r="BR318" s="310">
        <v>17</v>
      </c>
      <c r="BS318" s="314">
        <v>219</v>
      </c>
      <c r="BT318" s="310">
        <v>13</v>
      </c>
      <c r="BU318" s="311">
        <v>2.96</v>
      </c>
      <c r="BV318" s="311">
        <v>0.71</v>
      </c>
      <c r="BW318" s="311">
        <v>1.84</v>
      </c>
      <c r="BX318" s="311">
        <v>0.68</v>
      </c>
      <c r="BY318" s="309"/>
      <c r="BZ318" s="307">
        <f t="shared" si="77"/>
        <v>12.079741727199355</v>
      </c>
      <c r="CA318" s="235"/>
      <c r="CB318" s="308"/>
      <c r="CC318" s="235"/>
    </row>
    <row r="319" spans="1:81" s="25" customFormat="1" ht="12" customHeight="1">
      <c r="A319" s="33" t="s">
        <v>395</v>
      </c>
      <c r="B319" s="33"/>
      <c r="C319" s="299">
        <v>5.782</v>
      </c>
      <c r="D319" s="25" t="s">
        <v>461</v>
      </c>
      <c r="F319" s="298">
        <v>1889</v>
      </c>
      <c r="G319" s="298">
        <v>7.5</v>
      </c>
      <c r="H319" s="298">
        <v>1859.1</v>
      </c>
      <c r="I319" s="298">
        <v>35</v>
      </c>
      <c r="J319" s="299">
        <v>1.57</v>
      </c>
      <c r="K319" s="300">
        <v>0.11550000000000001</v>
      </c>
      <c r="L319" s="300">
        <v>1.1000000000000001E-3</v>
      </c>
      <c r="M319" s="301">
        <v>5.3129999999999997</v>
      </c>
      <c r="N319" s="301">
        <v>0.14000000000000001</v>
      </c>
      <c r="O319" s="300">
        <v>0.33429999999999999</v>
      </c>
      <c r="P319" s="300">
        <v>7.3000000000000001E-3</v>
      </c>
      <c r="Q319" s="301">
        <v>0.60004999999999997</v>
      </c>
      <c r="R319" s="309"/>
      <c r="S319" s="309">
        <v>257</v>
      </c>
      <c r="T319" s="309">
        <v>22</v>
      </c>
      <c r="U319" s="299">
        <v>32.5</v>
      </c>
      <c r="V319" s="299">
        <v>2.9</v>
      </c>
      <c r="W319" s="309">
        <v>49.8</v>
      </c>
      <c r="X319" s="299">
        <v>4.2</v>
      </c>
      <c r="Y319" s="301">
        <f t="shared" si="76"/>
        <v>1.495049504950495</v>
      </c>
      <c r="Z319" s="301"/>
      <c r="AA319" s="309">
        <v>330</v>
      </c>
      <c r="AB319" s="309">
        <v>190</v>
      </c>
      <c r="AC319" s="301" t="s">
        <v>107</v>
      </c>
      <c r="AD319" s="301" t="s">
        <v>107</v>
      </c>
      <c r="AE319" s="301">
        <v>0.33</v>
      </c>
      <c r="AF319" s="301">
        <v>0.31</v>
      </c>
      <c r="AG319" s="309">
        <v>1880</v>
      </c>
      <c r="AH319" s="309">
        <v>150</v>
      </c>
      <c r="AI319" s="344">
        <v>7.2999999999999995E-2</v>
      </c>
      <c r="AJ319" s="344">
        <v>2.3E-2</v>
      </c>
      <c r="AK319" s="299">
        <v>40.700000000000003</v>
      </c>
      <c r="AL319" s="299">
        <v>4.9000000000000004</v>
      </c>
      <c r="AM319" s="344">
        <v>0.57999999999999996</v>
      </c>
      <c r="AN319" s="344">
        <v>0.13</v>
      </c>
      <c r="AO319" s="301">
        <v>8.3000000000000007</v>
      </c>
      <c r="AP319" s="301">
        <v>1.7</v>
      </c>
      <c r="AQ319" s="301">
        <v>12.9</v>
      </c>
      <c r="AR319" s="301">
        <v>1.9</v>
      </c>
      <c r="AS319" s="301">
        <v>4.6100000000000003</v>
      </c>
      <c r="AT319" s="301">
        <v>0.48</v>
      </c>
      <c r="AU319" s="299">
        <v>61</v>
      </c>
      <c r="AV319" s="301">
        <v>9.1</v>
      </c>
      <c r="AW319" s="301">
        <v>16.399999999999999</v>
      </c>
      <c r="AX319" s="301">
        <v>2.5</v>
      </c>
      <c r="AY319" s="298">
        <v>174</v>
      </c>
      <c r="AZ319" s="309">
        <v>23</v>
      </c>
      <c r="BA319" s="298">
        <v>63.7</v>
      </c>
      <c r="BB319" s="309">
        <v>5.4</v>
      </c>
      <c r="BC319" s="298">
        <v>301</v>
      </c>
      <c r="BD319" s="309">
        <v>29</v>
      </c>
      <c r="BE319" s="298">
        <v>60.1</v>
      </c>
      <c r="BF319" s="309">
        <v>6.9</v>
      </c>
      <c r="BG319" s="309">
        <v>516</v>
      </c>
      <c r="BH319" s="298">
        <v>65</v>
      </c>
      <c r="BI319" s="298">
        <v>110</v>
      </c>
      <c r="BJ319" s="299">
        <v>11</v>
      </c>
      <c r="BK319" s="309">
        <v>6.3</v>
      </c>
      <c r="BL319" s="299">
        <v>2.8</v>
      </c>
      <c r="BM319" s="298">
        <v>530000</v>
      </c>
      <c r="BN319" s="298">
        <v>30000</v>
      </c>
      <c r="BO319" s="298">
        <v>9790</v>
      </c>
      <c r="BP319" s="298">
        <v>870</v>
      </c>
      <c r="BQ319" s="298">
        <v>302</v>
      </c>
      <c r="BR319" s="309">
        <v>25</v>
      </c>
      <c r="BS319" s="298">
        <v>202</v>
      </c>
      <c r="BT319" s="309">
        <v>17</v>
      </c>
      <c r="BU319" s="301">
        <v>3.48</v>
      </c>
      <c r="BV319" s="301">
        <v>0.96</v>
      </c>
      <c r="BW319" s="301">
        <v>0.68</v>
      </c>
      <c r="BX319" s="301">
        <v>0.41</v>
      </c>
      <c r="BY319" s="309"/>
      <c r="BZ319" s="307">
        <f t="shared" si="77"/>
        <v>34.452227514710003</v>
      </c>
      <c r="CA319" s="235">
        <f>BS319*(EXP(F319*0.0001551)+0.0072*EXP(F319*0.0009849))</f>
        <v>280.11221618490492</v>
      </c>
      <c r="CB319" s="308">
        <f>2.28+3.99*LOG(AK319/((CA319*BK319)^(1/2)))</f>
        <v>2.2251698577357311</v>
      </c>
      <c r="CC319" s="235">
        <f>4800/(5.711-LOG(BK319)-LOG(1)+LOG(0.75))-273.15</f>
        <v>729.62419278363473</v>
      </c>
    </row>
    <row r="320" spans="1:81" s="25" customFormat="1" ht="12" customHeight="1">
      <c r="A320" s="33" t="s">
        <v>381</v>
      </c>
      <c r="B320" s="33"/>
      <c r="C320" s="299">
        <v>3.4289000000000001</v>
      </c>
      <c r="D320" s="25" t="s">
        <v>461</v>
      </c>
      <c r="F320" s="298">
        <v>1938.2</v>
      </c>
      <c r="G320" s="298">
        <v>5</v>
      </c>
      <c r="H320" s="298">
        <v>2028</v>
      </c>
      <c r="I320" s="298">
        <v>41</v>
      </c>
      <c r="J320" s="299">
        <v>-4.6399999999999997</v>
      </c>
      <c r="K320" s="300">
        <v>0.11879000000000001</v>
      </c>
      <c r="L320" s="300">
        <v>6.0999999999999997E-4</v>
      </c>
      <c r="M320" s="301">
        <v>6.0419999999999998</v>
      </c>
      <c r="N320" s="301">
        <v>0.16</v>
      </c>
      <c r="O320" s="300">
        <v>0.36969999999999997</v>
      </c>
      <c r="P320" s="300">
        <v>8.6999999999999994E-3</v>
      </c>
      <c r="Q320" s="301">
        <v>0.90237000000000001</v>
      </c>
      <c r="R320" s="309"/>
      <c r="S320" s="309">
        <v>484</v>
      </c>
      <c r="T320" s="309">
        <v>51</v>
      </c>
      <c r="U320" s="299">
        <v>63.2</v>
      </c>
      <c r="V320" s="299">
        <v>6.9</v>
      </c>
      <c r="W320" s="309">
        <v>90.2</v>
      </c>
      <c r="X320" s="299">
        <v>9.3000000000000007</v>
      </c>
      <c r="Y320" s="301">
        <f t="shared" si="76"/>
        <v>1.2785923753665689</v>
      </c>
      <c r="Z320" s="301"/>
      <c r="AA320" s="310">
        <v>1820</v>
      </c>
      <c r="AB320" s="310">
        <v>360</v>
      </c>
      <c r="AC320" s="311">
        <v>0.4</v>
      </c>
      <c r="AD320" s="311">
        <v>1.3</v>
      </c>
      <c r="AE320" s="311">
        <v>5.4</v>
      </c>
      <c r="AF320" s="311">
        <v>2.6</v>
      </c>
      <c r="AG320" s="310">
        <v>1550</v>
      </c>
      <c r="AH320" s="310">
        <v>150</v>
      </c>
      <c r="AI320" s="312">
        <v>5.65</v>
      </c>
      <c r="AJ320" s="312">
        <v>0.74</v>
      </c>
      <c r="AK320" s="313">
        <v>80</v>
      </c>
      <c r="AL320" s="313">
        <v>16</v>
      </c>
      <c r="AM320" s="312">
        <v>3.64</v>
      </c>
      <c r="AN320" s="312">
        <v>0.45</v>
      </c>
      <c r="AO320" s="311">
        <v>23.6</v>
      </c>
      <c r="AP320" s="311">
        <v>6.8</v>
      </c>
      <c r="AQ320" s="311">
        <v>12</v>
      </c>
      <c r="AR320" s="311">
        <v>3.4</v>
      </c>
      <c r="AS320" s="311">
        <v>5.8</v>
      </c>
      <c r="AT320" s="311">
        <v>1.1000000000000001</v>
      </c>
      <c r="AU320" s="313">
        <v>36</v>
      </c>
      <c r="AV320" s="311">
        <v>6.6</v>
      </c>
      <c r="AW320" s="311">
        <v>11.8</v>
      </c>
      <c r="AX320" s="311">
        <v>2.1</v>
      </c>
      <c r="AY320" s="314">
        <v>126</v>
      </c>
      <c r="AZ320" s="310">
        <v>14</v>
      </c>
      <c r="BA320" s="314">
        <v>50</v>
      </c>
      <c r="BB320" s="310">
        <v>6.7</v>
      </c>
      <c r="BC320" s="314">
        <v>243</v>
      </c>
      <c r="BD320" s="310">
        <v>27</v>
      </c>
      <c r="BE320" s="314">
        <v>54</v>
      </c>
      <c r="BF320" s="310">
        <v>11</v>
      </c>
      <c r="BG320" s="310">
        <v>458</v>
      </c>
      <c r="BH320" s="314">
        <v>73</v>
      </c>
      <c r="BI320" s="314">
        <v>96.7</v>
      </c>
      <c r="BJ320" s="313">
        <v>9.5</v>
      </c>
      <c r="BK320" s="310">
        <v>10.6</v>
      </c>
      <c r="BL320" s="313">
        <v>3.5</v>
      </c>
      <c r="BM320" s="314">
        <v>475000</v>
      </c>
      <c r="BN320" s="314">
        <v>66000</v>
      </c>
      <c r="BO320" s="314">
        <v>9000</v>
      </c>
      <c r="BP320" s="314">
        <v>2000</v>
      </c>
      <c r="BQ320" s="314">
        <v>436</v>
      </c>
      <c r="BR320" s="310">
        <v>48</v>
      </c>
      <c r="BS320" s="314">
        <v>341</v>
      </c>
      <c r="BT320" s="310">
        <v>37</v>
      </c>
      <c r="BU320" s="311">
        <v>6</v>
      </c>
      <c r="BV320" s="311">
        <v>1.7</v>
      </c>
      <c r="BW320" s="311">
        <v>1.3</v>
      </c>
      <c r="BX320" s="311">
        <v>0.5</v>
      </c>
      <c r="BY320" s="309"/>
      <c r="BZ320" s="307">
        <f t="shared" si="77"/>
        <v>15.838983050847457</v>
      </c>
      <c r="CA320" s="235"/>
      <c r="CB320" s="308"/>
      <c r="CC320" s="235"/>
    </row>
    <row r="321" spans="1:84" s="169" customFormat="1" ht="12" customHeight="1">
      <c r="A321" s="167" t="s">
        <v>648</v>
      </c>
      <c r="B321" s="168"/>
      <c r="C321" s="321"/>
      <c r="F321" s="320"/>
      <c r="G321" s="320"/>
      <c r="H321" s="320"/>
      <c r="I321" s="320"/>
      <c r="J321" s="321"/>
      <c r="K321" s="322"/>
      <c r="L321" s="322"/>
      <c r="M321" s="323"/>
      <c r="N321" s="323"/>
      <c r="O321" s="322"/>
      <c r="P321" s="322"/>
      <c r="Q321" s="323"/>
      <c r="R321" s="324"/>
      <c r="S321" s="324">
        <v>85.1</v>
      </c>
      <c r="T321" s="324">
        <v>6.9</v>
      </c>
      <c r="U321" s="324"/>
      <c r="V321" s="324"/>
      <c r="W321" s="324"/>
      <c r="X321" s="324"/>
      <c r="Y321" s="323"/>
      <c r="Z321" s="323"/>
      <c r="AA321" s="324"/>
      <c r="AB321" s="324"/>
      <c r="AC321" s="323"/>
      <c r="AD321" s="323"/>
      <c r="AE321" s="323"/>
      <c r="AF321" s="323"/>
      <c r="AG321" s="324"/>
      <c r="AH321" s="324"/>
      <c r="AI321" s="325"/>
      <c r="AJ321" s="325"/>
      <c r="AK321" s="321"/>
      <c r="AL321" s="321"/>
      <c r="AM321" s="325"/>
      <c r="AN321" s="325"/>
      <c r="AO321" s="323"/>
      <c r="AP321" s="323"/>
      <c r="AQ321" s="323"/>
      <c r="AR321" s="323"/>
      <c r="AS321" s="323"/>
      <c r="AT321" s="323"/>
      <c r="AU321" s="321"/>
      <c r="AV321" s="323"/>
      <c r="AW321" s="323"/>
      <c r="AX321" s="323"/>
      <c r="AY321" s="320"/>
      <c r="AZ321" s="324"/>
      <c r="BA321" s="320"/>
      <c r="BB321" s="324"/>
      <c r="BC321" s="320"/>
      <c r="BD321" s="324"/>
      <c r="BE321" s="320"/>
      <c r="BF321" s="324"/>
      <c r="BG321" s="324"/>
      <c r="BH321" s="320"/>
      <c r="BI321" s="320"/>
      <c r="BJ321" s="321"/>
      <c r="BK321" s="324"/>
      <c r="BL321" s="321"/>
      <c r="BM321" s="320"/>
      <c r="BN321" s="320"/>
      <c r="BO321" s="320"/>
      <c r="BP321" s="320"/>
      <c r="BQ321" s="320"/>
      <c r="BR321" s="324"/>
      <c r="BS321" s="320"/>
      <c r="BT321" s="324"/>
      <c r="BU321" s="323"/>
      <c r="BV321" s="323"/>
      <c r="BW321" s="323"/>
      <c r="BX321" s="323"/>
      <c r="BY321" s="324"/>
      <c r="BZ321" s="326"/>
      <c r="CA321" s="242">
        <f t="shared" ref="CA321:CB321" si="78">AVERAGE(CA290:CA320)</f>
        <v>363.00004412852383</v>
      </c>
      <c r="CB321" s="240">
        <f t="shared" si="78"/>
        <v>1.9946140910849155</v>
      </c>
      <c r="CC321" s="242">
        <f>AVERAGE(CC290:CC320)</f>
        <v>739.69654775488914</v>
      </c>
    </row>
    <row r="322" spans="1:84" s="169" customFormat="1" ht="12" customHeight="1">
      <c r="A322" s="167" t="s">
        <v>966</v>
      </c>
      <c r="B322" s="168"/>
      <c r="C322" s="321"/>
      <c r="F322" s="320"/>
      <c r="G322" s="320"/>
      <c r="H322" s="320"/>
      <c r="I322" s="320"/>
      <c r="J322" s="321"/>
      <c r="K322" s="322"/>
      <c r="L322" s="322"/>
      <c r="M322" s="323"/>
      <c r="N322" s="323"/>
      <c r="O322" s="322"/>
      <c r="P322" s="322"/>
      <c r="Q322" s="323"/>
      <c r="R322" s="324"/>
      <c r="S322" s="324"/>
      <c r="T322" s="324"/>
      <c r="U322" s="324"/>
      <c r="V322" s="324"/>
      <c r="W322" s="324"/>
      <c r="X322" s="324"/>
      <c r="Y322" s="323"/>
      <c r="Z322" s="323"/>
      <c r="AA322" s="324"/>
      <c r="AB322" s="324"/>
      <c r="AC322" s="323"/>
      <c r="AD322" s="323"/>
      <c r="AE322" s="323"/>
      <c r="AF322" s="323"/>
      <c r="AG322" s="324"/>
      <c r="AH322" s="324"/>
      <c r="AI322" s="325"/>
      <c r="AJ322" s="325"/>
      <c r="AK322" s="321"/>
      <c r="AL322" s="321"/>
      <c r="AM322" s="325"/>
      <c r="AN322" s="325"/>
      <c r="AO322" s="323"/>
      <c r="AP322" s="323"/>
      <c r="AQ322" s="323"/>
      <c r="AR322" s="323"/>
      <c r="AS322" s="323"/>
      <c r="AT322" s="323"/>
      <c r="AU322" s="321"/>
      <c r="AV322" s="323"/>
      <c r="AW322" s="323"/>
      <c r="AX322" s="323"/>
      <c r="AY322" s="320"/>
      <c r="AZ322" s="324"/>
      <c r="BA322" s="320"/>
      <c r="BB322" s="324"/>
      <c r="BC322" s="320"/>
      <c r="BD322" s="324"/>
      <c r="BE322" s="320"/>
      <c r="BF322" s="324"/>
      <c r="BG322" s="324"/>
      <c r="BH322" s="320"/>
      <c r="BI322" s="320"/>
      <c r="BJ322" s="321"/>
      <c r="BK322" s="324"/>
      <c r="BL322" s="321"/>
      <c r="BM322" s="320"/>
      <c r="BN322" s="320"/>
      <c r="BO322" s="320"/>
      <c r="BP322" s="320"/>
      <c r="BQ322" s="320"/>
      <c r="BR322" s="324"/>
      <c r="BS322" s="320"/>
      <c r="BT322" s="324"/>
      <c r="BU322" s="323"/>
      <c r="BV322" s="323"/>
      <c r="BW322" s="323"/>
      <c r="BX322" s="323"/>
      <c r="BY322" s="324"/>
      <c r="BZ322" s="326"/>
      <c r="CA322" s="242">
        <f t="shared" ref="CA322:CB322" si="79">_xlfn.STDEV.S(CA290:CA320)</f>
        <v>158.61574238171445</v>
      </c>
      <c r="CB322" s="240">
        <f t="shared" si="79"/>
        <v>0.73116800811187677</v>
      </c>
      <c r="CC322" s="242">
        <f>_xlfn.STDEV.S(CC290:CC320)</f>
        <v>50.5299844983697</v>
      </c>
    </row>
    <row r="323" spans="1:84" s="169" customFormat="1" ht="12" customHeight="1">
      <c r="A323" s="167" t="s">
        <v>972</v>
      </c>
      <c r="B323" s="168"/>
      <c r="C323" s="321"/>
      <c r="F323" s="320"/>
      <c r="G323" s="320"/>
      <c r="H323" s="320"/>
      <c r="I323" s="320"/>
      <c r="J323" s="321"/>
      <c r="K323" s="322"/>
      <c r="L323" s="322"/>
      <c r="M323" s="323"/>
      <c r="N323" s="323"/>
      <c r="O323" s="322"/>
      <c r="P323" s="322"/>
      <c r="Q323" s="323"/>
      <c r="R323" s="324"/>
      <c r="S323" s="324"/>
      <c r="T323" s="324"/>
      <c r="U323" s="324"/>
      <c r="V323" s="324"/>
      <c r="W323" s="324"/>
      <c r="X323" s="324"/>
      <c r="Y323" s="323"/>
      <c r="Z323" s="323"/>
      <c r="AA323" s="324"/>
      <c r="AB323" s="324"/>
      <c r="AC323" s="323"/>
      <c r="AD323" s="323"/>
      <c r="AE323" s="323"/>
      <c r="AF323" s="323"/>
      <c r="AG323" s="324"/>
      <c r="AH323" s="324"/>
      <c r="AI323" s="325"/>
      <c r="AJ323" s="325"/>
      <c r="AK323" s="321"/>
      <c r="AL323" s="321"/>
      <c r="AM323" s="325"/>
      <c r="AN323" s="325"/>
      <c r="AO323" s="323"/>
      <c r="AP323" s="323"/>
      <c r="AQ323" s="323"/>
      <c r="AR323" s="323"/>
      <c r="AS323" s="323"/>
      <c r="AT323" s="323"/>
      <c r="AU323" s="321"/>
      <c r="AV323" s="323"/>
      <c r="AW323" s="323"/>
      <c r="AX323" s="323"/>
      <c r="AY323" s="320"/>
      <c r="AZ323" s="324"/>
      <c r="BA323" s="320"/>
      <c r="BB323" s="324"/>
      <c r="BC323" s="320"/>
      <c r="BD323" s="324"/>
      <c r="BE323" s="320"/>
      <c r="BF323" s="324"/>
      <c r="BG323" s="324"/>
      <c r="BH323" s="320"/>
      <c r="BI323" s="320"/>
      <c r="BJ323" s="321"/>
      <c r="BK323" s="324"/>
      <c r="BL323" s="321"/>
      <c r="BM323" s="320"/>
      <c r="BN323" s="320"/>
      <c r="BO323" s="320"/>
      <c r="BP323" s="320"/>
      <c r="BQ323" s="320"/>
      <c r="BR323" s="324"/>
      <c r="BS323" s="320"/>
      <c r="BT323" s="324"/>
      <c r="BU323" s="323"/>
      <c r="BV323" s="323"/>
      <c r="BW323" s="323"/>
      <c r="BX323" s="323"/>
      <c r="BY323" s="324"/>
      <c r="BZ323" s="326"/>
      <c r="CA323" s="242">
        <f t="shared" ref="CA323:CB323" si="80">COUNTA(CA290:CA320)</f>
        <v>13</v>
      </c>
      <c r="CB323" s="242">
        <f t="shared" si="80"/>
        <v>13</v>
      </c>
      <c r="CC323" s="242">
        <f>COUNTA(CC290:CC320)</f>
        <v>13</v>
      </c>
    </row>
    <row r="324" spans="1:84" s="26" customFormat="1" ht="12" customHeight="1">
      <c r="A324" s="29"/>
      <c r="B324" s="29"/>
      <c r="C324" s="305"/>
      <c r="F324" s="298"/>
      <c r="G324" s="298"/>
      <c r="H324" s="298"/>
      <c r="I324" s="298"/>
      <c r="J324" s="299"/>
      <c r="K324" s="300"/>
      <c r="L324" s="300"/>
      <c r="M324" s="301"/>
      <c r="N324" s="301"/>
      <c r="O324" s="300"/>
      <c r="P324" s="300"/>
      <c r="Q324" s="301"/>
      <c r="R324" s="302"/>
      <c r="S324" s="302"/>
      <c r="T324" s="302"/>
      <c r="U324" s="302"/>
      <c r="V324" s="302"/>
      <c r="W324" s="302"/>
      <c r="X324" s="302"/>
      <c r="Y324" s="304"/>
      <c r="Z324" s="305"/>
      <c r="AA324" s="302"/>
      <c r="AB324" s="302"/>
      <c r="AC324" s="304"/>
      <c r="AD324" s="304"/>
      <c r="AE324" s="304"/>
      <c r="AF324" s="304"/>
      <c r="AG324" s="302"/>
      <c r="AH324" s="302"/>
      <c r="AI324" s="306"/>
      <c r="AJ324" s="306"/>
      <c r="AK324" s="305"/>
      <c r="AL324" s="305"/>
      <c r="AM324" s="306"/>
      <c r="AN324" s="306"/>
      <c r="AO324" s="304"/>
      <c r="AP324" s="304"/>
      <c r="AQ324" s="304"/>
      <c r="AR324" s="304"/>
      <c r="AS324" s="304"/>
      <c r="AT324" s="304"/>
      <c r="AU324" s="305"/>
      <c r="AV324" s="304"/>
      <c r="AW324" s="304"/>
      <c r="AX324" s="304"/>
      <c r="AY324" s="303"/>
      <c r="AZ324" s="302"/>
      <c r="BA324" s="303"/>
      <c r="BB324" s="302"/>
      <c r="BC324" s="303"/>
      <c r="BD324" s="302"/>
      <c r="BE324" s="303"/>
      <c r="BF324" s="302"/>
      <c r="BG324" s="302"/>
      <c r="BH324" s="303"/>
      <c r="BI324" s="303"/>
      <c r="BJ324" s="305"/>
      <c r="BK324" s="302"/>
      <c r="BL324" s="305"/>
      <c r="BM324" s="303"/>
      <c r="BN324" s="303"/>
      <c r="BO324" s="303"/>
      <c r="BP324" s="303"/>
      <c r="BQ324" s="303"/>
      <c r="BR324" s="302"/>
      <c r="BS324" s="303"/>
      <c r="BT324" s="302"/>
      <c r="BU324" s="304"/>
      <c r="BV324" s="304"/>
      <c r="BW324" s="304"/>
      <c r="BX324" s="304"/>
      <c r="BY324" s="302"/>
      <c r="BZ324" s="307"/>
      <c r="CA324" s="235"/>
      <c r="CB324" s="235"/>
      <c r="CC324" s="235"/>
    </row>
    <row r="325" spans="1:84" s="34" customFormat="1" ht="12" customHeight="1">
      <c r="A325" s="31" t="s">
        <v>910</v>
      </c>
      <c r="B325" s="31"/>
      <c r="C325" s="335"/>
      <c r="F325" s="327"/>
      <c r="G325" s="327"/>
      <c r="H325" s="327"/>
      <c r="I325" s="327"/>
      <c r="J325" s="328"/>
      <c r="K325" s="329"/>
      <c r="L325" s="329"/>
      <c r="M325" s="330"/>
      <c r="N325" s="330"/>
      <c r="O325" s="329"/>
      <c r="P325" s="329"/>
      <c r="Q325" s="330"/>
      <c r="R325" s="331"/>
      <c r="S325" s="331"/>
      <c r="T325" s="331"/>
      <c r="U325" s="331"/>
      <c r="V325" s="331"/>
      <c r="W325" s="331"/>
      <c r="X325" s="331"/>
      <c r="Y325" s="333"/>
      <c r="Z325" s="333"/>
      <c r="AA325" s="331"/>
      <c r="AB325" s="331"/>
      <c r="AC325" s="333"/>
      <c r="AD325" s="333"/>
      <c r="AE325" s="333"/>
      <c r="AF325" s="333"/>
      <c r="AG325" s="331"/>
      <c r="AH325" s="331"/>
      <c r="AI325" s="334"/>
      <c r="AJ325" s="334"/>
      <c r="AK325" s="335"/>
      <c r="AL325" s="335"/>
      <c r="AM325" s="334"/>
      <c r="AN325" s="334"/>
      <c r="AO325" s="333"/>
      <c r="AP325" s="333"/>
      <c r="AQ325" s="333"/>
      <c r="AR325" s="333"/>
      <c r="AS325" s="333"/>
      <c r="AT325" s="333"/>
      <c r="AU325" s="335"/>
      <c r="AV325" s="333"/>
      <c r="AW325" s="333"/>
      <c r="AX325" s="333"/>
      <c r="AY325" s="332"/>
      <c r="AZ325" s="331"/>
      <c r="BA325" s="332"/>
      <c r="BB325" s="331"/>
      <c r="BC325" s="332"/>
      <c r="BD325" s="331"/>
      <c r="BE325" s="332"/>
      <c r="BF325" s="331"/>
      <c r="BG325" s="331"/>
      <c r="BH325" s="332"/>
      <c r="BI325" s="332"/>
      <c r="BJ325" s="335"/>
      <c r="BK325" s="331"/>
      <c r="BL325" s="335"/>
      <c r="BM325" s="332"/>
      <c r="BN325" s="332"/>
      <c r="BO325" s="332"/>
      <c r="BP325" s="332"/>
      <c r="BQ325" s="332"/>
      <c r="BR325" s="331"/>
      <c r="BS325" s="332"/>
      <c r="BT325" s="331"/>
      <c r="BU325" s="333"/>
      <c r="BV325" s="333"/>
      <c r="BW325" s="333"/>
      <c r="BX325" s="333"/>
      <c r="BY325" s="331"/>
      <c r="BZ325" s="307"/>
      <c r="CA325" s="235"/>
      <c r="CB325" s="235"/>
      <c r="CC325" s="235"/>
    </row>
    <row r="326" spans="1:84" s="26" customFormat="1" ht="12" customHeight="1">
      <c r="A326" s="29" t="s">
        <v>399</v>
      </c>
      <c r="B326" s="29"/>
      <c r="C326" s="305">
        <v>6.0102000000000002</v>
      </c>
      <c r="D326" s="25" t="s">
        <v>461</v>
      </c>
      <c r="E326" s="25"/>
      <c r="F326" s="298">
        <v>1908.7</v>
      </c>
      <c r="G326" s="298">
        <v>4.4000000000000004</v>
      </c>
      <c r="H326" s="298">
        <v>1939.3</v>
      </c>
      <c r="I326" s="298">
        <v>36</v>
      </c>
      <c r="J326" s="299">
        <v>-1.56</v>
      </c>
      <c r="K326" s="300">
        <v>0.11681999999999999</v>
      </c>
      <c r="L326" s="300">
        <v>5.8E-4</v>
      </c>
      <c r="M326" s="301">
        <v>5.6479999999999997</v>
      </c>
      <c r="N326" s="301">
        <v>0.14000000000000001</v>
      </c>
      <c r="O326" s="300">
        <v>0.35099000000000002</v>
      </c>
      <c r="P326" s="300">
        <v>7.6E-3</v>
      </c>
      <c r="Q326" s="301">
        <v>0.90076000000000001</v>
      </c>
      <c r="R326" s="302"/>
      <c r="S326" s="302">
        <v>693</v>
      </c>
      <c r="T326" s="302">
        <v>86</v>
      </c>
      <c r="U326" s="305">
        <v>89</v>
      </c>
      <c r="V326" s="305">
        <v>11</v>
      </c>
      <c r="W326" s="302">
        <v>143</v>
      </c>
      <c r="X326" s="302">
        <v>18</v>
      </c>
      <c r="Y326" s="304">
        <f t="shared" ref="Y326:Y332" si="81">BQ326/BS326</f>
        <v>1.5087040618955512</v>
      </c>
      <c r="Z326" s="304"/>
      <c r="AA326" s="315">
        <v>740</v>
      </c>
      <c r="AB326" s="315">
        <v>180</v>
      </c>
      <c r="AC326" s="316">
        <v>2.2999999999999998</v>
      </c>
      <c r="AD326" s="316">
        <v>2</v>
      </c>
      <c r="AE326" s="316">
        <v>0.73</v>
      </c>
      <c r="AF326" s="316">
        <v>0.34</v>
      </c>
      <c r="AG326" s="315">
        <v>1830</v>
      </c>
      <c r="AH326" s="315">
        <v>230</v>
      </c>
      <c r="AI326" s="317">
        <v>0.35</v>
      </c>
      <c r="AJ326" s="317">
        <v>9.6000000000000002E-2</v>
      </c>
      <c r="AK326" s="318">
        <v>50.8</v>
      </c>
      <c r="AL326" s="318">
        <v>4.3</v>
      </c>
      <c r="AM326" s="317">
        <v>0.48</v>
      </c>
      <c r="AN326" s="317">
        <v>0.13</v>
      </c>
      <c r="AO326" s="316">
        <v>7.3</v>
      </c>
      <c r="AP326" s="316">
        <v>1.7</v>
      </c>
      <c r="AQ326" s="316">
        <v>8.9</v>
      </c>
      <c r="AR326" s="316">
        <v>1.9</v>
      </c>
      <c r="AS326" s="316">
        <v>2.4500000000000002</v>
      </c>
      <c r="AT326" s="316">
        <v>0.57999999999999996</v>
      </c>
      <c r="AU326" s="318">
        <v>42.3</v>
      </c>
      <c r="AV326" s="316">
        <v>4.3</v>
      </c>
      <c r="AW326" s="316">
        <v>15.2</v>
      </c>
      <c r="AX326" s="316">
        <v>1.8</v>
      </c>
      <c r="AY326" s="319">
        <v>172</v>
      </c>
      <c r="AZ326" s="315">
        <v>17</v>
      </c>
      <c r="BA326" s="319">
        <v>62</v>
      </c>
      <c r="BB326" s="315">
        <v>6.5</v>
      </c>
      <c r="BC326" s="319">
        <v>292</v>
      </c>
      <c r="BD326" s="315">
        <v>42</v>
      </c>
      <c r="BE326" s="319">
        <v>51.8</v>
      </c>
      <c r="BF326" s="315">
        <v>6.8</v>
      </c>
      <c r="BG326" s="315">
        <v>492</v>
      </c>
      <c r="BH326" s="319">
        <v>71</v>
      </c>
      <c r="BI326" s="319">
        <v>94</v>
      </c>
      <c r="BJ326" s="318">
        <v>9.6</v>
      </c>
      <c r="BK326" s="315">
        <v>53</v>
      </c>
      <c r="BL326" s="318">
        <v>13</v>
      </c>
      <c r="BM326" s="319">
        <v>473000</v>
      </c>
      <c r="BN326" s="319">
        <v>38000</v>
      </c>
      <c r="BO326" s="319">
        <v>8300</v>
      </c>
      <c r="BP326" s="319">
        <v>980</v>
      </c>
      <c r="BQ326" s="319">
        <v>780</v>
      </c>
      <c r="BR326" s="315">
        <v>100</v>
      </c>
      <c r="BS326" s="319">
        <v>517</v>
      </c>
      <c r="BT326" s="315">
        <v>63</v>
      </c>
      <c r="BU326" s="316">
        <v>4.13</v>
      </c>
      <c r="BV326" s="316">
        <v>0.98</v>
      </c>
      <c r="BW326" s="316">
        <v>2.29</v>
      </c>
      <c r="BX326" s="316">
        <v>0.54</v>
      </c>
      <c r="BY326" s="302"/>
      <c r="BZ326" s="307">
        <f t="shared" ref="BZ326:BZ334" si="82">(AY326/AO326)+(AY326/AQ326)</f>
        <v>42.887486532245653</v>
      </c>
      <c r="CA326" s="235"/>
      <c r="CB326" s="308"/>
      <c r="CC326" s="235"/>
    </row>
    <row r="327" spans="1:84" s="26" customFormat="1" ht="12" customHeight="1">
      <c r="A327" s="29" t="s">
        <v>400</v>
      </c>
      <c r="B327" s="29"/>
      <c r="C327" s="305">
        <v>6.282</v>
      </c>
      <c r="D327" s="25" t="s">
        <v>461</v>
      </c>
      <c r="E327" s="25"/>
      <c r="F327" s="298">
        <v>1911</v>
      </c>
      <c r="G327" s="298">
        <v>7.7</v>
      </c>
      <c r="H327" s="298">
        <v>2242</v>
      </c>
      <c r="I327" s="298">
        <v>62</v>
      </c>
      <c r="J327" s="299">
        <v>-17.3</v>
      </c>
      <c r="K327" s="300">
        <v>0.11699</v>
      </c>
      <c r="L327" s="300">
        <v>8.4999999999999995E-4</v>
      </c>
      <c r="M327" s="301">
        <v>6.7</v>
      </c>
      <c r="N327" s="301">
        <v>0.25</v>
      </c>
      <c r="O327" s="300">
        <v>0.41599999999999998</v>
      </c>
      <c r="P327" s="300">
        <v>1.4E-2</v>
      </c>
      <c r="Q327" s="301">
        <v>0.97241999999999995</v>
      </c>
      <c r="R327" s="302"/>
      <c r="S327" s="302">
        <v>1480</v>
      </c>
      <c r="T327" s="302">
        <v>150</v>
      </c>
      <c r="U327" s="303">
        <v>190</v>
      </c>
      <c r="V327" s="302">
        <v>20</v>
      </c>
      <c r="W327" s="302">
        <v>383</v>
      </c>
      <c r="X327" s="302">
        <v>38</v>
      </c>
      <c r="Y327" s="304">
        <f t="shared" si="81"/>
        <v>1.76093916755603</v>
      </c>
      <c r="Z327" s="304"/>
      <c r="AA327" s="315">
        <v>820</v>
      </c>
      <c r="AB327" s="315">
        <v>190</v>
      </c>
      <c r="AC327" s="316">
        <v>1.2</v>
      </c>
      <c r="AD327" s="316">
        <v>1.6</v>
      </c>
      <c r="AE327" s="316">
        <v>0.96</v>
      </c>
      <c r="AF327" s="316">
        <v>0.69</v>
      </c>
      <c r="AG327" s="315">
        <v>2600</v>
      </c>
      <c r="AH327" s="315">
        <v>200</v>
      </c>
      <c r="AI327" s="317">
        <v>6.3E-2</v>
      </c>
      <c r="AJ327" s="317">
        <v>2.5000000000000001E-2</v>
      </c>
      <c r="AK327" s="318">
        <v>103</v>
      </c>
      <c r="AL327" s="318">
        <v>10</v>
      </c>
      <c r="AM327" s="317">
        <v>0.623</v>
      </c>
      <c r="AN327" s="317">
        <v>9.5000000000000001E-2</v>
      </c>
      <c r="AO327" s="316">
        <v>9.1999999999999993</v>
      </c>
      <c r="AP327" s="316">
        <v>2.8</v>
      </c>
      <c r="AQ327" s="316">
        <v>16.5</v>
      </c>
      <c r="AR327" s="316">
        <v>2.6</v>
      </c>
      <c r="AS327" s="316">
        <v>2.38</v>
      </c>
      <c r="AT327" s="316">
        <v>0.69</v>
      </c>
      <c r="AU327" s="318">
        <v>78</v>
      </c>
      <c r="AV327" s="316">
        <v>12</v>
      </c>
      <c r="AW327" s="316">
        <v>21.3</v>
      </c>
      <c r="AX327" s="316">
        <v>2.4</v>
      </c>
      <c r="AY327" s="319">
        <v>257</v>
      </c>
      <c r="AZ327" s="315">
        <v>20</v>
      </c>
      <c r="BA327" s="319">
        <v>90.1</v>
      </c>
      <c r="BB327" s="315">
        <v>8.5</v>
      </c>
      <c r="BC327" s="319">
        <v>422</v>
      </c>
      <c r="BD327" s="315">
        <v>46</v>
      </c>
      <c r="BE327" s="319">
        <v>79.8</v>
      </c>
      <c r="BF327" s="315">
        <v>7.9</v>
      </c>
      <c r="BG327" s="315">
        <v>656</v>
      </c>
      <c r="BH327" s="319">
        <v>67</v>
      </c>
      <c r="BI327" s="319">
        <v>120</v>
      </c>
      <c r="BJ327" s="318">
        <v>12</v>
      </c>
      <c r="BK327" s="315">
        <v>19</v>
      </c>
      <c r="BL327" s="318">
        <v>2.9</v>
      </c>
      <c r="BM327" s="319">
        <v>374000</v>
      </c>
      <c r="BN327" s="319">
        <v>54000</v>
      </c>
      <c r="BO327" s="319">
        <v>6220</v>
      </c>
      <c r="BP327" s="319">
        <v>830</v>
      </c>
      <c r="BQ327" s="319">
        <v>1650</v>
      </c>
      <c r="BR327" s="315">
        <v>140</v>
      </c>
      <c r="BS327" s="319">
        <v>937</v>
      </c>
      <c r="BT327" s="315">
        <v>80</v>
      </c>
      <c r="BU327" s="316">
        <v>8.1999999999999993</v>
      </c>
      <c r="BV327" s="316">
        <v>1.7</v>
      </c>
      <c r="BW327" s="316">
        <v>2.96</v>
      </c>
      <c r="BX327" s="316">
        <v>0.55000000000000004</v>
      </c>
      <c r="BY327" s="315"/>
      <c r="BZ327" s="307">
        <f t="shared" si="82"/>
        <v>43.510540184453234</v>
      </c>
      <c r="CA327" s="235"/>
      <c r="CB327" s="308"/>
      <c r="CC327" s="235"/>
    </row>
    <row r="328" spans="1:84" s="26" customFormat="1" ht="12" customHeight="1">
      <c r="A328" s="29" t="s">
        <v>401</v>
      </c>
      <c r="B328" s="29"/>
      <c r="C328" s="305">
        <v>6.0872999999999999</v>
      </c>
      <c r="D328" s="25" t="s">
        <v>461</v>
      </c>
      <c r="E328" s="25"/>
      <c r="F328" s="298">
        <v>1913.2</v>
      </c>
      <c r="G328" s="298">
        <v>5.6</v>
      </c>
      <c r="H328" s="298">
        <v>1885.3</v>
      </c>
      <c r="I328" s="298">
        <v>36</v>
      </c>
      <c r="J328" s="299">
        <v>1.46</v>
      </c>
      <c r="K328" s="300">
        <v>0.11719</v>
      </c>
      <c r="L328" s="300">
        <v>6.4000000000000005E-4</v>
      </c>
      <c r="M328" s="301">
        <v>5.4770000000000003</v>
      </c>
      <c r="N328" s="301">
        <v>0.14000000000000001</v>
      </c>
      <c r="O328" s="300">
        <v>0.3397</v>
      </c>
      <c r="P328" s="300">
        <v>7.4000000000000003E-3</v>
      </c>
      <c r="Q328" s="301">
        <v>0.77951999999999999</v>
      </c>
      <c r="R328" s="302"/>
      <c r="S328" s="302">
        <v>370</v>
      </c>
      <c r="T328" s="302">
        <v>32</v>
      </c>
      <c r="U328" s="305">
        <v>47.6</v>
      </c>
      <c r="V328" s="305">
        <v>3.9</v>
      </c>
      <c r="W328" s="302">
        <v>47.9</v>
      </c>
      <c r="X328" s="302">
        <v>4.2</v>
      </c>
      <c r="Y328" s="304">
        <f t="shared" si="81"/>
        <v>0.98951048951048948</v>
      </c>
      <c r="Z328" s="304"/>
      <c r="AA328" s="302">
        <v>620</v>
      </c>
      <c r="AB328" s="302">
        <v>180</v>
      </c>
      <c r="AC328" s="304">
        <v>0.61</v>
      </c>
      <c r="AD328" s="304">
        <v>0.95</v>
      </c>
      <c r="AE328" s="304">
        <v>0.18</v>
      </c>
      <c r="AF328" s="304">
        <v>0.2</v>
      </c>
      <c r="AG328" s="302">
        <v>1450</v>
      </c>
      <c r="AH328" s="302">
        <v>190</v>
      </c>
      <c r="AI328" s="306">
        <v>2.7E-2</v>
      </c>
      <c r="AJ328" s="306">
        <v>0.02</v>
      </c>
      <c r="AK328" s="305">
        <v>33.9</v>
      </c>
      <c r="AL328" s="305">
        <v>3.8</v>
      </c>
      <c r="AM328" s="306">
        <v>0.21</v>
      </c>
      <c r="AN328" s="306">
        <v>8.2000000000000003E-2</v>
      </c>
      <c r="AO328" s="304">
        <v>2.59</v>
      </c>
      <c r="AP328" s="304">
        <v>0.62</v>
      </c>
      <c r="AQ328" s="304">
        <v>6.7</v>
      </c>
      <c r="AR328" s="304">
        <v>1.3</v>
      </c>
      <c r="AS328" s="304">
        <v>1.4</v>
      </c>
      <c r="AT328" s="304">
        <v>0.27</v>
      </c>
      <c r="AU328" s="305">
        <v>34.5</v>
      </c>
      <c r="AV328" s="304">
        <v>5.6</v>
      </c>
      <c r="AW328" s="304">
        <v>10.9</v>
      </c>
      <c r="AX328" s="304">
        <v>1.7</v>
      </c>
      <c r="AY328" s="303">
        <v>127</v>
      </c>
      <c r="AZ328" s="302">
        <v>19</v>
      </c>
      <c r="BA328" s="303">
        <v>46.7</v>
      </c>
      <c r="BB328" s="302">
        <v>4.0999999999999996</v>
      </c>
      <c r="BC328" s="303">
        <v>217</v>
      </c>
      <c r="BD328" s="302">
        <v>30</v>
      </c>
      <c r="BE328" s="303">
        <v>45.3</v>
      </c>
      <c r="BF328" s="302">
        <v>5.6</v>
      </c>
      <c r="BG328" s="302">
        <v>424</v>
      </c>
      <c r="BH328" s="303">
        <v>60</v>
      </c>
      <c r="BI328" s="303">
        <v>88</v>
      </c>
      <c r="BJ328" s="305">
        <v>11</v>
      </c>
      <c r="BK328" s="302">
        <v>14.2</v>
      </c>
      <c r="BL328" s="305">
        <v>4.3</v>
      </c>
      <c r="BM328" s="303">
        <v>515000</v>
      </c>
      <c r="BN328" s="303">
        <v>49000</v>
      </c>
      <c r="BO328" s="303">
        <v>9500</v>
      </c>
      <c r="BP328" s="303">
        <v>1200</v>
      </c>
      <c r="BQ328" s="303">
        <v>283</v>
      </c>
      <c r="BR328" s="302">
        <v>26</v>
      </c>
      <c r="BS328" s="303">
        <v>286</v>
      </c>
      <c r="BT328" s="302">
        <v>25</v>
      </c>
      <c r="BU328" s="304">
        <v>3.79</v>
      </c>
      <c r="BV328" s="304">
        <v>0.98</v>
      </c>
      <c r="BW328" s="304">
        <v>1.68</v>
      </c>
      <c r="BX328" s="304">
        <v>0.52</v>
      </c>
      <c r="BY328" s="302"/>
      <c r="BZ328" s="307">
        <f t="shared" si="82"/>
        <v>67.989972915346058</v>
      </c>
      <c r="CA328" s="235">
        <f>BS328*(EXP(F328*0.0001551)+0.0072*EXP(F328*0.0009849))</f>
        <v>398.35535785665053</v>
      </c>
      <c r="CB328" s="308">
        <f>2.28+3.99*LOG(AK328/((CA328*BK328)^(1/2)))</f>
        <v>0.89914157654664262</v>
      </c>
      <c r="CC328" s="235">
        <f>4800/(5.711-LOG(BK328)-LOG(1)+LOG(0.75))-273.15</f>
        <v>809.44942213577372</v>
      </c>
    </row>
    <row r="329" spans="1:84" s="25" customFormat="1" ht="12" customHeight="1">
      <c r="A329" s="33" t="s">
        <v>397</v>
      </c>
      <c r="B329" s="33"/>
      <c r="C329" s="299">
        <v>4.5279999999999996</v>
      </c>
      <c r="D329" s="25" t="s">
        <v>461</v>
      </c>
      <c r="F329" s="298">
        <v>1943.3</v>
      </c>
      <c r="G329" s="298">
        <v>4.8</v>
      </c>
      <c r="H329" s="298">
        <v>1952.6</v>
      </c>
      <c r="I329" s="298">
        <v>36</v>
      </c>
      <c r="J329" s="299">
        <v>-0.48</v>
      </c>
      <c r="K329" s="300">
        <v>0.1192</v>
      </c>
      <c r="L329" s="300">
        <v>1.1000000000000001E-3</v>
      </c>
      <c r="M329" s="301">
        <v>5.8</v>
      </c>
      <c r="N329" s="301">
        <v>0.15</v>
      </c>
      <c r="O329" s="300">
        <v>0.3538</v>
      </c>
      <c r="P329" s="300">
        <v>7.6E-3</v>
      </c>
      <c r="Q329" s="301">
        <v>0.65437000000000001</v>
      </c>
      <c r="R329" s="309"/>
      <c r="S329" s="309">
        <v>178</v>
      </c>
      <c r="T329" s="309">
        <v>16</v>
      </c>
      <c r="U329" s="299">
        <v>23.2</v>
      </c>
      <c r="V329" s="299">
        <v>2</v>
      </c>
      <c r="W329" s="309">
        <v>24.3</v>
      </c>
      <c r="X329" s="309">
        <v>2.2000000000000002</v>
      </c>
      <c r="Y329" s="301">
        <f>BQ329/BS329</f>
        <v>0.98473282442748089</v>
      </c>
      <c r="Z329" s="301"/>
      <c r="AA329" s="309">
        <v>320</v>
      </c>
      <c r="AB329" s="309">
        <v>150</v>
      </c>
      <c r="AC329" s="301">
        <v>1.4</v>
      </c>
      <c r="AD329" s="301">
        <v>1</v>
      </c>
      <c r="AE329" s="301">
        <v>0.27</v>
      </c>
      <c r="AF329" s="301">
        <v>0.21</v>
      </c>
      <c r="AG329" s="309">
        <v>642</v>
      </c>
      <c r="AH329" s="309">
        <v>62</v>
      </c>
      <c r="AI329" s="344">
        <v>1.4999999999999999E-2</v>
      </c>
      <c r="AJ329" s="344">
        <v>1.6E-2</v>
      </c>
      <c r="AK329" s="299">
        <v>21.2</v>
      </c>
      <c r="AL329" s="299">
        <v>3</v>
      </c>
      <c r="AM329" s="344">
        <v>7.4999999999999997E-2</v>
      </c>
      <c r="AN329" s="344">
        <v>4.1000000000000002E-2</v>
      </c>
      <c r="AO329" s="301">
        <v>1.38</v>
      </c>
      <c r="AP329" s="301">
        <v>0.8</v>
      </c>
      <c r="AQ329" s="301">
        <v>3.8</v>
      </c>
      <c r="AR329" s="301">
        <v>1.8</v>
      </c>
      <c r="AS329" s="301">
        <v>0.71</v>
      </c>
      <c r="AT329" s="301">
        <v>0.34</v>
      </c>
      <c r="AU329" s="299">
        <v>15.3</v>
      </c>
      <c r="AV329" s="301">
        <v>3.7</v>
      </c>
      <c r="AW329" s="301">
        <v>4.46</v>
      </c>
      <c r="AX329" s="301">
        <v>0.71</v>
      </c>
      <c r="AY329" s="298">
        <v>58.7</v>
      </c>
      <c r="AZ329" s="309">
        <v>9</v>
      </c>
      <c r="BA329" s="298">
        <v>22.3</v>
      </c>
      <c r="BB329" s="309">
        <v>3.2</v>
      </c>
      <c r="BC329" s="298">
        <v>111</v>
      </c>
      <c r="BD329" s="309">
        <v>14</v>
      </c>
      <c r="BE329" s="298">
        <v>20.2</v>
      </c>
      <c r="BF329" s="309">
        <v>3.1</v>
      </c>
      <c r="BG329" s="309">
        <v>186</v>
      </c>
      <c r="BH329" s="298">
        <v>27</v>
      </c>
      <c r="BI329" s="298">
        <v>37.799999999999997</v>
      </c>
      <c r="BJ329" s="299">
        <v>6.9</v>
      </c>
      <c r="BK329" s="309">
        <v>10.8</v>
      </c>
      <c r="BL329" s="299">
        <v>3.4</v>
      </c>
      <c r="BM329" s="298">
        <v>448000</v>
      </c>
      <c r="BN329" s="298">
        <v>55000</v>
      </c>
      <c r="BO329" s="298">
        <v>8870</v>
      </c>
      <c r="BP329" s="298">
        <v>900</v>
      </c>
      <c r="BQ329" s="298">
        <v>129</v>
      </c>
      <c r="BR329" s="309">
        <v>11</v>
      </c>
      <c r="BS329" s="298">
        <v>131</v>
      </c>
      <c r="BT329" s="309">
        <v>12</v>
      </c>
      <c r="BU329" s="301">
        <v>2.21</v>
      </c>
      <c r="BV329" s="301">
        <v>0.64</v>
      </c>
      <c r="BW329" s="301">
        <v>0.7</v>
      </c>
      <c r="BX329" s="301">
        <v>0.4</v>
      </c>
      <c r="BY329" s="309"/>
      <c r="BZ329" s="307">
        <f t="shared" si="82"/>
        <v>57.983600305110613</v>
      </c>
      <c r="CA329" s="235">
        <f>BS329*(EXP(F329*0.0001551)+0.0072*EXP(F329*0.0009849))</f>
        <v>183.4750357922677</v>
      </c>
      <c r="CB329" s="308">
        <f>2.28+3.99*LOG(AK329/((CA329*BK329)^(1/2)))</f>
        <v>0.99456361562723772</v>
      </c>
      <c r="CC329" s="235">
        <f>4800/(5.711-LOG(BK329)-LOG(1)+LOG(0.75))-273.15</f>
        <v>781.18388704146844</v>
      </c>
    </row>
    <row r="330" spans="1:84" s="25" customFormat="1" ht="12" customHeight="1">
      <c r="A330" s="33" t="s">
        <v>402</v>
      </c>
      <c r="B330" s="33"/>
      <c r="C330" s="299">
        <v>6.3231999999999999</v>
      </c>
      <c r="D330" s="25" t="s">
        <v>461</v>
      </c>
      <c r="F330" s="298">
        <v>1900</v>
      </c>
      <c r="G330" s="298">
        <v>4.5999999999999996</v>
      </c>
      <c r="H330" s="298">
        <v>1922.7</v>
      </c>
      <c r="I330" s="298">
        <v>37</v>
      </c>
      <c r="J330" s="299">
        <v>-1.2</v>
      </c>
      <c r="K330" s="300">
        <v>0.11638</v>
      </c>
      <c r="L330" s="300">
        <v>6.4000000000000005E-4</v>
      </c>
      <c r="M330" s="301">
        <v>5.5650000000000004</v>
      </c>
      <c r="N330" s="301">
        <v>0.14000000000000001</v>
      </c>
      <c r="O330" s="300">
        <v>0.34749999999999998</v>
      </c>
      <c r="P330" s="300">
        <v>7.7000000000000002E-3</v>
      </c>
      <c r="Q330" s="301">
        <v>0.73965000000000003</v>
      </c>
      <c r="R330" s="309"/>
      <c r="S330" s="309">
        <v>402</v>
      </c>
      <c r="T330" s="309">
        <v>37</v>
      </c>
      <c r="U330" s="299">
        <v>51.5</v>
      </c>
      <c r="V330" s="299">
        <v>4.7</v>
      </c>
      <c r="W330" s="309">
        <v>56.6</v>
      </c>
      <c r="X330" s="309">
        <v>5.6</v>
      </c>
      <c r="Y330" s="301">
        <f t="shared" si="81"/>
        <v>1.0361842105263157</v>
      </c>
      <c r="Z330" s="301"/>
      <c r="AA330" s="309">
        <v>460</v>
      </c>
      <c r="AB330" s="309">
        <v>170</v>
      </c>
      <c r="AC330" s="301">
        <v>3.9</v>
      </c>
      <c r="AD330" s="301">
        <v>1.1000000000000001</v>
      </c>
      <c r="AE330" s="301">
        <v>0.26</v>
      </c>
      <c r="AF330" s="301">
        <v>0.28000000000000003</v>
      </c>
      <c r="AG330" s="309">
        <v>1200</v>
      </c>
      <c r="AH330" s="309">
        <v>140</v>
      </c>
      <c r="AI330" s="344">
        <v>4.3999999999999997E-2</v>
      </c>
      <c r="AJ330" s="344">
        <v>1.6E-2</v>
      </c>
      <c r="AK330" s="299">
        <v>37.799999999999997</v>
      </c>
      <c r="AL330" s="299">
        <v>4.5999999999999996</v>
      </c>
      <c r="AM330" s="344">
        <v>0.217</v>
      </c>
      <c r="AN330" s="344">
        <v>6.9000000000000006E-2</v>
      </c>
      <c r="AO330" s="301">
        <v>2.46</v>
      </c>
      <c r="AP330" s="301">
        <v>0.8</v>
      </c>
      <c r="AQ330" s="301">
        <v>4.5</v>
      </c>
      <c r="AR330" s="301">
        <v>1.3</v>
      </c>
      <c r="AS330" s="301">
        <v>0.96</v>
      </c>
      <c r="AT330" s="301">
        <v>0.28000000000000003</v>
      </c>
      <c r="AU330" s="299">
        <v>26.6</v>
      </c>
      <c r="AV330" s="301">
        <v>5.4</v>
      </c>
      <c r="AW330" s="301">
        <v>8.4</v>
      </c>
      <c r="AX330" s="301">
        <v>1</v>
      </c>
      <c r="AY330" s="298">
        <v>107</v>
      </c>
      <c r="AZ330" s="309">
        <v>13</v>
      </c>
      <c r="BA330" s="298">
        <v>39.4</v>
      </c>
      <c r="BB330" s="309">
        <v>5</v>
      </c>
      <c r="BC330" s="298">
        <v>197</v>
      </c>
      <c r="BD330" s="309">
        <v>25</v>
      </c>
      <c r="BE330" s="298">
        <v>38.700000000000003</v>
      </c>
      <c r="BF330" s="309">
        <v>4.3</v>
      </c>
      <c r="BG330" s="309">
        <v>360</v>
      </c>
      <c r="BH330" s="298">
        <v>46</v>
      </c>
      <c r="BI330" s="298">
        <v>68</v>
      </c>
      <c r="BJ330" s="299">
        <v>10</v>
      </c>
      <c r="BK330" s="309">
        <v>10.7</v>
      </c>
      <c r="BL330" s="299">
        <v>3.1</v>
      </c>
      <c r="BM330" s="298">
        <v>492000</v>
      </c>
      <c r="BN330" s="298">
        <v>51000</v>
      </c>
      <c r="BO330" s="298">
        <v>9300</v>
      </c>
      <c r="BP330" s="298">
        <v>1100</v>
      </c>
      <c r="BQ330" s="298">
        <v>315</v>
      </c>
      <c r="BR330" s="309">
        <v>30</v>
      </c>
      <c r="BS330" s="298">
        <v>304</v>
      </c>
      <c r="BT330" s="309">
        <v>28</v>
      </c>
      <c r="BU330" s="301">
        <v>3.6</v>
      </c>
      <c r="BV330" s="301">
        <v>0.95</v>
      </c>
      <c r="BW330" s="301">
        <v>1.1399999999999999</v>
      </c>
      <c r="BX330" s="301">
        <v>0.36</v>
      </c>
      <c r="BY330" s="309"/>
      <c r="BZ330" s="307">
        <f t="shared" si="82"/>
        <v>67.273712737127369</v>
      </c>
      <c r="CA330" s="235">
        <f>BS330*(EXP(F330*0.0001551)+0.0072*EXP(F330*0.0009849))</f>
        <v>422.40405585356166</v>
      </c>
      <c r="CB330" s="308">
        <f>2.28+3.99*LOG(AK330/((CA330*BK330)^(1/2)))</f>
        <v>1.2822441261279161</v>
      </c>
      <c r="CC330" s="235">
        <f>4800/(5.711-LOG(BK330)-LOG(1)+LOG(0.75))-273.15</f>
        <v>780.24910824427877</v>
      </c>
    </row>
    <row r="331" spans="1:84" s="25" customFormat="1" ht="12" customHeight="1">
      <c r="A331" s="33" t="s">
        <v>403</v>
      </c>
      <c r="B331" s="33"/>
      <c r="C331" s="299">
        <v>6.1074999999999999</v>
      </c>
      <c r="D331" s="25" t="s">
        <v>461</v>
      </c>
      <c r="F331" s="298">
        <v>1899.8</v>
      </c>
      <c r="G331" s="298">
        <v>8.8000000000000007</v>
      </c>
      <c r="H331" s="298">
        <v>1918</v>
      </c>
      <c r="I331" s="298">
        <v>41</v>
      </c>
      <c r="J331" s="299">
        <v>-0.9</v>
      </c>
      <c r="K331" s="300">
        <v>0.1163</v>
      </c>
      <c r="L331" s="300">
        <v>1.1000000000000001E-3</v>
      </c>
      <c r="M331" s="301">
        <v>5.5490000000000004</v>
      </c>
      <c r="N331" s="301">
        <v>0.17</v>
      </c>
      <c r="O331" s="300">
        <v>0.34649999999999997</v>
      </c>
      <c r="P331" s="300">
        <v>8.5000000000000006E-3</v>
      </c>
      <c r="Q331" s="301">
        <v>0.85272999999999999</v>
      </c>
      <c r="R331" s="309"/>
      <c r="S331" s="309">
        <v>219</v>
      </c>
      <c r="T331" s="309">
        <v>15</v>
      </c>
      <c r="U331" s="299">
        <v>28</v>
      </c>
      <c r="V331" s="299">
        <v>1.8</v>
      </c>
      <c r="W331" s="309">
        <v>29.4</v>
      </c>
      <c r="X331" s="309">
        <v>1.9</v>
      </c>
      <c r="Y331" s="301">
        <f t="shared" si="81"/>
        <v>1.0059523809523809</v>
      </c>
      <c r="Z331" s="301"/>
      <c r="AA331" s="309">
        <v>500</v>
      </c>
      <c r="AB331" s="309">
        <v>180</v>
      </c>
      <c r="AC331" s="301">
        <v>1.62</v>
      </c>
      <c r="AD331" s="301">
        <v>0.7</v>
      </c>
      <c r="AE331" s="301">
        <v>0.09</v>
      </c>
      <c r="AF331" s="301">
        <v>0.12</v>
      </c>
      <c r="AG331" s="309">
        <v>861</v>
      </c>
      <c r="AH331" s="309">
        <v>98</v>
      </c>
      <c r="AI331" s="344">
        <v>8.0000000000000002E-3</v>
      </c>
      <c r="AJ331" s="344">
        <v>8.9999999999999993E-3</v>
      </c>
      <c r="AK331" s="299">
        <v>21.1</v>
      </c>
      <c r="AL331" s="299">
        <v>2.4</v>
      </c>
      <c r="AM331" s="344">
        <v>0.13700000000000001</v>
      </c>
      <c r="AN331" s="344">
        <v>4.4999999999999998E-2</v>
      </c>
      <c r="AO331" s="301">
        <v>1.9</v>
      </c>
      <c r="AP331" s="301">
        <v>0.97</v>
      </c>
      <c r="AQ331" s="301">
        <v>3.9</v>
      </c>
      <c r="AR331" s="301">
        <v>1.5</v>
      </c>
      <c r="AS331" s="301">
        <v>0.97</v>
      </c>
      <c r="AT331" s="301">
        <v>0.33</v>
      </c>
      <c r="AU331" s="299">
        <v>20.7</v>
      </c>
      <c r="AV331" s="301">
        <v>4</v>
      </c>
      <c r="AW331" s="301">
        <v>5.72</v>
      </c>
      <c r="AX331" s="301">
        <v>0.93</v>
      </c>
      <c r="AY331" s="298">
        <v>77.2</v>
      </c>
      <c r="AZ331" s="309">
        <v>8.8000000000000007</v>
      </c>
      <c r="BA331" s="298">
        <v>27.3</v>
      </c>
      <c r="BB331" s="309">
        <v>3</v>
      </c>
      <c r="BC331" s="298">
        <v>120</v>
      </c>
      <c r="BD331" s="309">
        <v>11</v>
      </c>
      <c r="BE331" s="298">
        <v>25.5</v>
      </c>
      <c r="BF331" s="309">
        <v>3.7</v>
      </c>
      <c r="BG331" s="309">
        <v>231</v>
      </c>
      <c r="BH331" s="298">
        <v>26</v>
      </c>
      <c r="BI331" s="298">
        <v>46.7</v>
      </c>
      <c r="BJ331" s="299">
        <v>5.7</v>
      </c>
      <c r="BK331" s="309">
        <v>15</v>
      </c>
      <c r="BL331" s="299">
        <v>2.1</v>
      </c>
      <c r="BM331" s="298">
        <v>474000</v>
      </c>
      <c r="BN331" s="298">
        <v>42000</v>
      </c>
      <c r="BO331" s="298">
        <v>8600</v>
      </c>
      <c r="BP331" s="298">
        <v>1000</v>
      </c>
      <c r="BQ331" s="298">
        <v>169</v>
      </c>
      <c r="BR331" s="309">
        <v>12</v>
      </c>
      <c r="BS331" s="298">
        <v>168</v>
      </c>
      <c r="BT331" s="309">
        <v>11</v>
      </c>
      <c r="BU331" s="301">
        <v>2.2200000000000002</v>
      </c>
      <c r="BV331" s="301">
        <v>0.69</v>
      </c>
      <c r="BW331" s="301">
        <v>1.0900000000000001</v>
      </c>
      <c r="BX331" s="301">
        <v>0.46</v>
      </c>
      <c r="BY331" s="309"/>
      <c r="BZ331" s="307">
        <f t="shared" si="82"/>
        <v>60.42645074224022</v>
      </c>
      <c r="CA331" s="235">
        <f>BS331*(EXP(F331*0.0001551)+0.0072*EXP(F331*0.0009849))</f>
        <v>233.42527528214887</v>
      </c>
      <c r="CB331" s="308">
        <f>2.28+3.99*LOG(AK331/((CA331*BK331)^(1/2)))</f>
        <v>0.49312991492075531</v>
      </c>
      <c r="CC331" s="235">
        <f>4800/(5.711-LOG(BK331)-LOG(1)+LOG(0.75))-273.15</f>
        <v>815.29277745211232</v>
      </c>
    </row>
    <row r="332" spans="1:84" s="25" customFormat="1" ht="12" customHeight="1">
      <c r="A332" s="33" t="s">
        <v>404</v>
      </c>
      <c r="B332" s="33"/>
      <c r="C332" s="299">
        <v>5.8384</v>
      </c>
      <c r="D332" s="25" t="s">
        <v>461</v>
      </c>
      <c r="F332" s="298">
        <v>1903.1</v>
      </c>
      <c r="G332" s="298">
        <v>5.0999999999999996</v>
      </c>
      <c r="H332" s="298">
        <v>1911</v>
      </c>
      <c r="I332" s="298">
        <v>37</v>
      </c>
      <c r="J332" s="299">
        <v>-0.37</v>
      </c>
      <c r="K332" s="300">
        <v>0.11656</v>
      </c>
      <c r="L332" s="300">
        <v>6.8000000000000005E-4</v>
      </c>
      <c r="M332" s="301">
        <v>5.5270000000000001</v>
      </c>
      <c r="N332" s="301">
        <v>0.14000000000000001</v>
      </c>
      <c r="O332" s="300">
        <v>0.34499999999999997</v>
      </c>
      <c r="P332" s="300">
        <v>7.7000000000000002E-3</v>
      </c>
      <c r="Q332" s="301">
        <v>0.83069999999999999</v>
      </c>
      <c r="R332" s="309"/>
      <c r="S332" s="309">
        <v>250</v>
      </c>
      <c r="T332" s="309">
        <v>17</v>
      </c>
      <c r="U332" s="299">
        <v>32</v>
      </c>
      <c r="V332" s="299">
        <v>2.2000000000000002</v>
      </c>
      <c r="W332" s="309">
        <v>31.2</v>
      </c>
      <c r="X332" s="309">
        <v>2.6</v>
      </c>
      <c r="Y332" s="301">
        <f t="shared" si="81"/>
        <v>0.95263157894736838</v>
      </c>
      <c r="Z332" s="301"/>
      <c r="AA332" s="309">
        <v>320</v>
      </c>
      <c r="AB332" s="309">
        <v>140</v>
      </c>
      <c r="AC332" s="301">
        <v>1</v>
      </c>
      <c r="AD332" s="301">
        <v>1.1000000000000001</v>
      </c>
      <c r="AE332" s="301" t="s">
        <v>107</v>
      </c>
      <c r="AF332" s="301" t="s">
        <v>107</v>
      </c>
      <c r="AG332" s="309">
        <v>943</v>
      </c>
      <c r="AH332" s="309">
        <v>89</v>
      </c>
      <c r="AI332" s="344">
        <v>5.1999999999999998E-3</v>
      </c>
      <c r="AJ332" s="344">
        <v>7.7999999999999996E-3</v>
      </c>
      <c r="AK332" s="299">
        <v>25.3</v>
      </c>
      <c r="AL332" s="299">
        <v>2.1</v>
      </c>
      <c r="AM332" s="344">
        <v>8.5999999999999993E-2</v>
      </c>
      <c r="AN332" s="344">
        <v>5.8000000000000003E-2</v>
      </c>
      <c r="AO332" s="301">
        <v>1.82</v>
      </c>
      <c r="AP332" s="301">
        <v>0.93</v>
      </c>
      <c r="AQ332" s="301">
        <v>4.0999999999999996</v>
      </c>
      <c r="AR332" s="301">
        <v>1</v>
      </c>
      <c r="AS332" s="301">
        <v>0.69</v>
      </c>
      <c r="AT332" s="301">
        <v>0.23</v>
      </c>
      <c r="AU332" s="299">
        <v>18.5</v>
      </c>
      <c r="AV332" s="301">
        <v>4.8</v>
      </c>
      <c r="AW332" s="301">
        <v>7</v>
      </c>
      <c r="AX332" s="301">
        <v>1.2</v>
      </c>
      <c r="AY332" s="298">
        <v>79.599999999999994</v>
      </c>
      <c r="AZ332" s="309">
        <v>8.6</v>
      </c>
      <c r="BA332" s="298">
        <v>30.6</v>
      </c>
      <c r="BB332" s="309">
        <v>2.8</v>
      </c>
      <c r="BC332" s="298">
        <v>143</v>
      </c>
      <c r="BD332" s="309">
        <v>15</v>
      </c>
      <c r="BE332" s="298">
        <v>28.6</v>
      </c>
      <c r="BF332" s="309">
        <v>3.5</v>
      </c>
      <c r="BG332" s="309">
        <v>261</v>
      </c>
      <c r="BH332" s="298">
        <v>27</v>
      </c>
      <c r="BI332" s="298">
        <v>50.6</v>
      </c>
      <c r="BJ332" s="299">
        <v>4.5</v>
      </c>
      <c r="BK332" s="309">
        <v>7</v>
      </c>
      <c r="BL332" s="299">
        <v>2.8</v>
      </c>
      <c r="BM332" s="298">
        <v>469000</v>
      </c>
      <c r="BN332" s="298">
        <v>33000</v>
      </c>
      <c r="BO332" s="298">
        <v>10440</v>
      </c>
      <c r="BP332" s="298">
        <v>790</v>
      </c>
      <c r="BQ332" s="298">
        <v>181</v>
      </c>
      <c r="BR332" s="309">
        <v>15</v>
      </c>
      <c r="BS332" s="298">
        <v>190</v>
      </c>
      <c r="BT332" s="309">
        <v>13</v>
      </c>
      <c r="BU332" s="301">
        <v>2.75</v>
      </c>
      <c r="BV332" s="301">
        <v>0.57999999999999996</v>
      </c>
      <c r="BW332" s="301">
        <v>1.38</v>
      </c>
      <c r="BX332" s="301">
        <v>0.4</v>
      </c>
      <c r="BY332" s="309"/>
      <c r="BZ332" s="307">
        <f t="shared" si="82"/>
        <v>63.150897882605193</v>
      </c>
      <c r="CA332" s="235">
        <f>BS332*(EXP(F332*0.0001551)+0.0072*EXP(F332*0.0009849))</f>
        <v>264.1524032756663</v>
      </c>
      <c r="CB332" s="308">
        <f>2.28+3.99*LOG(AK332/((CA332*BK332)^(1/2)))</f>
        <v>1.3608804299339814</v>
      </c>
      <c r="CC332" s="235">
        <f>4800/(5.711-LOG(BK332)-LOG(1)+LOG(0.75))-273.15</f>
        <v>739.30248567452486</v>
      </c>
    </row>
    <row r="333" spans="1:84" s="25" customFormat="1" ht="12" customHeight="1">
      <c r="A333" s="33" t="s">
        <v>396</v>
      </c>
      <c r="B333" s="33"/>
      <c r="C333" s="299">
        <v>4.4870000000000001</v>
      </c>
      <c r="D333" s="25" t="s">
        <v>461</v>
      </c>
      <c r="F333" s="298">
        <v>1921</v>
      </c>
      <c r="G333" s="298">
        <v>15</v>
      </c>
      <c r="H333" s="298">
        <v>1865.8</v>
      </c>
      <c r="I333" s="298">
        <v>35</v>
      </c>
      <c r="J333" s="299">
        <v>2.94</v>
      </c>
      <c r="K333" s="300">
        <v>0.1177</v>
      </c>
      <c r="L333" s="300">
        <v>1.4E-3</v>
      </c>
      <c r="M333" s="301">
        <v>5.4740000000000002</v>
      </c>
      <c r="N333" s="301">
        <v>0.16</v>
      </c>
      <c r="O333" s="300">
        <v>0.3357</v>
      </c>
      <c r="P333" s="300">
        <v>7.3000000000000001E-3</v>
      </c>
      <c r="Q333" s="301">
        <v>0.74451000000000001</v>
      </c>
      <c r="R333" s="309"/>
      <c r="S333" s="309">
        <v>185</v>
      </c>
      <c r="T333" s="309">
        <v>24</v>
      </c>
      <c r="U333" s="299">
        <v>23.8</v>
      </c>
      <c r="V333" s="299">
        <v>2.8</v>
      </c>
      <c r="W333" s="309">
        <v>22.6</v>
      </c>
      <c r="X333" s="309">
        <v>3</v>
      </c>
      <c r="Y333" s="301">
        <f>BQ333/BS333</f>
        <v>0.93055555555555558</v>
      </c>
      <c r="Z333" s="301"/>
      <c r="AA333" s="310">
        <v>1450</v>
      </c>
      <c r="AB333" s="310">
        <v>240</v>
      </c>
      <c r="AC333" s="311">
        <v>0.4</v>
      </c>
      <c r="AD333" s="311">
        <v>1.3</v>
      </c>
      <c r="AE333" s="311">
        <v>1.0900000000000001</v>
      </c>
      <c r="AF333" s="311">
        <v>0.48</v>
      </c>
      <c r="AG333" s="310">
        <v>693</v>
      </c>
      <c r="AH333" s="310">
        <v>66</v>
      </c>
      <c r="AI333" s="312">
        <v>9.1999999999999993</v>
      </c>
      <c r="AJ333" s="312">
        <v>7.2</v>
      </c>
      <c r="AK333" s="313">
        <v>36</v>
      </c>
      <c r="AL333" s="313">
        <v>16</v>
      </c>
      <c r="AM333" s="312">
        <v>2.2000000000000002</v>
      </c>
      <c r="AN333" s="312">
        <v>1.4</v>
      </c>
      <c r="AO333" s="311">
        <v>8.1999999999999993</v>
      </c>
      <c r="AP333" s="311">
        <v>4.3</v>
      </c>
      <c r="AQ333" s="311">
        <v>4.4000000000000004</v>
      </c>
      <c r="AR333" s="311">
        <v>1.8</v>
      </c>
      <c r="AS333" s="311">
        <v>0.45</v>
      </c>
      <c r="AT333" s="311">
        <v>0.18</v>
      </c>
      <c r="AU333" s="313">
        <v>18.600000000000001</v>
      </c>
      <c r="AV333" s="311">
        <v>4.2</v>
      </c>
      <c r="AW333" s="311">
        <v>5.4</v>
      </c>
      <c r="AX333" s="311">
        <v>1</v>
      </c>
      <c r="AY333" s="314">
        <v>57.4</v>
      </c>
      <c r="AZ333" s="310">
        <v>6.2</v>
      </c>
      <c r="BA333" s="314">
        <v>22.1</v>
      </c>
      <c r="BB333" s="310">
        <v>2.9</v>
      </c>
      <c r="BC333" s="314">
        <v>113</v>
      </c>
      <c r="BD333" s="310">
        <v>16</v>
      </c>
      <c r="BE333" s="314">
        <v>24.7</v>
      </c>
      <c r="BF333" s="310">
        <v>2.1</v>
      </c>
      <c r="BG333" s="310">
        <v>201</v>
      </c>
      <c r="BH333" s="314">
        <v>24</v>
      </c>
      <c r="BI333" s="314">
        <v>44.9</v>
      </c>
      <c r="BJ333" s="313">
        <v>5.2</v>
      </c>
      <c r="BK333" s="310">
        <v>15.9</v>
      </c>
      <c r="BL333" s="313">
        <v>5.8</v>
      </c>
      <c r="BM333" s="314">
        <v>503000</v>
      </c>
      <c r="BN333" s="314">
        <v>78000</v>
      </c>
      <c r="BO333" s="314">
        <v>9000</v>
      </c>
      <c r="BP333" s="314">
        <v>810</v>
      </c>
      <c r="BQ333" s="314">
        <v>134</v>
      </c>
      <c r="BR333" s="310">
        <v>19</v>
      </c>
      <c r="BS333" s="314">
        <v>144</v>
      </c>
      <c r="BT333" s="310">
        <v>18</v>
      </c>
      <c r="BU333" s="311">
        <v>2.2999999999999998</v>
      </c>
      <c r="BV333" s="311">
        <v>1.1000000000000001</v>
      </c>
      <c r="BW333" s="311">
        <v>1.06</v>
      </c>
      <c r="BX333" s="311">
        <v>0.61</v>
      </c>
      <c r="BY333" s="310"/>
      <c r="BZ333" s="307">
        <f t="shared" si="82"/>
        <v>20.045454545454543</v>
      </c>
      <c r="CA333" s="235"/>
      <c r="CB333" s="308"/>
      <c r="CC333" s="235"/>
    </row>
    <row r="334" spans="1:84" s="25" customFormat="1" ht="12" customHeight="1">
      <c r="A334" s="33" t="s">
        <v>398</v>
      </c>
      <c r="B334" s="33"/>
      <c r="C334" s="299">
        <v>5.1223999999999998</v>
      </c>
      <c r="D334" s="25" t="s">
        <v>461</v>
      </c>
      <c r="F334" s="298">
        <v>1953</v>
      </c>
      <c r="G334" s="298">
        <v>14</v>
      </c>
      <c r="H334" s="298">
        <v>1859.5</v>
      </c>
      <c r="I334" s="298">
        <v>35</v>
      </c>
      <c r="J334" s="299">
        <v>4.91</v>
      </c>
      <c r="K334" s="300">
        <v>0.1198</v>
      </c>
      <c r="L334" s="300">
        <v>1.6000000000000001E-3</v>
      </c>
      <c r="M334" s="301">
        <v>5.5430000000000001</v>
      </c>
      <c r="N334" s="301">
        <v>0.15</v>
      </c>
      <c r="O334" s="300">
        <v>0.33439999999999998</v>
      </c>
      <c r="P334" s="300">
        <v>7.3000000000000001E-3</v>
      </c>
      <c r="Q334" s="301">
        <v>0.53647999999999996</v>
      </c>
      <c r="R334" s="309"/>
      <c r="S334" s="309">
        <v>200</v>
      </c>
      <c r="T334" s="309">
        <v>13</v>
      </c>
      <c r="U334" s="299">
        <v>26.2</v>
      </c>
      <c r="V334" s="299">
        <v>2</v>
      </c>
      <c r="W334" s="309">
        <v>24.5</v>
      </c>
      <c r="X334" s="309">
        <v>1.7</v>
      </c>
      <c r="Y334" s="301">
        <f>BQ334/BS334</f>
        <v>0.95512820512820518</v>
      </c>
      <c r="Z334" s="301"/>
      <c r="AA334" s="310">
        <v>1430</v>
      </c>
      <c r="AB334" s="310">
        <v>130</v>
      </c>
      <c r="AC334" s="311">
        <v>0.6</v>
      </c>
      <c r="AD334" s="311">
        <v>1.1000000000000001</v>
      </c>
      <c r="AE334" s="311" t="s">
        <v>107</v>
      </c>
      <c r="AF334" s="311" t="s">
        <v>107</v>
      </c>
      <c r="AG334" s="310">
        <v>652</v>
      </c>
      <c r="AH334" s="310">
        <v>66</v>
      </c>
      <c r="AI334" s="312">
        <v>8.0000000000000002E-3</v>
      </c>
      <c r="AJ334" s="312">
        <v>1.7000000000000001E-2</v>
      </c>
      <c r="AK334" s="313">
        <v>21.4</v>
      </c>
      <c r="AL334" s="313">
        <v>3.6</v>
      </c>
      <c r="AM334" s="312">
        <v>6.2E-2</v>
      </c>
      <c r="AN334" s="312">
        <v>3.5000000000000003E-2</v>
      </c>
      <c r="AO334" s="311">
        <v>1.1299999999999999</v>
      </c>
      <c r="AP334" s="311">
        <v>0.74</v>
      </c>
      <c r="AQ334" s="311">
        <v>4</v>
      </c>
      <c r="AR334" s="311">
        <v>1.4</v>
      </c>
      <c r="AS334" s="311">
        <v>0.56000000000000005</v>
      </c>
      <c r="AT334" s="311">
        <v>0.16</v>
      </c>
      <c r="AU334" s="313">
        <v>15.7</v>
      </c>
      <c r="AV334" s="311">
        <v>4.0999999999999996</v>
      </c>
      <c r="AW334" s="311">
        <v>5.51</v>
      </c>
      <c r="AX334" s="311">
        <v>0.71</v>
      </c>
      <c r="AY334" s="314">
        <v>59</v>
      </c>
      <c r="AZ334" s="310">
        <v>9.3000000000000007</v>
      </c>
      <c r="BA334" s="314">
        <v>21.1</v>
      </c>
      <c r="BB334" s="310">
        <v>3</v>
      </c>
      <c r="BC334" s="314">
        <v>104</v>
      </c>
      <c r="BD334" s="310">
        <v>15</v>
      </c>
      <c r="BE334" s="314">
        <v>21.3</v>
      </c>
      <c r="BF334" s="310">
        <v>4.3</v>
      </c>
      <c r="BG334" s="310">
        <v>190</v>
      </c>
      <c r="BH334" s="314">
        <v>28</v>
      </c>
      <c r="BI334" s="314">
        <v>38.9</v>
      </c>
      <c r="BJ334" s="313">
        <v>6.6</v>
      </c>
      <c r="BK334" s="310">
        <v>14.2</v>
      </c>
      <c r="BL334" s="313">
        <v>5.6</v>
      </c>
      <c r="BM334" s="314">
        <v>476000</v>
      </c>
      <c r="BN334" s="314">
        <v>32000</v>
      </c>
      <c r="BO334" s="314">
        <v>9400</v>
      </c>
      <c r="BP334" s="314">
        <v>1500</v>
      </c>
      <c r="BQ334" s="314">
        <v>149</v>
      </c>
      <c r="BR334" s="310">
        <v>10</v>
      </c>
      <c r="BS334" s="314">
        <v>156</v>
      </c>
      <c r="BT334" s="310">
        <v>10</v>
      </c>
      <c r="BU334" s="311">
        <v>2.56</v>
      </c>
      <c r="BV334" s="311">
        <v>0.76</v>
      </c>
      <c r="BW334" s="311">
        <v>1.33</v>
      </c>
      <c r="BX334" s="311">
        <v>0.72</v>
      </c>
      <c r="BY334" s="310"/>
      <c r="BZ334" s="307">
        <f t="shared" si="82"/>
        <v>66.962389380530979</v>
      </c>
      <c r="CA334" s="235"/>
      <c r="CB334" s="308"/>
      <c r="CC334" s="235"/>
      <c r="CE334" s="25" t="s">
        <v>1209</v>
      </c>
      <c r="CF334" s="25" t="s">
        <v>1208</v>
      </c>
    </row>
    <row r="335" spans="1:84" s="169" customFormat="1" ht="12" customHeight="1">
      <c r="A335" s="167" t="s">
        <v>648</v>
      </c>
      <c r="B335" s="168"/>
      <c r="C335" s="321"/>
      <c r="F335" s="320"/>
      <c r="G335" s="320"/>
      <c r="H335" s="320"/>
      <c r="I335" s="320"/>
      <c r="J335" s="321"/>
      <c r="K335" s="322"/>
      <c r="L335" s="322"/>
      <c r="M335" s="323"/>
      <c r="N335" s="323"/>
      <c r="O335" s="322"/>
      <c r="P335" s="322"/>
      <c r="Q335" s="323"/>
      <c r="R335" s="324"/>
      <c r="S335" s="324"/>
      <c r="T335" s="324"/>
      <c r="U335" s="324"/>
      <c r="V335" s="324"/>
      <c r="W335" s="324"/>
      <c r="X335" s="324"/>
      <c r="Y335" s="323"/>
      <c r="Z335" s="323"/>
      <c r="AA335" s="324"/>
      <c r="AB335" s="324"/>
      <c r="AC335" s="323"/>
      <c r="AD335" s="323"/>
      <c r="AE335" s="323"/>
      <c r="AF335" s="323"/>
      <c r="AG335" s="324"/>
      <c r="AH335" s="324"/>
      <c r="AI335" s="325"/>
      <c r="AJ335" s="325"/>
      <c r="AK335" s="321"/>
      <c r="AL335" s="321"/>
      <c r="AM335" s="325"/>
      <c r="AN335" s="325"/>
      <c r="AO335" s="323"/>
      <c r="AP335" s="323"/>
      <c r="AQ335" s="323"/>
      <c r="AR335" s="323"/>
      <c r="AS335" s="323"/>
      <c r="AT335" s="323"/>
      <c r="AU335" s="321"/>
      <c r="AV335" s="323"/>
      <c r="AW335" s="323"/>
      <c r="AX335" s="323"/>
      <c r="AY335" s="320"/>
      <c r="AZ335" s="324"/>
      <c r="BA335" s="320"/>
      <c r="BB335" s="324"/>
      <c r="BC335" s="320"/>
      <c r="BD335" s="324"/>
      <c r="BE335" s="320"/>
      <c r="BF335" s="324"/>
      <c r="BG335" s="324"/>
      <c r="BH335" s="320"/>
      <c r="BI335" s="320"/>
      <c r="BJ335" s="321"/>
      <c r="BK335" s="324"/>
      <c r="BL335" s="321"/>
      <c r="BM335" s="351"/>
      <c r="BN335" s="351"/>
      <c r="BO335" s="351"/>
      <c r="BP335" s="351"/>
      <c r="BQ335" s="320"/>
      <c r="BR335" s="324"/>
      <c r="BS335" s="320"/>
      <c r="BT335" s="324"/>
      <c r="BU335" s="323"/>
      <c r="BV335" s="323"/>
      <c r="BW335" s="323"/>
      <c r="BX335" s="323"/>
      <c r="BY335" s="324"/>
      <c r="BZ335" s="326"/>
      <c r="CA335" s="242">
        <f t="shared" ref="CA335:CB335" si="83">AVERAGE(CA326:CA334)</f>
        <v>300.36242561205904</v>
      </c>
      <c r="CB335" s="240">
        <f t="shared" si="83"/>
        <v>1.0059919326313067</v>
      </c>
      <c r="CC335" s="242">
        <f>AVERAGE(CC326:CC334)</f>
        <v>785.09553610963155</v>
      </c>
      <c r="CE335" s="323">
        <f>AVERAGE(CB6:CB37,CB153:CB182,CB188:CB222,CB228:CB284,CB290:CB320)</f>
        <v>1.8686216792744677</v>
      </c>
      <c r="CF335" s="323">
        <f>AVERAGE(CB44:CB76,CB82:CB114,CB327:CB333)</f>
        <v>1.301415620377965</v>
      </c>
    </row>
    <row r="336" spans="1:84" s="169" customFormat="1" ht="12" customHeight="1">
      <c r="A336" s="167" t="s">
        <v>966</v>
      </c>
      <c r="B336" s="168"/>
      <c r="C336" s="321"/>
      <c r="F336" s="320"/>
      <c r="G336" s="320"/>
      <c r="H336" s="320"/>
      <c r="I336" s="320"/>
      <c r="J336" s="321"/>
      <c r="K336" s="322"/>
      <c r="L336" s="322"/>
      <c r="M336" s="323"/>
      <c r="N336" s="323"/>
      <c r="O336" s="322"/>
      <c r="P336" s="322"/>
      <c r="Q336" s="323"/>
      <c r="R336" s="324"/>
      <c r="S336" s="324"/>
      <c r="T336" s="324"/>
      <c r="U336" s="324"/>
      <c r="V336" s="324"/>
      <c r="W336" s="324"/>
      <c r="X336" s="324"/>
      <c r="Y336" s="323"/>
      <c r="Z336" s="323"/>
      <c r="AA336" s="324"/>
      <c r="AB336" s="324"/>
      <c r="AC336" s="323"/>
      <c r="AD336" s="323"/>
      <c r="AE336" s="323"/>
      <c r="AF336" s="323"/>
      <c r="AG336" s="324"/>
      <c r="AH336" s="324"/>
      <c r="AI336" s="325"/>
      <c r="AJ336" s="325"/>
      <c r="AK336" s="321"/>
      <c r="AL336" s="321"/>
      <c r="AM336" s="325"/>
      <c r="AN336" s="325"/>
      <c r="AO336" s="323"/>
      <c r="AP336" s="323"/>
      <c r="AQ336" s="323"/>
      <c r="AR336" s="323"/>
      <c r="AS336" s="323"/>
      <c r="AT336" s="323"/>
      <c r="AU336" s="321"/>
      <c r="AV336" s="323"/>
      <c r="AW336" s="323"/>
      <c r="AX336" s="323"/>
      <c r="AY336" s="320"/>
      <c r="AZ336" s="324"/>
      <c r="BA336" s="320"/>
      <c r="BB336" s="324"/>
      <c r="BC336" s="320"/>
      <c r="BD336" s="324"/>
      <c r="BE336" s="320"/>
      <c r="BF336" s="324"/>
      <c r="BG336" s="324"/>
      <c r="BH336" s="320"/>
      <c r="BI336" s="320"/>
      <c r="BJ336" s="321"/>
      <c r="BK336" s="324"/>
      <c r="BL336" s="321"/>
      <c r="BM336" s="351"/>
      <c r="BN336" s="351"/>
      <c r="BO336" s="351"/>
      <c r="BP336" s="351"/>
      <c r="BQ336" s="320"/>
      <c r="BR336" s="324"/>
      <c r="BS336" s="320"/>
      <c r="BT336" s="324"/>
      <c r="BU336" s="323"/>
      <c r="BV336" s="323"/>
      <c r="BW336" s="323"/>
      <c r="BX336" s="323"/>
      <c r="BY336" s="324"/>
      <c r="BZ336" s="326"/>
      <c r="CA336" s="242">
        <f t="shared" ref="CA336:CB336" si="84">_xlfn.STDEV.S(CA326:CA334)</f>
        <v>104.82268837502629</v>
      </c>
      <c r="CB336" s="240">
        <f t="shared" si="84"/>
        <v>0.34526662674103803</v>
      </c>
      <c r="CC336" s="242">
        <f>_xlfn.STDEV.S(CC326:CC334)</f>
        <v>30.169427732843666</v>
      </c>
      <c r="CE336" s="323">
        <f>STDEV(CB6:CB37,CB153:CB182,CB188:CB222,CB228:CB284,CB290:CB320)</f>
        <v>0.59067862411328642</v>
      </c>
      <c r="CF336" s="323">
        <f>STDEV(CB44:CB76,CB82:CB114,CB327:CB333)</f>
        <v>0.48273470574696858</v>
      </c>
    </row>
    <row r="337" spans="1:166" s="169" customFormat="1" ht="12" customHeight="1">
      <c r="A337" s="167" t="s">
        <v>972</v>
      </c>
      <c r="B337" s="168"/>
      <c r="C337" s="321"/>
      <c r="F337" s="320"/>
      <c r="G337" s="320"/>
      <c r="H337" s="320"/>
      <c r="I337" s="320"/>
      <c r="J337" s="321"/>
      <c r="K337" s="322"/>
      <c r="L337" s="322"/>
      <c r="M337" s="323"/>
      <c r="N337" s="323"/>
      <c r="O337" s="322"/>
      <c r="P337" s="322"/>
      <c r="Q337" s="323"/>
      <c r="R337" s="324"/>
      <c r="S337" s="324"/>
      <c r="T337" s="324"/>
      <c r="U337" s="324"/>
      <c r="V337" s="324"/>
      <c r="W337" s="324"/>
      <c r="X337" s="324"/>
      <c r="Y337" s="323"/>
      <c r="Z337" s="323"/>
      <c r="AA337" s="324"/>
      <c r="AB337" s="324"/>
      <c r="AC337" s="323"/>
      <c r="AD337" s="323"/>
      <c r="AE337" s="323"/>
      <c r="AF337" s="323"/>
      <c r="AG337" s="324"/>
      <c r="AH337" s="324"/>
      <c r="AI337" s="325"/>
      <c r="AJ337" s="325"/>
      <c r="AK337" s="321"/>
      <c r="AL337" s="321"/>
      <c r="AM337" s="325"/>
      <c r="AN337" s="325"/>
      <c r="AO337" s="323"/>
      <c r="AP337" s="323"/>
      <c r="AQ337" s="323"/>
      <c r="AR337" s="323"/>
      <c r="AS337" s="323"/>
      <c r="AT337" s="323"/>
      <c r="AU337" s="321"/>
      <c r="AV337" s="323"/>
      <c r="AW337" s="323"/>
      <c r="AX337" s="323"/>
      <c r="AY337" s="320"/>
      <c r="AZ337" s="324"/>
      <c r="BA337" s="320"/>
      <c r="BB337" s="324"/>
      <c r="BC337" s="320"/>
      <c r="BD337" s="324"/>
      <c r="BE337" s="320"/>
      <c r="BF337" s="324"/>
      <c r="BG337" s="324"/>
      <c r="BH337" s="320"/>
      <c r="BI337" s="320"/>
      <c r="BJ337" s="321"/>
      <c r="BK337" s="324"/>
      <c r="BL337" s="321"/>
      <c r="BM337" s="351"/>
      <c r="BN337" s="351"/>
      <c r="BO337" s="351"/>
      <c r="BP337" s="351"/>
      <c r="BQ337" s="320"/>
      <c r="BR337" s="324"/>
      <c r="BS337" s="320"/>
      <c r="BT337" s="324"/>
      <c r="BU337" s="323"/>
      <c r="BV337" s="323"/>
      <c r="BW337" s="323"/>
      <c r="BX337" s="323"/>
      <c r="BY337" s="324"/>
      <c r="BZ337" s="326"/>
      <c r="CA337" s="242">
        <f t="shared" ref="CA337:CB337" si="85">COUNTA(CA326:CA334)</f>
        <v>5</v>
      </c>
      <c r="CB337" s="242">
        <f t="shared" si="85"/>
        <v>5</v>
      </c>
      <c r="CC337" s="242">
        <f>COUNTA(CC326:CC334)</f>
        <v>5</v>
      </c>
    </row>
    <row r="338" spans="1:166" ht="12" customHeight="1">
      <c r="C338" s="353"/>
      <c r="D338" s="25"/>
      <c r="E338" s="25"/>
      <c r="F338" s="352"/>
      <c r="G338" s="352"/>
      <c r="H338" s="352"/>
      <c r="I338" s="352"/>
      <c r="J338" s="353"/>
      <c r="K338" s="354"/>
      <c r="L338" s="354"/>
      <c r="M338" s="355"/>
      <c r="N338" s="355"/>
      <c r="O338" s="354"/>
      <c r="P338" s="354"/>
      <c r="Q338" s="355"/>
      <c r="R338" s="356"/>
      <c r="S338" s="356"/>
      <c r="T338" s="356"/>
      <c r="U338" s="356"/>
      <c r="V338" s="356"/>
      <c r="W338" s="356"/>
      <c r="X338" s="356"/>
      <c r="Y338" s="355"/>
      <c r="Z338" s="356"/>
      <c r="AA338" s="356"/>
      <c r="AB338" s="356"/>
      <c r="AC338" s="355"/>
      <c r="AD338" s="355"/>
      <c r="AE338" s="355"/>
      <c r="AF338" s="355"/>
      <c r="AG338" s="356"/>
      <c r="AH338" s="356"/>
      <c r="AI338" s="357"/>
      <c r="AJ338" s="357"/>
      <c r="AK338" s="353"/>
      <c r="AL338" s="353"/>
      <c r="AM338" s="357"/>
      <c r="AN338" s="357"/>
      <c r="AO338" s="355"/>
      <c r="AP338" s="355"/>
      <c r="AQ338" s="355"/>
      <c r="AR338" s="355"/>
      <c r="AS338" s="355"/>
      <c r="AT338" s="355"/>
      <c r="AU338" s="353"/>
      <c r="AV338" s="355"/>
      <c r="AW338" s="355"/>
      <c r="AX338" s="355"/>
      <c r="AY338" s="352"/>
      <c r="AZ338" s="356"/>
      <c r="BA338" s="352"/>
      <c r="BB338" s="356"/>
      <c r="BC338" s="352"/>
      <c r="BD338" s="356"/>
      <c r="BE338" s="352"/>
      <c r="BF338" s="356"/>
      <c r="BG338" s="356"/>
      <c r="BH338" s="352"/>
      <c r="BI338" s="352"/>
      <c r="BJ338" s="353"/>
      <c r="BK338" s="356"/>
      <c r="BL338" s="353"/>
      <c r="BM338" s="356"/>
      <c r="BN338" s="356"/>
      <c r="BO338" s="356"/>
      <c r="BP338" s="356"/>
      <c r="BQ338" s="352"/>
      <c r="BR338" s="356"/>
      <c r="BS338" s="352"/>
      <c r="BT338" s="356"/>
      <c r="BU338" s="355"/>
      <c r="BV338" s="355"/>
      <c r="BW338" s="355"/>
      <c r="BX338" s="355"/>
      <c r="BY338" s="356"/>
      <c r="BZ338" s="307"/>
      <c r="CA338" s="356"/>
      <c r="CB338" s="356"/>
      <c r="CC338" s="356"/>
    </row>
    <row r="339" spans="1:166" s="32" customFormat="1" ht="12" customHeight="1">
      <c r="A339" s="49" t="s">
        <v>888</v>
      </c>
      <c r="B339" s="49"/>
      <c r="C339" s="367"/>
      <c r="D339" s="38"/>
      <c r="E339" s="38"/>
      <c r="F339" s="358"/>
      <c r="G339" s="358"/>
      <c r="H339" s="358"/>
      <c r="I339" s="358"/>
      <c r="J339" s="359"/>
      <c r="K339" s="360"/>
      <c r="L339" s="360"/>
      <c r="M339" s="361"/>
      <c r="N339" s="361"/>
      <c r="O339" s="360"/>
      <c r="P339" s="360"/>
      <c r="Q339" s="361"/>
      <c r="R339" s="362"/>
      <c r="S339" s="362"/>
      <c r="T339" s="363"/>
      <c r="U339" s="362"/>
      <c r="V339" s="363"/>
      <c r="W339" s="362"/>
      <c r="X339" s="363"/>
      <c r="Y339" s="364"/>
      <c r="Z339" s="362"/>
      <c r="AA339" s="362"/>
      <c r="AB339" s="363"/>
      <c r="AC339" s="364"/>
      <c r="AD339" s="361"/>
      <c r="AE339" s="364"/>
      <c r="AF339" s="361"/>
      <c r="AG339" s="362"/>
      <c r="AH339" s="363"/>
      <c r="AI339" s="365"/>
      <c r="AJ339" s="366"/>
      <c r="AK339" s="367"/>
      <c r="AL339" s="359"/>
      <c r="AM339" s="365"/>
      <c r="AN339" s="366"/>
      <c r="AO339" s="364"/>
      <c r="AP339" s="361"/>
      <c r="AQ339" s="364"/>
      <c r="AR339" s="361"/>
      <c r="AS339" s="364"/>
      <c r="AT339" s="361"/>
      <c r="AU339" s="367"/>
      <c r="AV339" s="361"/>
      <c r="AW339" s="364"/>
      <c r="AX339" s="361"/>
      <c r="AY339" s="368"/>
      <c r="AZ339" s="363"/>
      <c r="BA339" s="368"/>
      <c r="BB339" s="363"/>
      <c r="BC339" s="368"/>
      <c r="BD339" s="363"/>
      <c r="BE339" s="368"/>
      <c r="BF339" s="363"/>
      <c r="BG339" s="362"/>
      <c r="BH339" s="358"/>
      <c r="BI339" s="368"/>
      <c r="BJ339" s="359"/>
      <c r="BK339" s="362"/>
      <c r="BL339" s="359"/>
      <c r="BM339" s="362"/>
      <c r="BN339" s="363"/>
      <c r="BO339" s="362"/>
      <c r="BP339" s="363"/>
      <c r="BQ339" s="368"/>
      <c r="BR339" s="363"/>
      <c r="BS339" s="368"/>
      <c r="BT339" s="363"/>
      <c r="BU339" s="364"/>
      <c r="BV339" s="361"/>
      <c r="BW339" s="364"/>
      <c r="BX339" s="361"/>
      <c r="BY339" s="363"/>
      <c r="BZ339" s="307"/>
      <c r="CA339" s="362"/>
      <c r="CB339" s="362"/>
      <c r="CC339" s="362"/>
    </row>
    <row r="340" spans="1:166" s="109" customFormat="1" ht="12" customHeight="1">
      <c r="A340" s="107" t="s">
        <v>1225</v>
      </c>
      <c r="B340" s="107"/>
      <c r="C340" s="378"/>
      <c r="D340" s="108"/>
      <c r="E340" s="108"/>
      <c r="F340" s="369"/>
      <c r="G340" s="369"/>
      <c r="H340" s="369"/>
      <c r="I340" s="369"/>
      <c r="J340" s="370"/>
      <c r="K340" s="371"/>
      <c r="L340" s="371"/>
      <c r="M340" s="372"/>
      <c r="N340" s="372"/>
      <c r="O340" s="371"/>
      <c r="P340" s="371"/>
      <c r="Q340" s="372"/>
      <c r="R340" s="373"/>
      <c r="S340" s="373"/>
      <c r="T340" s="374"/>
      <c r="U340" s="373"/>
      <c r="V340" s="374"/>
      <c r="W340" s="373"/>
      <c r="X340" s="374"/>
      <c r="Y340" s="375"/>
      <c r="Z340" s="373"/>
      <c r="AA340" s="373"/>
      <c r="AB340" s="374"/>
      <c r="AC340" s="375"/>
      <c r="AD340" s="372"/>
      <c r="AE340" s="375"/>
      <c r="AF340" s="372"/>
      <c r="AG340" s="373"/>
      <c r="AH340" s="374"/>
      <c r="AI340" s="376"/>
      <c r="AJ340" s="377"/>
      <c r="AK340" s="378"/>
      <c r="AL340" s="370"/>
      <c r="AM340" s="376"/>
      <c r="AN340" s="377"/>
      <c r="AO340" s="375"/>
      <c r="AP340" s="372"/>
      <c r="AQ340" s="375"/>
      <c r="AR340" s="372"/>
      <c r="AS340" s="375"/>
      <c r="AT340" s="372"/>
      <c r="AU340" s="378"/>
      <c r="AV340" s="372"/>
      <c r="AW340" s="375"/>
      <c r="AX340" s="372"/>
      <c r="AY340" s="379"/>
      <c r="AZ340" s="374"/>
      <c r="BA340" s="379"/>
      <c r="BB340" s="374"/>
      <c r="BC340" s="379"/>
      <c r="BD340" s="374"/>
      <c r="BE340" s="379"/>
      <c r="BF340" s="374"/>
      <c r="BG340" s="373"/>
      <c r="BH340" s="369"/>
      <c r="BI340" s="379"/>
      <c r="BJ340" s="370"/>
      <c r="BK340" s="373"/>
      <c r="BL340" s="370"/>
      <c r="BM340" s="373"/>
      <c r="BN340" s="374"/>
      <c r="BO340" s="373"/>
      <c r="BP340" s="374"/>
      <c r="BQ340" s="379"/>
      <c r="BR340" s="374"/>
      <c r="BS340" s="379"/>
      <c r="BT340" s="374"/>
      <c r="BU340" s="375"/>
      <c r="BV340" s="372"/>
      <c r="BW340" s="375"/>
      <c r="BX340" s="372"/>
      <c r="BY340" s="374"/>
      <c r="BZ340" s="298"/>
      <c r="CA340" s="373"/>
      <c r="CB340" s="373"/>
      <c r="CC340" s="373"/>
    </row>
    <row r="341" spans="1:166" s="30" customFormat="1" ht="12" customHeight="1">
      <c r="A341" s="24" t="s">
        <v>462</v>
      </c>
      <c r="B341" s="24"/>
      <c r="C341" s="305">
        <v>11.04</v>
      </c>
      <c r="D341" s="25" t="s">
        <v>460</v>
      </c>
      <c r="E341" s="25"/>
      <c r="F341" s="303">
        <v>3007.8</v>
      </c>
      <c r="G341" s="303">
        <v>5.0999999999999996</v>
      </c>
      <c r="H341" s="303">
        <v>2968.4</v>
      </c>
      <c r="I341" s="303">
        <v>64</v>
      </c>
      <c r="J341" s="305">
        <v>1.26</v>
      </c>
      <c r="K341" s="380">
        <v>0.22370000000000001</v>
      </c>
      <c r="L341" s="380">
        <v>1.1999999999999999E-3</v>
      </c>
      <c r="M341" s="304">
        <v>18.068000000000001</v>
      </c>
      <c r="N341" s="304">
        <v>0.53</v>
      </c>
      <c r="O341" s="380">
        <v>0.58479999999999999</v>
      </c>
      <c r="P341" s="380">
        <v>1.6E-2</v>
      </c>
      <c r="Q341" s="304">
        <v>0.14766000000000001</v>
      </c>
      <c r="R341" s="302"/>
      <c r="S341" s="302">
        <v>389</v>
      </c>
      <c r="T341" s="302">
        <v>46</v>
      </c>
      <c r="U341" s="302">
        <v>95</v>
      </c>
      <c r="V341" s="302">
        <v>11</v>
      </c>
      <c r="W341" s="302">
        <v>63.3</v>
      </c>
      <c r="X341" s="302">
        <v>7.9</v>
      </c>
      <c r="Y341" s="304">
        <v>1.3045977011494252</v>
      </c>
      <c r="Z341" s="381"/>
      <c r="AA341" s="302">
        <v>300</v>
      </c>
      <c r="AB341" s="302">
        <v>180</v>
      </c>
      <c r="AC341" s="304">
        <v>0.7</v>
      </c>
      <c r="AD341" s="304">
        <v>1.9</v>
      </c>
      <c r="AE341" s="304">
        <v>0.08</v>
      </c>
      <c r="AF341" s="304">
        <v>0.12</v>
      </c>
      <c r="AG341" s="302">
        <v>1030</v>
      </c>
      <c r="AH341" s="302">
        <v>120</v>
      </c>
      <c r="AI341" s="306">
        <v>2.9000000000000001E-2</v>
      </c>
      <c r="AJ341" s="306">
        <v>2.7E-2</v>
      </c>
      <c r="AK341" s="305">
        <v>28.4</v>
      </c>
      <c r="AL341" s="305">
        <v>4.2</v>
      </c>
      <c r="AM341" s="306">
        <v>0.106</v>
      </c>
      <c r="AN341" s="306">
        <v>0.05</v>
      </c>
      <c r="AO341" s="304">
        <v>2.5</v>
      </c>
      <c r="AP341" s="304">
        <v>0.98</v>
      </c>
      <c r="AQ341" s="304">
        <v>5.2</v>
      </c>
      <c r="AR341" s="304">
        <v>1.1000000000000001</v>
      </c>
      <c r="AS341" s="304">
        <v>0.59</v>
      </c>
      <c r="AT341" s="304">
        <v>0.17</v>
      </c>
      <c r="AU341" s="305">
        <v>28.3</v>
      </c>
      <c r="AV341" s="304">
        <v>4.3</v>
      </c>
      <c r="AW341" s="304">
        <v>9.61</v>
      </c>
      <c r="AX341" s="304">
        <v>0.98</v>
      </c>
      <c r="AY341" s="303">
        <v>98</v>
      </c>
      <c r="AZ341" s="302">
        <v>11</v>
      </c>
      <c r="BA341" s="303">
        <v>34.799999999999997</v>
      </c>
      <c r="BB341" s="302">
        <v>4.5</v>
      </c>
      <c r="BC341" s="303">
        <v>170</v>
      </c>
      <c r="BD341" s="302">
        <v>22</v>
      </c>
      <c r="BE341" s="303">
        <v>30.6</v>
      </c>
      <c r="BF341" s="302">
        <v>4.3</v>
      </c>
      <c r="BG341" s="302">
        <v>282</v>
      </c>
      <c r="BH341" s="303">
        <v>39</v>
      </c>
      <c r="BI341" s="303">
        <v>51</v>
      </c>
      <c r="BJ341" s="305">
        <v>6</v>
      </c>
      <c r="BK341" s="302">
        <v>16.3</v>
      </c>
      <c r="BL341" s="305">
        <v>3.2</v>
      </c>
      <c r="BM341" s="302">
        <v>562000</v>
      </c>
      <c r="BN341" s="302">
        <v>70000</v>
      </c>
      <c r="BO341" s="302">
        <v>11400</v>
      </c>
      <c r="BP341" s="302">
        <v>1500</v>
      </c>
      <c r="BQ341" s="303">
        <v>227</v>
      </c>
      <c r="BR341" s="302">
        <v>28</v>
      </c>
      <c r="BS341" s="303">
        <v>174</v>
      </c>
      <c r="BT341" s="302">
        <v>21</v>
      </c>
      <c r="BU341" s="304">
        <v>1.89</v>
      </c>
      <c r="BV341" s="304">
        <v>0.72</v>
      </c>
      <c r="BW341" s="304">
        <v>0.72</v>
      </c>
      <c r="BX341" s="304">
        <v>0.39</v>
      </c>
      <c r="BY341" s="302"/>
      <c r="BZ341" s="307">
        <f t="shared" ref="BZ341:BZ360" si="86">(AY341/AO341)+(AY341/AQ341)</f>
        <v>58.04615384615385</v>
      </c>
      <c r="CA341" s="302"/>
      <c r="CB341" s="302"/>
      <c r="CC341" s="302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</row>
    <row r="342" spans="1:166" s="30" customFormat="1" ht="12" customHeight="1">
      <c r="A342" s="24" t="s">
        <v>463</v>
      </c>
      <c r="B342" s="24"/>
      <c r="C342" s="305">
        <v>11.023999999999999</v>
      </c>
      <c r="D342" s="25" t="s">
        <v>460</v>
      </c>
      <c r="E342" s="25"/>
      <c r="F342" s="303">
        <v>3004.4</v>
      </c>
      <c r="G342" s="303">
        <v>3.7</v>
      </c>
      <c r="H342" s="303">
        <v>2983.5</v>
      </c>
      <c r="I342" s="303">
        <v>64</v>
      </c>
      <c r="J342" s="305">
        <v>0.69</v>
      </c>
      <c r="K342" s="380">
        <v>0.22337000000000001</v>
      </c>
      <c r="L342" s="380">
        <v>1.1000000000000001E-3</v>
      </c>
      <c r="M342" s="304">
        <v>18.07</v>
      </c>
      <c r="N342" s="304">
        <v>0.53</v>
      </c>
      <c r="O342" s="380">
        <v>0.58850000000000002</v>
      </c>
      <c r="P342" s="380">
        <v>1.6E-2</v>
      </c>
      <c r="Q342" s="304">
        <v>0.40872000000000003</v>
      </c>
      <c r="R342" s="302"/>
      <c r="S342" s="302">
        <v>396</v>
      </c>
      <c r="T342" s="302">
        <v>46</v>
      </c>
      <c r="U342" s="302">
        <v>96</v>
      </c>
      <c r="V342" s="302">
        <v>11</v>
      </c>
      <c r="W342" s="302">
        <v>67</v>
      </c>
      <c r="X342" s="302">
        <v>7.9</v>
      </c>
      <c r="Y342" s="304">
        <v>1.2972972972972974</v>
      </c>
      <c r="Z342" s="381"/>
      <c r="AA342" s="302">
        <v>460</v>
      </c>
      <c r="AB342" s="302">
        <v>210</v>
      </c>
      <c r="AC342" s="304">
        <v>0.6</v>
      </c>
      <c r="AD342" s="304">
        <v>1.4</v>
      </c>
      <c r="AE342" s="304">
        <v>3.5999999999999997E-2</v>
      </c>
      <c r="AF342" s="304">
        <v>7.6999999999999999E-2</v>
      </c>
      <c r="AG342" s="302">
        <v>1230</v>
      </c>
      <c r="AH342" s="302">
        <v>160</v>
      </c>
      <c r="AI342" s="306">
        <v>6.3E-2</v>
      </c>
      <c r="AJ342" s="306">
        <v>4.2999999999999997E-2</v>
      </c>
      <c r="AK342" s="305">
        <v>30.1</v>
      </c>
      <c r="AL342" s="305">
        <v>3.7</v>
      </c>
      <c r="AM342" s="306">
        <v>0.14699999999999999</v>
      </c>
      <c r="AN342" s="306">
        <v>5.3999999999999999E-2</v>
      </c>
      <c r="AO342" s="304">
        <v>2.4</v>
      </c>
      <c r="AP342" s="304">
        <v>1.2</v>
      </c>
      <c r="AQ342" s="304">
        <v>6.5</v>
      </c>
      <c r="AR342" s="304">
        <v>1.8</v>
      </c>
      <c r="AS342" s="304">
        <v>0.69</v>
      </c>
      <c r="AT342" s="304">
        <v>0.22</v>
      </c>
      <c r="AU342" s="305">
        <v>40.1</v>
      </c>
      <c r="AV342" s="304">
        <v>5.0999999999999996</v>
      </c>
      <c r="AW342" s="304">
        <v>9.8000000000000007</v>
      </c>
      <c r="AX342" s="304">
        <v>1.3</v>
      </c>
      <c r="AY342" s="303">
        <v>116</v>
      </c>
      <c r="AZ342" s="302">
        <v>13</v>
      </c>
      <c r="BA342" s="303">
        <v>39.799999999999997</v>
      </c>
      <c r="BB342" s="302">
        <v>4.7</v>
      </c>
      <c r="BC342" s="303">
        <v>177</v>
      </c>
      <c r="BD342" s="302">
        <v>14</v>
      </c>
      <c r="BE342" s="303">
        <v>37.200000000000003</v>
      </c>
      <c r="BF342" s="302">
        <v>4.7</v>
      </c>
      <c r="BG342" s="302">
        <v>296</v>
      </c>
      <c r="BH342" s="303">
        <v>32</v>
      </c>
      <c r="BI342" s="303">
        <v>56.3</v>
      </c>
      <c r="BJ342" s="305">
        <v>6.2</v>
      </c>
      <c r="BK342" s="302">
        <v>14.7</v>
      </c>
      <c r="BL342" s="305">
        <v>3.6</v>
      </c>
      <c r="BM342" s="302">
        <v>560000</v>
      </c>
      <c r="BN342" s="302">
        <v>80000</v>
      </c>
      <c r="BO342" s="302">
        <v>11200</v>
      </c>
      <c r="BP342" s="302">
        <v>1100</v>
      </c>
      <c r="BQ342" s="303">
        <v>240</v>
      </c>
      <c r="BR342" s="302">
        <v>28</v>
      </c>
      <c r="BS342" s="303">
        <v>185</v>
      </c>
      <c r="BT342" s="302">
        <v>27</v>
      </c>
      <c r="BU342" s="304">
        <v>2.2799999999999998</v>
      </c>
      <c r="BV342" s="304">
        <v>0.57999999999999996</v>
      </c>
      <c r="BW342" s="304">
        <v>0.72</v>
      </c>
      <c r="BX342" s="304">
        <v>0.24</v>
      </c>
      <c r="BY342" s="302"/>
      <c r="BZ342" s="307">
        <f t="shared" si="86"/>
        <v>66.179487179487182</v>
      </c>
      <c r="CA342" s="302"/>
      <c r="CB342" s="302"/>
      <c r="CC342" s="302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</row>
    <row r="343" spans="1:166" s="30" customFormat="1" ht="12" customHeight="1">
      <c r="A343" s="24" t="s">
        <v>464</v>
      </c>
      <c r="B343" s="24"/>
      <c r="C343" s="305">
        <v>11.045999999999999</v>
      </c>
      <c r="D343" s="25" t="s">
        <v>460</v>
      </c>
      <c r="E343" s="25"/>
      <c r="F343" s="303">
        <v>3004.7</v>
      </c>
      <c r="G343" s="303">
        <v>2.8</v>
      </c>
      <c r="H343" s="303">
        <v>2984</v>
      </c>
      <c r="I343" s="303">
        <v>65</v>
      </c>
      <c r="J343" s="305">
        <v>0.7</v>
      </c>
      <c r="K343" s="380">
        <v>0.22325999999999999</v>
      </c>
      <c r="L343" s="380">
        <v>1E-3</v>
      </c>
      <c r="M343" s="304">
        <v>18.010000000000002</v>
      </c>
      <c r="N343" s="304">
        <v>0.53</v>
      </c>
      <c r="O343" s="380">
        <v>0.58860000000000001</v>
      </c>
      <c r="P343" s="380">
        <v>1.6E-2</v>
      </c>
      <c r="Q343" s="304">
        <v>0.74448999999999999</v>
      </c>
      <c r="R343" s="302"/>
      <c r="S343" s="302">
        <v>374</v>
      </c>
      <c r="T343" s="302">
        <v>30</v>
      </c>
      <c r="U343" s="302">
        <v>92.6</v>
      </c>
      <c r="V343" s="302">
        <v>7.2</v>
      </c>
      <c r="W343" s="302">
        <v>61.6</v>
      </c>
      <c r="X343" s="302">
        <v>5.2</v>
      </c>
      <c r="Y343" s="304">
        <v>1.3235294117647058</v>
      </c>
      <c r="Z343" s="381"/>
      <c r="AA343" s="302">
        <v>340</v>
      </c>
      <c r="AB343" s="302">
        <v>140</v>
      </c>
      <c r="AC343" s="304">
        <v>0.2</v>
      </c>
      <c r="AD343" s="304">
        <v>1.6</v>
      </c>
      <c r="AE343" s="304">
        <v>0.15</v>
      </c>
      <c r="AF343" s="304">
        <v>0.17</v>
      </c>
      <c r="AG343" s="302">
        <v>1047</v>
      </c>
      <c r="AH343" s="302">
        <v>98</v>
      </c>
      <c r="AI343" s="306">
        <v>4.8000000000000001E-2</v>
      </c>
      <c r="AJ343" s="306">
        <v>3.4000000000000002E-2</v>
      </c>
      <c r="AK343" s="305">
        <v>26.9</v>
      </c>
      <c r="AL343" s="305">
        <v>2.9</v>
      </c>
      <c r="AM343" s="306">
        <v>0.14000000000000001</v>
      </c>
      <c r="AN343" s="306">
        <v>5.3999999999999999E-2</v>
      </c>
      <c r="AO343" s="304">
        <v>2.19</v>
      </c>
      <c r="AP343" s="304">
        <v>0.69</v>
      </c>
      <c r="AQ343" s="304">
        <v>4.7</v>
      </c>
      <c r="AR343" s="304">
        <v>1.4</v>
      </c>
      <c r="AS343" s="304">
        <v>0.84</v>
      </c>
      <c r="AT343" s="304">
        <v>0.24</v>
      </c>
      <c r="AU343" s="305">
        <v>27.9</v>
      </c>
      <c r="AV343" s="304">
        <v>5.3</v>
      </c>
      <c r="AW343" s="304">
        <v>9.1</v>
      </c>
      <c r="AX343" s="304">
        <v>1.3</v>
      </c>
      <c r="AY343" s="303">
        <v>106</v>
      </c>
      <c r="AZ343" s="302">
        <v>14</v>
      </c>
      <c r="BA343" s="303">
        <v>37</v>
      </c>
      <c r="BB343" s="302">
        <v>4.2</v>
      </c>
      <c r="BC343" s="303">
        <v>166</v>
      </c>
      <c r="BD343" s="302">
        <v>14</v>
      </c>
      <c r="BE343" s="303">
        <v>32.1</v>
      </c>
      <c r="BF343" s="302">
        <v>4</v>
      </c>
      <c r="BG343" s="302">
        <v>255</v>
      </c>
      <c r="BH343" s="303">
        <v>23</v>
      </c>
      <c r="BI343" s="303">
        <v>53.9</v>
      </c>
      <c r="BJ343" s="305">
        <v>6.8</v>
      </c>
      <c r="BK343" s="302">
        <v>10.9</v>
      </c>
      <c r="BL343" s="305">
        <v>3.7</v>
      </c>
      <c r="BM343" s="302">
        <v>550000</v>
      </c>
      <c r="BN343" s="302">
        <v>73000</v>
      </c>
      <c r="BO343" s="302">
        <v>11100</v>
      </c>
      <c r="BP343" s="302">
        <v>1700</v>
      </c>
      <c r="BQ343" s="303">
        <v>225</v>
      </c>
      <c r="BR343" s="302">
        <v>19</v>
      </c>
      <c r="BS343" s="303">
        <v>170</v>
      </c>
      <c r="BT343" s="302">
        <v>13</v>
      </c>
      <c r="BU343" s="304">
        <v>1.85</v>
      </c>
      <c r="BV343" s="304">
        <v>0.73</v>
      </c>
      <c r="BW343" s="304">
        <v>0.36</v>
      </c>
      <c r="BX343" s="304">
        <v>0.25</v>
      </c>
      <c r="BY343" s="302"/>
      <c r="BZ343" s="307">
        <f t="shared" si="86"/>
        <v>70.955017973379967</v>
      </c>
      <c r="CA343" s="302"/>
      <c r="CB343" s="302"/>
      <c r="CC343" s="302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</row>
    <row r="344" spans="1:166" s="30" customFormat="1" ht="12" customHeight="1">
      <c r="A344" s="24" t="s">
        <v>465</v>
      </c>
      <c r="B344" s="24"/>
      <c r="C344" s="305">
        <v>11.023</v>
      </c>
      <c r="D344" s="25" t="s">
        <v>460</v>
      </c>
      <c r="E344" s="25"/>
      <c r="F344" s="303">
        <v>3006.6</v>
      </c>
      <c r="G344" s="303">
        <v>4.8</v>
      </c>
      <c r="H344" s="303">
        <v>2964</v>
      </c>
      <c r="I344" s="303">
        <v>65</v>
      </c>
      <c r="J344" s="305">
        <v>1.42</v>
      </c>
      <c r="K344" s="380">
        <v>0.22370000000000001</v>
      </c>
      <c r="L344" s="380">
        <v>1.1000000000000001E-3</v>
      </c>
      <c r="M344" s="304">
        <v>17.88</v>
      </c>
      <c r="N344" s="304">
        <v>0.53</v>
      </c>
      <c r="O344" s="380">
        <v>0.5837</v>
      </c>
      <c r="P344" s="380">
        <v>1.6E-2</v>
      </c>
      <c r="Q344" s="304">
        <v>0.68037999999999998</v>
      </c>
      <c r="R344" s="302"/>
      <c r="S344" s="302">
        <v>395</v>
      </c>
      <c r="T344" s="302">
        <v>32</v>
      </c>
      <c r="U344" s="302">
        <v>97</v>
      </c>
      <c r="V344" s="302">
        <v>8</v>
      </c>
      <c r="W344" s="302">
        <v>63.6</v>
      </c>
      <c r="X344" s="302">
        <v>4.8</v>
      </c>
      <c r="Y344" s="304">
        <v>1.2872928176795579</v>
      </c>
      <c r="Z344" s="381"/>
      <c r="AA344" s="302">
        <v>280</v>
      </c>
      <c r="AB344" s="302">
        <v>140</v>
      </c>
      <c r="AC344" s="304">
        <v>0.8</v>
      </c>
      <c r="AD344" s="304">
        <v>1.9</v>
      </c>
      <c r="AE344" s="304">
        <v>0.24</v>
      </c>
      <c r="AF344" s="304">
        <v>0.27</v>
      </c>
      <c r="AG344" s="302">
        <v>1220</v>
      </c>
      <c r="AH344" s="302">
        <v>110</v>
      </c>
      <c r="AI344" s="306">
        <v>1.2999999999999999E-2</v>
      </c>
      <c r="AJ344" s="306">
        <v>1.6E-2</v>
      </c>
      <c r="AK344" s="305">
        <v>30.7</v>
      </c>
      <c r="AL344" s="305">
        <v>5</v>
      </c>
      <c r="AM344" s="306">
        <v>0.157</v>
      </c>
      <c r="AN344" s="306">
        <v>4.7E-2</v>
      </c>
      <c r="AO344" s="304">
        <v>2.1800000000000002</v>
      </c>
      <c r="AP344" s="304">
        <v>0.91</v>
      </c>
      <c r="AQ344" s="304">
        <v>7.2</v>
      </c>
      <c r="AR344" s="304">
        <v>2</v>
      </c>
      <c r="AS344" s="304">
        <v>0.72</v>
      </c>
      <c r="AT344" s="304">
        <v>0.28000000000000003</v>
      </c>
      <c r="AU344" s="305">
        <v>32.799999999999997</v>
      </c>
      <c r="AV344" s="304">
        <v>7.9</v>
      </c>
      <c r="AW344" s="304">
        <v>9.4</v>
      </c>
      <c r="AX344" s="304">
        <v>1.1000000000000001</v>
      </c>
      <c r="AY344" s="303">
        <v>107</v>
      </c>
      <c r="AZ344" s="302">
        <v>11</v>
      </c>
      <c r="BA344" s="303">
        <v>37</v>
      </c>
      <c r="BB344" s="302">
        <v>3.3</v>
      </c>
      <c r="BC344" s="303">
        <v>179</v>
      </c>
      <c r="BD344" s="302">
        <v>18</v>
      </c>
      <c r="BE344" s="303">
        <v>34.299999999999997</v>
      </c>
      <c r="BF344" s="302">
        <v>4.7</v>
      </c>
      <c r="BG344" s="302">
        <v>284</v>
      </c>
      <c r="BH344" s="303">
        <v>31</v>
      </c>
      <c r="BI344" s="303">
        <v>57.8</v>
      </c>
      <c r="BJ344" s="305">
        <v>7.4</v>
      </c>
      <c r="BK344" s="302">
        <v>13.6</v>
      </c>
      <c r="BL344" s="305">
        <v>4.5999999999999996</v>
      </c>
      <c r="BM344" s="302">
        <v>601000</v>
      </c>
      <c r="BN344" s="302">
        <v>74000</v>
      </c>
      <c r="BO344" s="302">
        <v>11500</v>
      </c>
      <c r="BP344" s="302">
        <v>1500</v>
      </c>
      <c r="BQ344" s="303">
        <v>233</v>
      </c>
      <c r="BR344" s="302">
        <v>18</v>
      </c>
      <c r="BS344" s="303">
        <v>181</v>
      </c>
      <c r="BT344" s="302">
        <v>15</v>
      </c>
      <c r="BU344" s="304">
        <v>1.79</v>
      </c>
      <c r="BV344" s="304">
        <v>0.68</v>
      </c>
      <c r="BW344" s="304">
        <v>0.52</v>
      </c>
      <c r="BX344" s="304">
        <v>0.27</v>
      </c>
      <c r="BY344" s="302"/>
      <c r="BZ344" s="307">
        <f t="shared" si="86"/>
        <v>63.943679918450556</v>
      </c>
      <c r="CA344" s="302"/>
      <c r="CB344" s="302"/>
      <c r="CC344" s="302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</row>
    <row r="345" spans="1:166" s="30" customFormat="1" ht="12" customHeight="1">
      <c r="A345" s="24" t="s">
        <v>466</v>
      </c>
      <c r="B345" s="24"/>
      <c r="C345" s="305">
        <v>11.013999999999999</v>
      </c>
      <c r="D345" s="25" t="s">
        <v>460</v>
      </c>
      <c r="E345" s="25"/>
      <c r="F345" s="303">
        <v>2999.4</v>
      </c>
      <c r="G345" s="303">
        <v>5.8</v>
      </c>
      <c r="H345" s="303">
        <v>2958.1</v>
      </c>
      <c r="I345" s="303">
        <v>64</v>
      </c>
      <c r="J345" s="305">
        <v>1.37</v>
      </c>
      <c r="K345" s="380">
        <v>0.22259999999999999</v>
      </c>
      <c r="L345" s="380">
        <v>1.2999999999999999E-3</v>
      </c>
      <c r="M345" s="304">
        <v>17.768999999999998</v>
      </c>
      <c r="N345" s="304">
        <v>0.52</v>
      </c>
      <c r="O345" s="380">
        <v>0.58230000000000004</v>
      </c>
      <c r="P345" s="380">
        <v>1.6E-2</v>
      </c>
      <c r="Q345" s="304">
        <v>0.19785</v>
      </c>
      <c r="R345" s="302"/>
      <c r="S345" s="302">
        <v>323</v>
      </c>
      <c r="T345" s="302">
        <v>25</v>
      </c>
      <c r="U345" s="302">
        <v>78.400000000000006</v>
      </c>
      <c r="V345" s="302">
        <v>6.1</v>
      </c>
      <c r="W345" s="302">
        <v>49.4</v>
      </c>
      <c r="X345" s="302">
        <v>4.4000000000000004</v>
      </c>
      <c r="Y345" s="304">
        <v>1.2123287671232876</v>
      </c>
      <c r="Z345" s="381"/>
      <c r="AA345" s="302">
        <v>440</v>
      </c>
      <c r="AB345" s="302">
        <v>160</v>
      </c>
      <c r="AC345" s="304">
        <v>1.4</v>
      </c>
      <c r="AD345" s="304">
        <v>2</v>
      </c>
      <c r="AE345" s="304">
        <v>0.18</v>
      </c>
      <c r="AF345" s="304">
        <v>0.17</v>
      </c>
      <c r="AG345" s="302">
        <v>966</v>
      </c>
      <c r="AH345" s="302">
        <v>87</v>
      </c>
      <c r="AI345" s="306">
        <v>0.10100000000000001</v>
      </c>
      <c r="AJ345" s="306">
        <v>4.5999999999999999E-2</v>
      </c>
      <c r="AK345" s="305">
        <v>25</v>
      </c>
      <c r="AL345" s="305">
        <v>2.6</v>
      </c>
      <c r="AM345" s="306">
        <v>0.113</v>
      </c>
      <c r="AN345" s="306">
        <v>4.2000000000000003E-2</v>
      </c>
      <c r="AO345" s="304">
        <v>2.31</v>
      </c>
      <c r="AP345" s="304">
        <v>0.74</v>
      </c>
      <c r="AQ345" s="304">
        <v>5.0999999999999996</v>
      </c>
      <c r="AR345" s="304">
        <v>1.2</v>
      </c>
      <c r="AS345" s="304">
        <v>0.56000000000000005</v>
      </c>
      <c r="AT345" s="304">
        <v>0.17</v>
      </c>
      <c r="AU345" s="305">
        <v>22.1</v>
      </c>
      <c r="AV345" s="304">
        <v>3.6</v>
      </c>
      <c r="AW345" s="304">
        <v>8.6</v>
      </c>
      <c r="AX345" s="304">
        <v>1.5</v>
      </c>
      <c r="AY345" s="303">
        <v>90</v>
      </c>
      <c r="AZ345" s="302">
        <v>12</v>
      </c>
      <c r="BA345" s="303">
        <v>30.5</v>
      </c>
      <c r="BB345" s="302">
        <v>4</v>
      </c>
      <c r="BC345" s="303">
        <v>143</v>
      </c>
      <c r="BD345" s="302">
        <v>12</v>
      </c>
      <c r="BE345" s="303">
        <v>26.4</v>
      </c>
      <c r="BF345" s="302">
        <v>2.4</v>
      </c>
      <c r="BG345" s="302">
        <v>230</v>
      </c>
      <c r="BH345" s="303">
        <v>25</v>
      </c>
      <c r="BI345" s="303">
        <v>47.9</v>
      </c>
      <c r="BJ345" s="305">
        <v>6.1</v>
      </c>
      <c r="BK345" s="302">
        <v>11.8</v>
      </c>
      <c r="BL345" s="305">
        <v>2.9</v>
      </c>
      <c r="BM345" s="302">
        <v>544000</v>
      </c>
      <c r="BN345" s="302">
        <v>63000</v>
      </c>
      <c r="BO345" s="302">
        <v>9600</v>
      </c>
      <c r="BP345" s="302">
        <v>1100</v>
      </c>
      <c r="BQ345" s="303">
        <v>177</v>
      </c>
      <c r="BR345" s="302">
        <v>16</v>
      </c>
      <c r="BS345" s="303">
        <v>146</v>
      </c>
      <c r="BT345" s="302">
        <v>11</v>
      </c>
      <c r="BU345" s="304">
        <v>1.87</v>
      </c>
      <c r="BV345" s="304">
        <v>0.71</v>
      </c>
      <c r="BW345" s="304">
        <v>0.46</v>
      </c>
      <c r="BX345" s="304">
        <v>0.23</v>
      </c>
      <c r="BY345" s="302"/>
      <c r="BZ345" s="307">
        <f t="shared" si="86"/>
        <v>56.608097784568372</v>
      </c>
      <c r="CA345" s="302"/>
      <c r="CB345" s="302"/>
      <c r="CC345" s="302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</row>
    <row r="346" spans="1:166" s="30" customFormat="1" ht="12" customHeight="1">
      <c r="A346" s="24" t="s">
        <v>467</v>
      </c>
      <c r="B346" s="24"/>
      <c r="C346" s="305">
        <v>11.026</v>
      </c>
      <c r="D346" s="25" t="s">
        <v>460</v>
      </c>
      <c r="E346" s="25"/>
      <c r="F346" s="303">
        <v>3005.7</v>
      </c>
      <c r="G346" s="303">
        <v>4.5999999999999996</v>
      </c>
      <c r="H346" s="303">
        <v>2996.5</v>
      </c>
      <c r="I346" s="303">
        <v>65</v>
      </c>
      <c r="J346" s="305">
        <v>0.3</v>
      </c>
      <c r="K346" s="380">
        <v>0.22339999999999999</v>
      </c>
      <c r="L346" s="380">
        <v>1.2999999999999999E-3</v>
      </c>
      <c r="M346" s="304">
        <v>18.16</v>
      </c>
      <c r="N346" s="304">
        <v>0.53</v>
      </c>
      <c r="O346" s="380">
        <v>0.59179999999999999</v>
      </c>
      <c r="P346" s="380">
        <v>1.6E-2</v>
      </c>
      <c r="Q346" s="304">
        <v>0.40867999999999999</v>
      </c>
      <c r="R346" s="302"/>
      <c r="S346" s="302">
        <v>346</v>
      </c>
      <c r="T346" s="302">
        <v>30</v>
      </c>
      <c r="U346" s="302">
        <v>84.6</v>
      </c>
      <c r="V346" s="302">
        <v>7.4</v>
      </c>
      <c r="W346" s="302">
        <v>54.5</v>
      </c>
      <c r="X346" s="302">
        <v>5</v>
      </c>
      <c r="Y346" s="304">
        <v>1.2516129032258065</v>
      </c>
      <c r="Z346" s="381"/>
      <c r="AA346" s="302">
        <v>400</v>
      </c>
      <c r="AB346" s="302">
        <v>120</v>
      </c>
      <c r="AC346" s="304">
        <v>0</v>
      </c>
      <c r="AD346" s="304">
        <v>1.4</v>
      </c>
      <c r="AE346" s="304">
        <v>0.12</v>
      </c>
      <c r="AF346" s="304">
        <v>0.14000000000000001</v>
      </c>
      <c r="AG346" s="302">
        <v>900</v>
      </c>
      <c r="AH346" s="302">
        <v>120</v>
      </c>
      <c r="AI346" s="306">
        <v>3.5000000000000003E-2</v>
      </c>
      <c r="AJ346" s="306">
        <v>2.3E-2</v>
      </c>
      <c r="AK346" s="305">
        <v>25.6</v>
      </c>
      <c r="AL346" s="305">
        <v>3.6</v>
      </c>
      <c r="AM346" s="306">
        <v>9.9000000000000005E-2</v>
      </c>
      <c r="AN346" s="306">
        <v>0.05</v>
      </c>
      <c r="AO346" s="304">
        <v>2.7</v>
      </c>
      <c r="AP346" s="304">
        <v>1</v>
      </c>
      <c r="AQ346" s="304">
        <v>4.5</v>
      </c>
      <c r="AR346" s="304">
        <v>1.7</v>
      </c>
      <c r="AS346" s="304">
        <v>0.52</v>
      </c>
      <c r="AT346" s="304">
        <v>0.19</v>
      </c>
      <c r="AU346" s="305">
        <v>25.4</v>
      </c>
      <c r="AV346" s="304">
        <v>4.0999999999999996</v>
      </c>
      <c r="AW346" s="304">
        <v>8.18</v>
      </c>
      <c r="AX346" s="304">
        <v>0.99</v>
      </c>
      <c r="AY346" s="303">
        <v>89.3</v>
      </c>
      <c r="AZ346" s="302">
        <v>9.9</v>
      </c>
      <c r="BA346" s="303">
        <v>31.6</v>
      </c>
      <c r="BB346" s="302">
        <v>3.2</v>
      </c>
      <c r="BC346" s="303">
        <v>143</v>
      </c>
      <c r="BD346" s="302">
        <v>14</v>
      </c>
      <c r="BE346" s="303">
        <v>27.3</v>
      </c>
      <c r="BF346" s="302">
        <v>2.4</v>
      </c>
      <c r="BG346" s="302">
        <v>237</v>
      </c>
      <c r="BH346" s="303">
        <v>23</v>
      </c>
      <c r="BI346" s="303">
        <v>47.3</v>
      </c>
      <c r="BJ346" s="305">
        <v>6.4</v>
      </c>
      <c r="BK346" s="302">
        <v>10.5</v>
      </c>
      <c r="BL346" s="305">
        <v>3.4</v>
      </c>
      <c r="BM346" s="302">
        <v>507000</v>
      </c>
      <c r="BN346" s="302">
        <v>71000</v>
      </c>
      <c r="BO346" s="302">
        <v>10200</v>
      </c>
      <c r="BP346" s="302">
        <v>1400</v>
      </c>
      <c r="BQ346" s="303">
        <v>194</v>
      </c>
      <c r="BR346" s="302">
        <v>18</v>
      </c>
      <c r="BS346" s="303">
        <v>155</v>
      </c>
      <c r="BT346" s="302">
        <v>13</v>
      </c>
      <c r="BU346" s="304">
        <v>1.51</v>
      </c>
      <c r="BV346" s="304">
        <v>0.45</v>
      </c>
      <c r="BW346" s="304">
        <v>0.38</v>
      </c>
      <c r="BX346" s="304">
        <v>0.24</v>
      </c>
      <c r="BY346" s="302"/>
      <c r="BZ346" s="307">
        <f t="shared" si="86"/>
        <v>52.918518518518511</v>
      </c>
      <c r="CA346" s="302"/>
      <c r="CB346" s="302"/>
      <c r="CC346" s="302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</row>
    <row r="347" spans="1:166" s="30" customFormat="1" ht="12" customHeight="1">
      <c r="A347" s="24" t="s">
        <v>468</v>
      </c>
      <c r="B347" s="24"/>
      <c r="C347" s="305">
        <v>11.026999999999999</v>
      </c>
      <c r="D347" s="25" t="s">
        <v>460</v>
      </c>
      <c r="E347" s="25"/>
      <c r="F347" s="303">
        <v>3004.1</v>
      </c>
      <c r="G347" s="303">
        <v>4.3</v>
      </c>
      <c r="H347" s="303">
        <v>2951.4</v>
      </c>
      <c r="I347" s="303">
        <v>64</v>
      </c>
      <c r="J347" s="305">
        <v>1.75</v>
      </c>
      <c r="K347" s="380">
        <v>0.22320000000000001</v>
      </c>
      <c r="L347" s="380">
        <v>1.1000000000000001E-3</v>
      </c>
      <c r="M347" s="304">
        <v>17.832999999999998</v>
      </c>
      <c r="N347" s="304">
        <v>0.52</v>
      </c>
      <c r="O347" s="380">
        <v>0.58069999999999999</v>
      </c>
      <c r="P347" s="380">
        <v>1.6E-2</v>
      </c>
      <c r="Q347" s="304">
        <v>0.19126000000000001</v>
      </c>
      <c r="R347" s="302"/>
      <c r="S347" s="302">
        <v>343</v>
      </c>
      <c r="T347" s="302">
        <v>31</v>
      </c>
      <c r="U347" s="302">
        <v>84.9</v>
      </c>
      <c r="V347" s="302">
        <v>7.8</v>
      </c>
      <c r="W347" s="302">
        <v>55</v>
      </c>
      <c r="X347" s="302">
        <v>5.7</v>
      </c>
      <c r="Y347" s="304">
        <v>1.270440251572327</v>
      </c>
      <c r="Z347" s="381"/>
      <c r="AA347" s="302">
        <v>210</v>
      </c>
      <c r="AB347" s="302">
        <v>130</v>
      </c>
      <c r="AC347" s="304">
        <v>0.7</v>
      </c>
      <c r="AD347" s="304">
        <v>1.2</v>
      </c>
      <c r="AE347" s="304">
        <v>0.32</v>
      </c>
      <c r="AF347" s="304">
        <v>0.23</v>
      </c>
      <c r="AG347" s="302">
        <v>983</v>
      </c>
      <c r="AH347" s="302">
        <v>96</v>
      </c>
      <c r="AI347" s="306">
        <v>6.3E-2</v>
      </c>
      <c r="AJ347" s="306">
        <v>3.7999999999999999E-2</v>
      </c>
      <c r="AK347" s="305">
        <v>26.5</v>
      </c>
      <c r="AL347" s="305">
        <v>3.9</v>
      </c>
      <c r="AM347" s="306">
        <v>0.126</v>
      </c>
      <c r="AN347" s="306">
        <v>3.6999999999999998E-2</v>
      </c>
      <c r="AO347" s="304">
        <v>2.25</v>
      </c>
      <c r="AP347" s="304">
        <v>0.84</v>
      </c>
      <c r="AQ347" s="304">
        <v>6.5</v>
      </c>
      <c r="AR347" s="304">
        <v>2</v>
      </c>
      <c r="AS347" s="304">
        <v>0.5</v>
      </c>
      <c r="AT347" s="304">
        <v>0.19</v>
      </c>
      <c r="AU347" s="305">
        <v>32.799999999999997</v>
      </c>
      <c r="AV347" s="304">
        <v>8.3000000000000007</v>
      </c>
      <c r="AW347" s="304">
        <v>8.8000000000000007</v>
      </c>
      <c r="AX347" s="304">
        <v>1.4</v>
      </c>
      <c r="AY347" s="303">
        <v>89</v>
      </c>
      <c r="AZ347" s="302">
        <v>11</v>
      </c>
      <c r="BA347" s="303">
        <v>28.9</v>
      </c>
      <c r="BB347" s="302">
        <v>3.2</v>
      </c>
      <c r="BC347" s="303">
        <v>151</v>
      </c>
      <c r="BD347" s="302">
        <v>21</v>
      </c>
      <c r="BE347" s="303">
        <v>25.7</v>
      </c>
      <c r="BF347" s="302">
        <v>3.3</v>
      </c>
      <c r="BG347" s="302">
        <v>240</v>
      </c>
      <c r="BH347" s="303">
        <v>29</v>
      </c>
      <c r="BI347" s="303">
        <v>46.7</v>
      </c>
      <c r="BJ347" s="305">
        <v>5.8</v>
      </c>
      <c r="BK347" s="302">
        <v>12</v>
      </c>
      <c r="BL347" s="305">
        <v>4.4000000000000004</v>
      </c>
      <c r="BM347" s="302">
        <v>497000</v>
      </c>
      <c r="BN347" s="302">
        <v>45000</v>
      </c>
      <c r="BO347" s="302">
        <v>9800</v>
      </c>
      <c r="BP347" s="302">
        <v>1000</v>
      </c>
      <c r="BQ347" s="303">
        <v>202</v>
      </c>
      <c r="BR347" s="302">
        <v>22</v>
      </c>
      <c r="BS347" s="303">
        <v>159</v>
      </c>
      <c r="BT347" s="302">
        <v>14</v>
      </c>
      <c r="BU347" s="304">
        <v>1.72</v>
      </c>
      <c r="BV347" s="304">
        <v>0.59</v>
      </c>
      <c r="BW347" s="304">
        <v>0.28000000000000003</v>
      </c>
      <c r="BX347" s="304">
        <v>0.21</v>
      </c>
      <c r="BY347" s="302"/>
      <c r="BZ347" s="307">
        <f t="shared" si="86"/>
        <v>53.247863247863251</v>
      </c>
      <c r="CA347" s="302"/>
      <c r="CB347" s="302"/>
      <c r="CC347" s="302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</row>
    <row r="348" spans="1:166" s="30" customFormat="1" ht="12" customHeight="1">
      <c r="A348" s="24" t="s">
        <v>469</v>
      </c>
      <c r="B348" s="24"/>
      <c r="C348" s="305">
        <v>11.031000000000001</v>
      </c>
      <c r="D348" s="25" t="s">
        <v>460</v>
      </c>
      <c r="E348" s="25"/>
      <c r="F348" s="303">
        <v>3002.2</v>
      </c>
      <c r="G348" s="303">
        <v>4.2</v>
      </c>
      <c r="H348" s="303">
        <v>2969.2</v>
      </c>
      <c r="I348" s="303">
        <v>64</v>
      </c>
      <c r="J348" s="305">
        <v>1.1599999999999999</v>
      </c>
      <c r="K348" s="380">
        <v>0.22289999999999999</v>
      </c>
      <c r="L348" s="380">
        <v>1.1000000000000001E-3</v>
      </c>
      <c r="M348" s="304">
        <v>17.95</v>
      </c>
      <c r="N348" s="304">
        <v>0.53</v>
      </c>
      <c r="O348" s="380">
        <v>0.58499999999999996</v>
      </c>
      <c r="P348" s="380">
        <v>1.6E-2</v>
      </c>
      <c r="Q348" s="304">
        <v>0.49845</v>
      </c>
      <c r="R348" s="302"/>
      <c r="S348" s="302">
        <v>339</v>
      </c>
      <c r="T348" s="302">
        <v>26</v>
      </c>
      <c r="U348" s="302">
        <v>81.5</v>
      </c>
      <c r="V348" s="302">
        <v>6.3</v>
      </c>
      <c r="W348" s="302">
        <v>54.6</v>
      </c>
      <c r="X348" s="302">
        <v>5.2</v>
      </c>
      <c r="Y348" s="304">
        <v>1.2516556291390728</v>
      </c>
      <c r="Z348" s="381"/>
      <c r="AA348" s="302">
        <v>370</v>
      </c>
      <c r="AB348" s="302">
        <v>140</v>
      </c>
      <c r="AC348" s="304">
        <v>0.6</v>
      </c>
      <c r="AD348" s="304">
        <v>1.2</v>
      </c>
      <c r="AE348" s="304">
        <v>0.24</v>
      </c>
      <c r="AF348" s="304">
        <v>0.26</v>
      </c>
      <c r="AG348" s="302">
        <v>940</v>
      </c>
      <c r="AH348" s="302">
        <v>110</v>
      </c>
      <c r="AI348" s="306">
        <v>0.152</v>
      </c>
      <c r="AJ348" s="306">
        <v>5.8000000000000003E-2</v>
      </c>
      <c r="AK348" s="305">
        <v>23.5</v>
      </c>
      <c r="AL348" s="305">
        <v>2.1</v>
      </c>
      <c r="AM348" s="306">
        <v>0.20899999999999999</v>
      </c>
      <c r="AN348" s="306">
        <v>4.8000000000000001E-2</v>
      </c>
      <c r="AO348" s="304">
        <v>2.37</v>
      </c>
      <c r="AP348" s="304">
        <v>0.64</v>
      </c>
      <c r="AQ348" s="304">
        <v>5.7</v>
      </c>
      <c r="AR348" s="304">
        <v>1.6</v>
      </c>
      <c r="AS348" s="304">
        <v>1.04</v>
      </c>
      <c r="AT348" s="304">
        <v>0.34</v>
      </c>
      <c r="AU348" s="305">
        <v>22.5</v>
      </c>
      <c r="AV348" s="304">
        <v>3.7</v>
      </c>
      <c r="AW348" s="304">
        <v>7.3</v>
      </c>
      <c r="AX348" s="304">
        <v>1.1000000000000001</v>
      </c>
      <c r="AY348" s="303">
        <v>92</v>
      </c>
      <c r="AZ348" s="302">
        <v>11</v>
      </c>
      <c r="BA348" s="303">
        <v>30.5</v>
      </c>
      <c r="BB348" s="302">
        <v>3.3</v>
      </c>
      <c r="BC348" s="303">
        <v>145</v>
      </c>
      <c r="BD348" s="302">
        <v>12</v>
      </c>
      <c r="BE348" s="303">
        <v>26.4</v>
      </c>
      <c r="BF348" s="302">
        <v>2.2000000000000002</v>
      </c>
      <c r="BG348" s="302">
        <v>247</v>
      </c>
      <c r="BH348" s="303">
        <v>25</v>
      </c>
      <c r="BI348" s="303">
        <v>42.8</v>
      </c>
      <c r="BJ348" s="305">
        <v>4</v>
      </c>
      <c r="BK348" s="302">
        <v>12.2</v>
      </c>
      <c r="BL348" s="305">
        <v>3.5</v>
      </c>
      <c r="BM348" s="302">
        <v>503000</v>
      </c>
      <c r="BN348" s="302">
        <v>41000</v>
      </c>
      <c r="BO348" s="302">
        <v>9930</v>
      </c>
      <c r="BP348" s="302">
        <v>740</v>
      </c>
      <c r="BQ348" s="303">
        <v>189</v>
      </c>
      <c r="BR348" s="302">
        <v>18</v>
      </c>
      <c r="BS348" s="303">
        <v>151</v>
      </c>
      <c r="BT348" s="302">
        <v>11</v>
      </c>
      <c r="BU348" s="304">
        <v>1.53</v>
      </c>
      <c r="BV348" s="304">
        <v>0.47</v>
      </c>
      <c r="BW348" s="304">
        <v>0.41</v>
      </c>
      <c r="BX348" s="304">
        <v>0.27</v>
      </c>
      <c r="BY348" s="302"/>
      <c r="BZ348" s="307">
        <f t="shared" si="86"/>
        <v>54.958916278036867</v>
      </c>
      <c r="CA348" s="302"/>
      <c r="CB348" s="302"/>
      <c r="CC348" s="302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</row>
    <row r="349" spans="1:166" s="30" customFormat="1" ht="12" customHeight="1">
      <c r="A349" s="24" t="s">
        <v>470</v>
      </c>
      <c r="B349" s="24"/>
      <c r="C349" s="305">
        <v>11.023999999999999</v>
      </c>
      <c r="D349" s="25" t="s">
        <v>460</v>
      </c>
      <c r="E349" s="25"/>
      <c r="F349" s="303">
        <v>3002</v>
      </c>
      <c r="G349" s="303">
        <v>3.2</v>
      </c>
      <c r="H349" s="303">
        <v>3026.7</v>
      </c>
      <c r="I349" s="303">
        <v>65</v>
      </c>
      <c r="J349" s="305">
        <v>-0.82</v>
      </c>
      <c r="K349" s="380">
        <v>0.22286</v>
      </c>
      <c r="L349" s="380">
        <v>1.1000000000000001E-3</v>
      </c>
      <c r="M349" s="304">
        <v>18.37</v>
      </c>
      <c r="N349" s="304">
        <v>0.54</v>
      </c>
      <c r="O349" s="380">
        <v>0.59919999999999995</v>
      </c>
      <c r="P349" s="380">
        <v>1.6E-2</v>
      </c>
      <c r="Q349" s="304">
        <v>0.67169999999999996</v>
      </c>
      <c r="R349" s="302"/>
      <c r="S349" s="302">
        <v>341</v>
      </c>
      <c r="T349" s="302">
        <v>31</v>
      </c>
      <c r="U349" s="302">
        <v>83.3</v>
      </c>
      <c r="V349" s="302">
        <v>7.5</v>
      </c>
      <c r="W349" s="302">
        <v>55.4</v>
      </c>
      <c r="X349" s="302">
        <v>5.4</v>
      </c>
      <c r="Y349" s="304">
        <v>1.2582781456953642</v>
      </c>
      <c r="Z349" s="381"/>
      <c r="AA349" s="302">
        <v>370</v>
      </c>
      <c r="AB349" s="302">
        <v>110</v>
      </c>
      <c r="AC349" s="304">
        <v>0.8</v>
      </c>
      <c r="AD349" s="304">
        <v>1.6</v>
      </c>
      <c r="AE349" s="304">
        <v>0.18</v>
      </c>
      <c r="AF349" s="304">
        <v>0.17</v>
      </c>
      <c r="AG349" s="302">
        <v>970</v>
      </c>
      <c r="AH349" s="302">
        <v>100</v>
      </c>
      <c r="AI349" s="306">
        <v>7.9000000000000001E-2</v>
      </c>
      <c r="AJ349" s="306">
        <v>3.4000000000000002E-2</v>
      </c>
      <c r="AK349" s="305">
        <v>23.8</v>
      </c>
      <c r="AL349" s="305">
        <v>2.5</v>
      </c>
      <c r="AM349" s="306">
        <v>0.124</v>
      </c>
      <c r="AN349" s="306">
        <v>4.8000000000000001E-2</v>
      </c>
      <c r="AO349" s="304">
        <v>1.99</v>
      </c>
      <c r="AP349" s="304">
        <v>0.74</v>
      </c>
      <c r="AQ349" s="304">
        <v>3.8</v>
      </c>
      <c r="AR349" s="304">
        <v>1.2</v>
      </c>
      <c r="AS349" s="304">
        <v>0.56000000000000005</v>
      </c>
      <c r="AT349" s="304">
        <v>0.21</v>
      </c>
      <c r="AU349" s="305">
        <v>29</v>
      </c>
      <c r="AV349" s="304">
        <v>6.4</v>
      </c>
      <c r="AW349" s="304">
        <v>7.19</v>
      </c>
      <c r="AX349" s="304">
        <v>0.92</v>
      </c>
      <c r="AY349" s="303">
        <v>95</v>
      </c>
      <c r="AZ349" s="302">
        <v>10</v>
      </c>
      <c r="BA349" s="303">
        <v>31.5</v>
      </c>
      <c r="BB349" s="302">
        <v>2.7</v>
      </c>
      <c r="BC349" s="303">
        <v>142</v>
      </c>
      <c r="BD349" s="302">
        <v>11</v>
      </c>
      <c r="BE349" s="303">
        <v>26.2</v>
      </c>
      <c r="BF349" s="302">
        <v>2.5</v>
      </c>
      <c r="BG349" s="302">
        <v>234</v>
      </c>
      <c r="BH349" s="303">
        <v>28</v>
      </c>
      <c r="BI349" s="303">
        <v>44.3</v>
      </c>
      <c r="BJ349" s="305">
        <v>5.2</v>
      </c>
      <c r="BK349" s="302">
        <v>8.3000000000000007</v>
      </c>
      <c r="BL349" s="305">
        <v>3.5</v>
      </c>
      <c r="BM349" s="302">
        <v>487000</v>
      </c>
      <c r="BN349" s="302">
        <v>56000</v>
      </c>
      <c r="BO349" s="302">
        <v>8980</v>
      </c>
      <c r="BP349" s="302">
        <v>850</v>
      </c>
      <c r="BQ349" s="303">
        <v>190</v>
      </c>
      <c r="BR349" s="302">
        <v>18</v>
      </c>
      <c r="BS349" s="303">
        <v>151</v>
      </c>
      <c r="BT349" s="302">
        <v>14</v>
      </c>
      <c r="BU349" s="304">
        <v>1.19</v>
      </c>
      <c r="BV349" s="304">
        <v>0.39</v>
      </c>
      <c r="BW349" s="304">
        <v>0.43</v>
      </c>
      <c r="BX349" s="304">
        <v>0.25</v>
      </c>
      <c r="BY349" s="302"/>
      <c r="BZ349" s="307">
        <f t="shared" si="86"/>
        <v>72.738693467336674</v>
      </c>
      <c r="CA349" s="302"/>
      <c r="CB349" s="302"/>
      <c r="CC349" s="302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</row>
    <row r="350" spans="1:166" s="30" customFormat="1" ht="12" customHeight="1">
      <c r="A350" s="24" t="s">
        <v>471</v>
      </c>
      <c r="B350" s="24"/>
      <c r="C350" s="305">
        <v>11.013999999999999</v>
      </c>
      <c r="D350" s="25" t="s">
        <v>460</v>
      </c>
      <c r="E350" s="25"/>
      <c r="F350" s="303">
        <v>3004.4</v>
      </c>
      <c r="G350" s="303">
        <v>4.0999999999999996</v>
      </c>
      <c r="H350" s="303">
        <v>2948.6</v>
      </c>
      <c r="I350" s="303">
        <v>64</v>
      </c>
      <c r="J350" s="305">
        <v>1.85</v>
      </c>
      <c r="K350" s="380">
        <v>0.2233</v>
      </c>
      <c r="L350" s="380">
        <v>1.1999999999999999E-3</v>
      </c>
      <c r="M350" s="304">
        <v>17.792000000000002</v>
      </c>
      <c r="N350" s="304">
        <v>0.52</v>
      </c>
      <c r="O350" s="380">
        <v>0.57999999999999996</v>
      </c>
      <c r="P350" s="380">
        <v>1.6E-2</v>
      </c>
      <c r="Q350" s="304">
        <v>0.27479999999999999</v>
      </c>
      <c r="R350" s="302"/>
      <c r="S350" s="302">
        <v>369</v>
      </c>
      <c r="T350" s="302">
        <v>23</v>
      </c>
      <c r="U350" s="302">
        <v>90.9</v>
      </c>
      <c r="V350" s="302">
        <v>5.7</v>
      </c>
      <c r="W350" s="302">
        <v>63.4</v>
      </c>
      <c r="X350" s="302">
        <v>4.2</v>
      </c>
      <c r="Y350" s="304">
        <v>1.3647058823529412</v>
      </c>
      <c r="Z350" s="381"/>
      <c r="AA350" s="302">
        <v>353</v>
      </c>
      <c r="AB350" s="302">
        <v>98</v>
      </c>
      <c r="AC350" s="304">
        <v>0.4</v>
      </c>
      <c r="AD350" s="304">
        <v>1.7</v>
      </c>
      <c r="AE350" s="304">
        <v>0.2</v>
      </c>
      <c r="AF350" s="304">
        <v>0.17</v>
      </c>
      <c r="AG350" s="302">
        <v>1090</v>
      </c>
      <c r="AH350" s="302">
        <v>100</v>
      </c>
      <c r="AI350" s="306">
        <v>2.8000000000000001E-2</v>
      </c>
      <c r="AJ350" s="306">
        <v>0.02</v>
      </c>
      <c r="AK350" s="305">
        <v>26.2</v>
      </c>
      <c r="AL350" s="305">
        <v>2.9</v>
      </c>
      <c r="AM350" s="306">
        <v>0.13700000000000001</v>
      </c>
      <c r="AN350" s="306">
        <v>4.3999999999999997E-2</v>
      </c>
      <c r="AO350" s="304">
        <v>3.04</v>
      </c>
      <c r="AP350" s="304">
        <v>0.83</v>
      </c>
      <c r="AQ350" s="304">
        <v>6.9</v>
      </c>
      <c r="AR350" s="304">
        <v>1.1000000000000001</v>
      </c>
      <c r="AS350" s="304">
        <v>0.61</v>
      </c>
      <c r="AT350" s="304">
        <v>0.21</v>
      </c>
      <c r="AU350" s="305">
        <v>34.1</v>
      </c>
      <c r="AV350" s="304">
        <v>5.7</v>
      </c>
      <c r="AW350" s="304">
        <v>9.6999999999999993</v>
      </c>
      <c r="AX350" s="304">
        <v>1.2</v>
      </c>
      <c r="AY350" s="303">
        <v>110</v>
      </c>
      <c r="AZ350" s="302">
        <v>11</v>
      </c>
      <c r="BA350" s="303">
        <v>36.6</v>
      </c>
      <c r="BB350" s="302">
        <v>3</v>
      </c>
      <c r="BC350" s="303">
        <v>156</v>
      </c>
      <c r="BD350" s="302">
        <v>13</v>
      </c>
      <c r="BE350" s="303">
        <v>30.5</v>
      </c>
      <c r="BF350" s="302">
        <v>2.9</v>
      </c>
      <c r="BG350" s="302">
        <v>260</v>
      </c>
      <c r="BH350" s="303">
        <v>17</v>
      </c>
      <c r="BI350" s="303">
        <v>50.4</v>
      </c>
      <c r="BJ350" s="305">
        <v>3.7</v>
      </c>
      <c r="BK350" s="302">
        <v>12.7</v>
      </c>
      <c r="BL350" s="305">
        <v>3.5</v>
      </c>
      <c r="BM350" s="302">
        <v>522000</v>
      </c>
      <c r="BN350" s="302">
        <v>46000</v>
      </c>
      <c r="BO350" s="302">
        <v>10120</v>
      </c>
      <c r="BP350" s="302">
        <v>760</v>
      </c>
      <c r="BQ350" s="303">
        <v>232</v>
      </c>
      <c r="BR350" s="302">
        <v>16</v>
      </c>
      <c r="BS350" s="303">
        <v>170</v>
      </c>
      <c r="BT350" s="302">
        <v>11</v>
      </c>
      <c r="BU350" s="304">
        <v>1.58</v>
      </c>
      <c r="BV350" s="304">
        <v>0.55000000000000004</v>
      </c>
      <c r="BW350" s="304">
        <v>0.65</v>
      </c>
      <c r="BX350" s="304">
        <v>0.33</v>
      </c>
      <c r="BY350" s="302"/>
      <c r="BZ350" s="307">
        <f t="shared" si="86"/>
        <v>52.12623951182303</v>
      </c>
      <c r="CA350" s="302"/>
      <c r="CB350" s="302"/>
      <c r="CC350" s="302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</row>
    <row r="351" spans="1:166" s="30" customFormat="1" ht="12" customHeight="1">
      <c r="A351" s="24" t="s">
        <v>462</v>
      </c>
      <c r="B351" s="24"/>
      <c r="C351" s="305">
        <v>7.0339999999999998</v>
      </c>
      <c r="D351" s="25" t="s">
        <v>461</v>
      </c>
      <c r="E351" s="25"/>
      <c r="F351" s="303">
        <v>3004.4</v>
      </c>
      <c r="G351" s="303">
        <v>4.5999999999999996</v>
      </c>
      <c r="H351" s="303">
        <v>2962.4</v>
      </c>
      <c r="I351" s="303">
        <v>52</v>
      </c>
      <c r="J351" s="305">
        <v>1.4</v>
      </c>
      <c r="K351" s="380">
        <v>0.22339999999999999</v>
      </c>
      <c r="L351" s="380">
        <v>1.5E-3</v>
      </c>
      <c r="M351" s="304">
        <v>17.95</v>
      </c>
      <c r="N351" s="304">
        <v>0.45</v>
      </c>
      <c r="O351" s="380">
        <v>0.58340000000000003</v>
      </c>
      <c r="P351" s="380">
        <v>1.2999999999999999E-2</v>
      </c>
      <c r="Q351" s="304">
        <v>0.59375999999999995</v>
      </c>
      <c r="R351" s="302"/>
      <c r="S351" s="302">
        <v>277</v>
      </c>
      <c r="T351" s="302">
        <v>38</v>
      </c>
      <c r="U351" s="302">
        <v>67.900000000000006</v>
      </c>
      <c r="V351" s="302">
        <v>9.1</v>
      </c>
      <c r="W351" s="302">
        <v>34.9</v>
      </c>
      <c r="X351" s="302">
        <v>4.5</v>
      </c>
      <c r="Y351" s="304">
        <v>1.0714285714285714</v>
      </c>
      <c r="Z351" s="381"/>
      <c r="AA351" s="302">
        <v>550</v>
      </c>
      <c r="AB351" s="302">
        <v>250</v>
      </c>
      <c r="AC351" s="304">
        <v>0.5</v>
      </c>
      <c r="AD351" s="304">
        <v>1.1000000000000001</v>
      </c>
      <c r="AE351" s="304">
        <v>0.08</v>
      </c>
      <c r="AF351" s="304">
        <v>0.11</v>
      </c>
      <c r="AG351" s="302">
        <v>847</v>
      </c>
      <c r="AH351" s="302">
        <v>64</v>
      </c>
      <c r="AI351" s="306">
        <v>9.4999999999999998E-3</v>
      </c>
      <c r="AJ351" s="306">
        <v>8.8999999999999999E-3</v>
      </c>
      <c r="AK351" s="305">
        <v>24</v>
      </c>
      <c r="AL351" s="305">
        <v>2.2000000000000002</v>
      </c>
      <c r="AM351" s="306">
        <v>0.09</v>
      </c>
      <c r="AN351" s="306">
        <v>3.3000000000000002E-2</v>
      </c>
      <c r="AO351" s="304">
        <v>1.54</v>
      </c>
      <c r="AP351" s="304">
        <v>0.53</v>
      </c>
      <c r="AQ351" s="304">
        <v>4.2</v>
      </c>
      <c r="AR351" s="304">
        <v>0.93</v>
      </c>
      <c r="AS351" s="304">
        <v>0.48</v>
      </c>
      <c r="AT351" s="304">
        <v>0.19</v>
      </c>
      <c r="AU351" s="305">
        <v>21.7</v>
      </c>
      <c r="AV351" s="304">
        <v>4.3</v>
      </c>
      <c r="AW351" s="304">
        <v>6.7</v>
      </c>
      <c r="AX351" s="304">
        <v>1.4</v>
      </c>
      <c r="AY351" s="303">
        <v>74</v>
      </c>
      <c r="AZ351" s="302">
        <v>10</v>
      </c>
      <c r="BA351" s="303">
        <v>25.4</v>
      </c>
      <c r="BB351" s="302">
        <v>2.9</v>
      </c>
      <c r="BC351" s="303">
        <v>118</v>
      </c>
      <c r="BD351" s="302">
        <v>10</v>
      </c>
      <c r="BE351" s="303">
        <v>24.5</v>
      </c>
      <c r="BF351" s="302">
        <v>2.9</v>
      </c>
      <c r="BG351" s="302">
        <v>214</v>
      </c>
      <c r="BH351" s="303">
        <v>28</v>
      </c>
      <c r="BI351" s="303">
        <v>43.6</v>
      </c>
      <c r="BJ351" s="305">
        <v>6</v>
      </c>
      <c r="BK351" s="302">
        <v>11.3</v>
      </c>
      <c r="BL351" s="305">
        <v>3.9</v>
      </c>
      <c r="BM351" s="302">
        <v>564000</v>
      </c>
      <c r="BN351" s="302">
        <v>47000</v>
      </c>
      <c r="BO351" s="302">
        <v>10600</v>
      </c>
      <c r="BP351" s="302">
        <v>1300</v>
      </c>
      <c r="BQ351" s="303">
        <v>135</v>
      </c>
      <c r="BR351" s="302">
        <v>18</v>
      </c>
      <c r="BS351" s="303">
        <v>126</v>
      </c>
      <c r="BT351" s="302">
        <v>17</v>
      </c>
      <c r="BU351" s="304">
        <v>3.2</v>
      </c>
      <c r="BV351" s="304">
        <v>0.85</v>
      </c>
      <c r="BW351" s="304">
        <v>1.2</v>
      </c>
      <c r="BX351" s="304">
        <v>0.46</v>
      </c>
      <c r="BY351" s="302"/>
      <c r="BZ351" s="307">
        <f t="shared" si="86"/>
        <v>65.670995670995666</v>
      </c>
      <c r="CA351" s="302"/>
      <c r="CB351" s="302"/>
      <c r="CC351" s="302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</row>
    <row r="352" spans="1:166" s="30" customFormat="1" ht="12" customHeight="1">
      <c r="A352" s="24" t="s">
        <v>463</v>
      </c>
      <c r="B352" s="24"/>
      <c r="C352" s="305">
        <v>7.2939999999999996</v>
      </c>
      <c r="D352" s="25" t="s">
        <v>461</v>
      </c>
      <c r="E352" s="25"/>
      <c r="F352" s="303">
        <v>3002.6</v>
      </c>
      <c r="G352" s="303">
        <v>3.6</v>
      </c>
      <c r="H352" s="303">
        <v>2965.2</v>
      </c>
      <c r="I352" s="303">
        <v>51</v>
      </c>
      <c r="J352" s="305">
        <v>1.24</v>
      </c>
      <c r="K352" s="380">
        <v>0.22289999999999999</v>
      </c>
      <c r="L352" s="380">
        <v>1.1000000000000001E-3</v>
      </c>
      <c r="M352" s="304">
        <v>17.916</v>
      </c>
      <c r="N352" s="304">
        <v>0.44</v>
      </c>
      <c r="O352" s="380">
        <v>0.58399999999999996</v>
      </c>
      <c r="P352" s="380">
        <v>1.2999999999999999E-2</v>
      </c>
      <c r="Q352" s="304">
        <v>0.39750000000000002</v>
      </c>
      <c r="R352" s="302"/>
      <c r="S352" s="302">
        <v>246</v>
      </c>
      <c r="T352" s="302">
        <v>19</v>
      </c>
      <c r="U352" s="302">
        <v>60.1</v>
      </c>
      <c r="V352" s="302">
        <v>4.5999999999999996</v>
      </c>
      <c r="W352" s="302">
        <v>29.6</v>
      </c>
      <c r="X352" s="302">
        <v>2.2999999999999998</v>
      </c>
      <c r="Y352" s="304">
        <v>1.0098831985624439</v>
      </c>
      <c r="Z352" s="381"/>
      <c r="AA352" s="302">
        <v>480</v>
      </c>
      <c r="AB352" s="302">
        <v>110</v>
      </c>
      <c r="AC352" s="304" t="s">
        <v>107</v>
      </c>
      <c r="AD352" s="304" t="s">
        <v>107</v>
      </c>
      <c r="AE352" s="304">
        <v>0.28999999999999998</v>
      </c>
      <c r="AF352" s="304">
        <v>0.23</v>
      </c>
      <c r="AG352" s="302">
        <v>706</v>
      </c>
      <c r="AH352" s="302">
        <v>58</v>
      </c>
      <c r="AI352" s="306">
        <v>0.161</v>
      </c>
      <c r="AJ352" s="306">
        <v>5.5E-2</v>
      </c>
      <c r="AK352" s="305">
        <v>23.8</v>
      </c>
      <c r="AL352" s="305">
        <v>2.4</v>
      </c>
      <c r="AM352" s="306">
        <v>0.23100000000000001</v>
      </c>
      <c r="AN352" s="306">
        <v>6.5000000000000002E-2</v>
      </c>
      <c r="AO352" s="304">
        <v>2.64</v>
      </c>
      <c r="AP352" s="304">
        <v>0.97</v>
      </c>
      <c r="AQ352" s="304">
        <v>4.5</v>
      </c>
      <c r="AR352" s="304">
        <v>1.2</v>
      </c>
      <c r="AS352" s="304">
        <v>0.4</v>
      </c>
      <c r="AT352" s="304">
        <v>0.16</v>
      </c>
      <c r="AU352" s="305">
        <v>16.7</v>
      </c>
      <c r="AV352" s="304">
        <v>3.5</v>
      </c>
      <c r="AW352" s="304">
        <v>5.74</v>
      </c>
      <c r="AX352" s="304">
        <v>0.82</v>
      </c>
      <c r="AY352" s="303">
        <v>69.099999999999994</v>
      </c>
      <c r="AZ352" s="302">
        <v>7.2</v>
      </c>
      <c r="BA352" s="303">
        <v>23.1</v>
      </c>
      <c r="BB352" s="302">
        <v>2.2999999999999998</v>
      </c>
      <c r="BC352" s="303">
        <v>110</v>
      </c>
      <c r="BD352" s="302">
        <v>11</v>
      </c>
      <c r="BE352" s="303">
        <v>21.9</v>
      </c>
      <c r="BF352" s="302">
        <v>2.2000000000000002</v>
      </c>
      <c r="BG352" s="302">
        <v>192</v>
      </c>
      <c r="BH352" s="303">
        <v>18</v>
      </c>
      <c r="BI352" s="303">
        <v>39.4</v>
      </c>
      <c r="BJ352" s="305">
        <v>4.2</v>
      </c>
      <c r="BK352" s="302">
        <v>10.8</v>
      </c>
      <c r="BL352" s="305">
        <v>2.4</v>
      </c>
      <c r="BM352" s="302">
        <v>518000</v>
      </c>
      <c r="BN352" s="302">
        <v>35000</v>
      </c>
      <c r="BO352" s="302">
        <v>9700</v>
      </c>
      <c r="BP352" s="302">
        <v>1200</v>
      </c>
      <c r="BQ352" s="303">
        <v>112.4</v>
      </c>
      <c r="BR352" s="302">
        <v>8.6999999999999993</v>
      </c>
      <c r="BS352" s="303">
        <v>111.3</v>
      </c>
      <c r="BT352" s="302">
        <v>8.6</v>
      </c>
      <c r="BU352" s="304">
        <v>2.19</v>
      </c>
      <c r="BV352" s="304">
        <v>0.45</v>
      </c>
      <c r="BW352" s="304">
        <v>0.6</v>
      </c>
      <c r="BX352" s="304">
        <v>0.19</v>
      </c>
      <c r="BY352" s="302"/>
      <c r="BZ352" s="307">
        <f t="shared" si="86"/>
        <v>41.529797979797976</v>
      </c>
      <c r="CA352" s="302"/>
      <c r="CB352" s="302"/>
      <c r="CC352" s="302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</row>
    <row r="353" spans="1:166" s="30" customFormat="1" ht="12" customHeight="1">
      <c r="A353" s="24" t="s">
        <v>464</v>
      </c>
      <c r="B353" s="24"/>
      <c r="C353" s="305">
        <v>7.0140000000000002</v>
      </c>
      <c r="D353" s="25" t="s">
        <v>461</v>
      </c>
      <c r="E353" s="25"/>
      <c r="F353" s="303">
        <v>3006.5</v>
      </c>
      <c r="G353" s="303">
        <v>4</v>
      </c>
      <c r="H353" s="303">
        <v>2949</v>
      </c>
      <c r="I353" s="303">
        <v>51</v>
      </c>
      <c r="J353" s="305">
        <v>1.91</v>
      </c>
      <c r="K353" s="380">
        <v>0.22370000000000001</v>
      </c>
      <c r="L353" s="380">
        <v>1.1000000000000001E-3</v>
      </c>
      <c r="M353" s="304">
        <v>17.86</v>
      </c>
      <c r="N353" s="304">
        <v>0.44</v>
      </c>
      <c r="O353" s="380">
        <v>0.58009999999999995</v>
      </c>
      <c r="P353" s="380">
        <v>1.2E-2</v>
      </c>
      <c r="Q353" s="304">
        <v>0.44087999999999999</v>
      </c>
      <c r="R353" s="302"/>
      <c r="S353" s="302">
        <v>248</v>
      </c>
      <c r="T353" s="302">
        <v>21</v>
      </c>
      <c r="U353" s="302">
        <v>60.9</v>
      </c>
      <c r="V353" s="302">
        <v>5.2</v>
      </c>
      <c r="W353" s="302">
        <v>28</v>
      </c>
      <c r="X353" s="302">
        <v>2.4</v>
      </c>
      <c r="Y353" s="304">
        <v>0.95149911816578481</v>
      </c>
      <c r="Z353" s="381"/>
      <c r="AA353" s="302">
        <v>235</v>
      </c>
      <c r="AB353" s="302">
        <v>93</v>
      </c>
      <c r="AC353" s="304">
        <v>0.1</v>
      </c>
      <c r="AD353" s="304">
        <v>1.2</v>
      </c>
      <c r="AE353" s="304">
        <v>0.16</v>
      </c>
      <c r="AF353" s="304">
        <v>0.17</v>
      </c>
      <c r="AG353" s="302">
        <v>709</v>
      </c>
      <c r="AH353" s="302">
        <v>54</v>
      </c>
      <c r="AI353" s="306" t="s">
        <v>107</v>
      </c>
      <c r="AJ353" s="306" t="s">
        <v>107</v>
      </c>
      <c r="AK353" s="305">
        <v>24.5</v>
      </c>
      <c r="AL353" s="305">
        <v>2.5</v>
      </c>
      <c r="AM353" s="306">
        <v>6.7000000000000004E-2</v>
      </c>
      <c r="AN353" s="306">
        <v>0.05</v>
      </c>
      <c r="AO353" s="304">
        <v>1.61</v>
      </c>
      <c r="AP353" s="304">
        <v>0.71</v>
      </c>
      <c r="AQ353" s="304">
        <v>4.2</v>
      </c>
      <c r="AR353" s="304">
        <v>1.4</v>
      </c>
      <c r="AS353" s="304">
        <v>0.55000000000000004</v>
      </c>
      <c r="AT353" s="304">
        <v>0.24</v>
      </c>
      <c r="AU353" s="305">
        <v>19</v>
      </c>
      <c r="AV353" s="304">
        <v>4.5</v>
      </c>
      <c r="AW353" s="304">
        <v>5.33</v>
      </c>
      <c r="AX353" s="304">
        <v>0.56999999999999995</v>
      </c>
      <c r="AY353" s="303">
        <v>65.8</v>
      </c>
      <c r="AZ353" s="302">
        <v>8.4</v>
      </c>
      <c r="BA353" s="303">
        <v>24.7</v>
      </c>
      <c r="BB353" s="302">
        <v>1.8</v>
      </c>
      <c r="BC353" s="303">
        <v>113</v>
      </c>
      <c r="BD353" s="302">
        <v>11</v>
      </c>
      <c r="BE353" s="303">
        <v>23.8</v>
      </c>
      <c r="BF353" s="302">
        <v>2.4</v>
      </c>
      <c r="BG353" s="302">
        <v>194</v>
      </c>
      <c r="BH353" s="303">
        <v>15</v>
      </c>
      <c r="BI353" s="303">
        <v>41.3</v>
      </c>
      <c r="BJ353" s="305">
        <v>3.7</v>
      </c>
      <c r="BK353" s="302">
        <v>13</v>
      </c>
      <c r="BL353" s="305">
        <v>3.3</v>
      </c>
      <c r="BM353" s="302">
        <v>548000</v>
      </c>
      <c r="BN353" s="302">
        <v>41000</v>
      </c>
      <c r="BO353" s="302">
        <v>10900</v>
      </c>
      <c r="BP353" s="302">
        <v>1100</v>
      </c>
      <c r="BQ353" s="303">
        <v>107.9</v>
      </c>
      <c r="BR353" s="302">
        <v>9.1999999999999993</v>
      </c>
      <c r="BS353" s="303">
        <v>113.4</v>
      </c>
      <c r="BT353" s="302">
        <v>9.6</v>
      </c>
      <c r="BU353" s="304">
        <v>3.05</v>
      </c>
      <c r="BV353" s="304">
        <v>0.76</v>
      </c>
      <c r="BW353" s="304">
        <v>0.64</v>
      </c>
      <c r="BX353" s="304">
        <v>0.28000000000000003</v>
      </c>
      <c r="BY353" s="302"/>
      <c r="BZ353" s="307">
        <f t="shared" si="86"/>
        <v>56.536231884057962</v>
      </c>
      <c r="CA353" s="302"/>
      <c r="CB353" s="302"/>
      <c r="CC353" s="302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</row>
    <row r="354" spans="1:166" s="113" customFormat="1" ht="12" customHeight="1">
      <c r="A354" s="110" t="s">
        <v>465</v>
      </c>
      <c r="B354" s="110"/>
      <c r="C354" s="383">
        <v>7.0309999999999997</v>
      </c>
      <c r="D354" s="111" t="s">
        <v>461</v>
      </c>
      <c r="E354" s="111"/>
      <c r="F354" s="382">
        <v>2979.3</v>
      </c>
      <c r="G354" s="382">
        <v>3.2</v>
      </c>
      <c r="H354" s="382">
        <v>2951</v>
      </c>
      <c r="I354" s="382">
        <v>62</v>
      </c>
      <c r="J354" s="383">
        <v>1</v>
      </c>
      <c r="K354" s="384">
        <v>0.21990000000000001</v>
      </c>
      <c r="L354" s="384">
        <v>1.1000000000000001E-3</v>
      </c>
      <c r="M354" s="385">
        <v>17.579999999999998</v>
      </c>
      <c r="N354" s="385">
        <v>0.51</v>
      </c>
      <c r="O354" s="384">
        <v>0.58069999999999999</v>
      </c>
      <c r="P354" s="384">
        <v>1.4999999999999999E-2</v>
      </c>
      <c r="Q354" s="385">
        <v>0.95779000000000003</v>
      </c>
      <c r="R354" s="386"/>
      <c r="S354" s="386">
        <v>348</v>
      </c>
      <c r="T354" s="386">
        <v>28</v>
      </c>
      <c r="U354" s="386">
        <v>84</v>
      </c>
      <c r="V354" s="386">
        <v>7.1</v>
      </c>
      <c r="W354" s="386">
        <v>37.200000000000003</v>
      </c>
      <c r="X354" s="386">
        <v>3</v>
      </c>
      <c r="Y354" s="385">
        <v>0.83018867924528306</v>
      </c>
      <c r="Z354" s="387"/>
      <c r="AA354" s="386">
        <v>390</v>
      </c>
      <c r="AB354" s="386">
        <v>180</v>
      </c>
      <c r="AC354" s="385">
        <v>0.41</v>
      </c>
      <c r="AD354" s="385">
        <v>0.87</v>
      </c>
      <c r="AE354" s="385">
        <v>11</v>
      </c>
      <c r="AF354" s="385">
        <v>8.3000000000000007</v>
      </c>
      <c r="AG354" s="386">
        <v>570</v>
      </c>
      <c r="AH354" s="386">
        <v>63</v>
      </c>
      <c r="AI354" s="388">
        <v>0.107</v>
      </c>
      <c r="AJ354" s="388">
        <v>3.3000000000000002E-2</v>
      </c>
      <c r="AK354" s="383">
        <v>18.2</v>
      </c>
      <c r="AL354" s="383">
        <v>2.7</v>
      </c>
      <c r="AM354" s="388">
        <v>0.16500000000000001</v>
      </c>
      <c r="AN354" s="388">
        <v>4.5999999999999999E-2</v>
      </c>
      <c r="AO354" s="385">
        <v>2.38</v>
      </c>
      <c r="AP354" s="385">
        <v>0.61</v>
      </c>
      <c r="AQ354" s="385">
        <v>3</v>
      </c>
      <c r="AR354" s="385">
        <v>1</v>
      </c>
      <c r="AS354" s="385">
        <v>0.49</v>
      </c>
      <c r="AT354" s="385">
        <v>0.18</v>
      </c>
      <c r="AU354" s="383">
        <v>16</v>
      </c>
      <c r="AV354" s="385">
        <v>2.8</v>
      </c>
      <c r="AW354" s="385">
        <v>5.52</v>
      </c>
      <c r="AX354" s="385">
        <v>0.76</v>
      </c>
      <c r="AY354" s="382">
        <v>56.3</v>
      </c>
      <c r="AZ354" s="386">
        <v>3.9</v>
      </c>
      <c r="BA354" s="382">
        <v>18.7</v>
      </c>
      <c r="BB354" s="386">
        <v>1.9</v>
      </c>
      <c r="BC354" s="382">
        <v>84.3</v>
      </c>
      <c r="BD354" s="386">
        <v>6.7</v>
      </c>
      <c r="BE354" s="382">
        <v>17.399999999999999</v>
      </c>
      <c r="BF354" s="386">
        <v>1.5</v>
      </c>
      <c r="BG354" s="386">
        <v>147</v>
      </c>
      <c r="BH354" s="382">
        <v>14</v>
      </c>
      <c r="BI354" s="382">
        <v>31</v>
      </c>
      <c r="BJ354" s="383">
        <v>2.5</v>
      </c>
      <c r="BK354" s="386">
        <v>9.6999999999999993</v>
      </c>
      <c r="BL354" s="383">
        <v>2.1</v>
      </c>
      <c r="BM354" s="386">
        <v>501000</v>
      </c>
      <c r="BN354" s="386">
        <v>46000</v>
      </c>
      <c r="BO354" s="386">
        <v>9980</v>
      </c>
      <c r="BP354" s="386">
        <v>1100</v>
      </c>
      <c r="BQ354" s="382">
        <v>132</v>
      </c>
      <c r="BR354" s="386">
        <v>10</v>
      </c>
      <c r="BS354" s="382">
        <v>159</v>
      </c>
      <c r="BT354" s="386">
        <v>13</v>
      </c>
      <c r="BU354" s="385">
        <v>2.62</v>
      </c>
      <c r="BV354" s="385">
        <v>0.72</v>
      </c>
      <c r="BW354" s="385">
        <v>0.46</v>
      </c>
      <c r="BX354" s="385">
        <v>0.2</v>
      </c>
      <c r="BY354" s="386"/>
      <c r="BZ354" s="307">
        <f t="shared" si="86"/>
        <v>42.42212885154062</v>
      </c>
      <c r="CA354" s="386"/>
      <c r="CB354" s="386"/>
      <c r="CC354" s="386"/>
      <c r="CD354" s="112"/>
      <c r="CE354" s="112"/>
      <c r="CF354" s="112"/>
      <c r="CG354" s="112"/>
      <c r="CH354" s="112"/>
      <c r="CI354" s="112"/>
      <c r="CJ354" s="112"/>
      <c r="CK354" s="112"/>
      <c r="CL354" s="112"/>
      <c r="CM354" s="112"/>
      <c r="CN354" s="112"/>
      <c r="CO354" s="112"/>
      <c r="CP354" s="112"/>
      <c r="CQ354" s="112"/>
      <c r="CR354" s="112"/>
      <c r="CS354" s="112"/>
      <c r="CT354" s="112"/>
      <c r="CU354" s="112"/>
      <c r="CV354" s="112"/>
      <c r="CW354" s="112"/>
      <c r="CX354" s="112"/>
      <c r="CY354" s="112"/>
      <c r="CZ354" s="112"/>
      <c r="DA354" s="112"/>
      <c r="DB354" s="112"/>
      <c r="DC354" s="112"/>
      <c r="DD354" s="112"/>
      <c r="DE354" s="112"/>
      <c r="DF354" s="112"/>
      <c r="DG354" s="112"/>
      <c r="DH354" s="112"/>
      <c r="DI354" s="112"/>
      <c r="DJ354" s="112"/>
      <c r="DK354" s="112"/>
      <c r="DL354" s="112"/>
      <c r="DM354" s="112"/>
      <c r="DN354" s="112"/>
      <c r="DO354" s="112"/>
      <c r="DP354" s="112"/>
      <c r="DQ354" s="112"/>
      <c r="DR354" s="112"/>
      <c r="DS354" s="112"/>
      <c r="DT354" s="112"/>
      <c r="DU354" s="112"/>
      <c r="DV354" s="112"/>
      <c r="DW354" s="112"/>
      <c r="DX354" s="112"/>
      <c r="DY354" s="112"/>
      <c r="DZ354" s="112"/>
      <c r="EA354" s="112"/>
      <c r="EB354" s="112"/>
      <c r="EC354" s="112"/>
      <c r="ED354" s="112"/>
      <c r="EE354" s="112"/>
      <c r="EF354" s="112"/>
      <c r="EG354" s="112"/>
      <c r="EH354" s="112"/>
      <c r="EI354" s="112"/>
      <c r="EJ354" s="112"/>
      <c r="EK354" s="112"/>
      <c r="EL354" s="112"/>
      <c r="EM354" s="112"/>
      <c r="EN354" s="112"/>
      <c r="EO354" s="112"/>
      <c r="EP354" s="112"/>
      <c r="EQ354" s="112"/>
      <c r="ER354" s="112"/>
      <c r="ES354" s="112"/>
      <c r="ET354" s="112"/>
      <c r="EU354" s="112"/>
      <c r="EV354" s="112"/>
      <c r="EW354" s="112"/>
      <c r="EX354" s="112"/>
      <c r="EY354" s="112"/>
      <c r="EZ354" s="112"/>
      <c r="FA354" s="112"/>
      <c r="FB354" s="112"/>
      <c r="FC354" s="112"/>
      <c r="FD354" s="112"/>
      <c r="FE354" s="112"/>
      <c r="FF354" s="112"/>
      <c r="FG354" s="112"/>
      <c r="FH354" s="112"/>
      <c r="FI354" s="112"/>
      <c r="FJ354" s="112"/>
    </row>
    <row r="355" spans="1:166" s="30" customFormat="1" ht="12" customHeight="1">
      <c r="A355" s="24" t="s">
        <v>466</v>
      </c>
      <c r="B355" s="24"/>
      <c r="C355" s="305">
        <v>7.0540000000000003</v>
      </c>
      <c r="D355" s="25" t="s">
        <v>461</v>
      </c>
      <c r="E355" s="25"/>
      <c r="F355" s="303">
        <v>3004</v>
      </c>
      <c r="G355" s="303">
        <v>3.3</v>
      </c>
      <c r="H355" s="303">
        <v>2991.2</v>
      </c>
      <c r="I355" s="303">
        <v>52</v>
      </c>
      <c r="J355" s="305">
        <v>0.43</v>
      </c>
      <c r="K355" s="380">
        <v>0.22317999999999999</v>
      </c>
      <c r="L355" s="380">
        <v>9.2000000000000003E-4</v>
      </c>
      <c r="M355" s="304">
        <v>18.126000000000001</v>
      </c>
      <c r="N355" s="304">
        <v>0.44</v>
      </c>
      <c r="O355" s="380">
        <v>0.59050000000000002</v>
      </c>
      <c r="P355" s="380">
        <v>1.2999999999999999E-2</v>
      </c>
      <c r="Q355" s="304">
        <v>0.58694999999999997</v>
      </c>
      <c r="R355" s="302"/>
      <c r="S355" s="302">
        <v>433</v>
      </c>
      <c r="T355" s="302">
        <v>48</v>
      </c>
      <c r="U355" s="302">
        <v>106</v>
      </c>
      <c r="V355" s="302">
        <v>12</v>
      </c>
      <c r="W355" s="302">
        <v>51.7</v>
      </c>
      <c r="X355" s="302">
        <v>5.7</v>
      </c>
      <c r="Y355" s="304">
        <v>1</v>
      </c>
      <c r="Z355" s="381"/>
      <c r="AA355" s="302">
        <v>410</v>
      </c>
      <c r="AB355" s="302">
        <v>130</v>
      </c>
      <c r="AC355" s="304">
        <v>0.1</v>
      </c>
      <c r="AD355" s="304">
        <v>1.2</v>
      </c>
      <c r="AE355" s="304">
        <v>0.36</v>
      </c>
      <c r="AF355" s="304">
        <v>0.21</v>
      </c>
      <c r="AG355" s="302">
        <v>720</v>
      </c>
      <c r="AH355" s="302">
        <v>110</v>
      </c>
      <c r="AI355" s="306">
        <v>3.2000000000000001E-2</v>
      </c>
      <c r="AJ355" s="306">
        <v>2.1000000000000001E-2</v>
      </c>
      <c r="AK355" s="305">
        <v>27</v>
      </c>
      <c r="AL355" s="305">
        <v>3.7</v>
      </c>
      <c r="AM355" s="306">
        <v>8.1000000000000003E-2</v>
      </c>
      <c r="AN355" s="306">
        <v>3.4000000000000002E-2</v>
      </c>
      <c r="AO355" s="304">
        <v>1.18</v>
      </c>
      <c r="AP355" s="304">
        <v>0.4</v>
      </c>
      <c r="AQ355" s="304">
        <v>4.3</v>
      </c>
      <c r="AR355" s="304">
        <v>1.3</v>
      </c>
      <c r="AS355" s="304">
        <v>0.67</v>
      </c>
      <c r="AT355" s="304">
        <v>0.22</v>
      </c>
      <c r="AU355" s="305">
        <v>20.2</v>
      </c>
      <c r="AV355" s="304">
        <v>4.7</v>
      </c>
      <c r="AW355" s="304">
        <v>6.9</v>
      </c>
      <c r="AX355" s="304">
        <v>1.3</v>
      </c>
      <c r="AY355" s="303">
        <v>69.599999999999994</v>
      </c>
      <c r="AZ355" s="302">
        <v>7.2</v>
      </c>
      <c r="BA355" s="303">
        <v>25.2</v>
      </c>
      <c r="BB355" s="302">
        <v>3</v>
      </c>
      <c r="BC355" s="303">
        <v>102.9</v>
      </c>
      <c r="BD355" s="302">
        <v>8</v>
      </c>
      <c r="BE355" s="303">
        <v>21.1</v>
      </c>
      <c r="BF355" s="302">
        <v>2.9</v>
      </c>
      <c r="BG355" s="302">
        <v>186</v>
      </c>
      <c r="BH355" s="303">
        <v>21</v>
      </c>
      <c r="BI355" s="303">
        <v>35.5</v>
      </c>
      <c r="BJ355" s="305">
        <v>2.7</v>
      </c>
      <c r="BK355" s="302">
        <v>10.7</v>
      </c>
      <c r="BL355" s="305">
        <v>4.3</v>
      </c>
      <c r="BM355" s="302">
        <v>574000</v>
      </c>
      <c r="BN355" s="302">
        <v>74000</v>
      </c>
      <c r="BO355" s="302">
        <v>11200</v>
      </c>
      <c r="BP355" s="302">
        <v>1300</v>
      </c>
      <c r="BQ355" s="303">
        <v>194</v>
      </c>
      <c r="BR355" s="302">
        <v>20</v>
      </c>
      <c r="BS355" s="303">
        <v>194</v>
      </c>
      <c r="BT355" s="302">
        <v>20</v>
      </c>
      <c r="BU355" s="304">
        <v>2.35</v>
      </c>
      <c r="BV355" s="304">
        <v>0.45</v>
      </c>
      <c r="BW355" s="304">
        <v>0.81</v>
      </c>
      <c r="BX355" s="304">
        <v>0.42</v>
      </c>
      <c r="BY355" s="302"/>
      <c r="BZ355" s="307">
        <f t="shared" si="86"/>
        <v>75.169097359085526</v>
      </c>
      <c r="CA355" s="302"/>
      <c r="CB355" s="302"/>
      <c r="CC355" s="302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</row>
    <row r="356" spans="1:166" s="30" customFormat="1" ht="12" customHeight="1">
      <c r="A356" s="24" t="s">
        <v>467</v>
      </c>
      <c r="B356" s="24"/>
      <c r="C356" s="305">
        <v>7.0330000000000004</v>
      </c>
      <c r="D356" s="25" t="s">
        <v>461</v>
      </c>
      <c r="E356" s="25"/>
      <c r="F356" s="303">
        <v>3009.6</v>
      </c>
      <c r="G356" s="303">
        <v>4.4000000000000004</v>
      </c>
      <c r="H356" s="303">
        <v>2979.6</v>
      </c>
      <c r="I356" s="303">
        <v>52</v>
      </c>
      <c r="J356" s="305">
        <v>0.99</v>
      </c>
      <c r="K356" s="380">
        <v>0.22409999999999999</v>
      </c>
      <c r="L356" s="380">
        <v>1.1999999999999999E-3</v>
      </c>
      <c r="M356" s="304">
        <v>18.12</v>
      </c>
      <c r="N356" s="304">
        <v>0.45</v>
      </c>
      <c r="O356" s="380">
        <v>0.58760000000000001</v>
      </c>
      <c r="P356" s="380">
        <v>1.2999999999999999E-2</v>
      </c>
      <c r="Q356" s="304">
        <v>0.54605999999999999</v>
      </c>
      <c r="R356" s="302"/>
      <c r="S356" s="302">
        <v>381</v>
      </c>
      <c r="T356" s="302">
        <v>21</v>
      </c>
      <c r="U356" s="302">
        <v>93.5</v>
      </c>
      <c r="V356" s="302">
        <v>5.0999999999999996</v>
      </c>
      <c r="W356" s="302">
        <v>44.9</v>
      </c>
      <c r="X356" s="302">
        <v>2.5</v>
      </c>
      <c r="Y356" s="304">
        <v>0.99067055393586012</v>
      </c>
      <c r="Z356" s="381"/>
      <c r="AA356" s="302">
        <v>280</v>
      </c>
      <c r="AB356" s="302">
        <v>130</v>
      </c>
      <c r="AC356" s="304">
        <v>0.42</v>
      </c>
      <c r="AD356" s="304">
        <v>0.82</v>
      </c>
      <c r="AE356" s="304">
        <v>0.11</v>
      </c>
      <c r="AF356" s="304">
        <v>0.15</v>
      </c>
      <c r="AG356" s="302">
        <v>712</v>
      </c>
      <c r="AH356" s="302">
        <v>50</v>
      </c>
      <c r="AI356" s="306">
        <v>0.32</v>
      </c>
      <c r="AJ356" s="306">
        <v>0.12</v>
      </c>
      <c r="AK356" s="305">
        <v>28.1</v>
      </c>
      <c r="AL356" s="305">
        <v>1.9</v>
      </c>
      <c r="AM356" s="306">
        <v>6.7000000000000004E-2</v>
      </c>
      <c r="AN356" s="306">
        <v>3.5000000000000003E-2</v>
      </c>
      <c r="AO356" s="304">
        <v>1.53</v>
      </c>
      <c r="AP356" s="304">
        <v>0.51</v>
      </c>
      <c r="AQ356" s="304">
        <v>4.09</v>
      </c>
      <c r="AR356" s="304">
        <v>0.84</v>
      </c>
      <c r="AS356" s="304">
        <v>0.48</v>
      </c>
      <c r="AT356" s="304">
        <v>0.21</v>
      </c>
      <c r="AU356" s="305">
        <v>18.2</v>
      </c>
      <c r="AV356" s="304">
        <v>2</v>
      </c>
      <c r="AW356" s="304">
        <v>5.85</v>
      </c>
      <c r="AX356" s="304">
        <v>0.65</v>
      </c>
      <c r="AY356" s="303">
        <v>63.4</v>
      </c>
      <c r="AZ356" s="302">
        <v>6.6</v>
      </c>
      <c r="BA356" s="303">
        <v>22.4</v>
      </c>
      <c r="BB356" s="302">
        <v>1.8</v>
      </c>
      <c r="BC356" s="303">
        <v>97.6</v>
      </c>
      <c r="BD356" s="302">
        <v>6</v>
      </c>
      <c r="BE356" s="303">
        <v>17.899999999999999</v>
      </c>
      <c r="BF356" s="302">
        <v>1.3</v>
      </c>
      <c r="BG356" s="302">
        <v>163</v>
      </c>
      <c r="BH356" s="303">
        <v>13</v>
      </c>
      <c r="BI356" s="303">
        <v>31.4</v>
      </c>
      <c r="BJ356" s="305">
        <v>3.3</v>
      </c>
      <c r="BK356" s="302">
        <v>11.5</v>
      </c>
      <c r="BL356" s="305">
        <v>3</v>
      </c>
      <c r="BM356" s="302">
        <v>550000</v>
      </c>
      <c r="BN356" s="302">
        <v>32000</v>
      </c>
      <c r="BO356" s="302">
        <v>10460</v>
      </c>
      <c r="BP356" s="302">
        <v>710</v>
      </c>
      <c r="BQ356" s="303">
        <v>169.9</v>
      </c>
      <c r="BR356" s="302">
        <v>8.9</v>
      </c>
      <c r="BS356" s="303">
        <v>171.5</v>
      </c>
      <c r="BT356" s="302">
        <v>8.6</v>
      </c>
      <c r="BU356" s="304">
        <v>1.99</v>
      </c>
      <c r="BV356" s="304">
        <v>0.52</v>
      </c>
      <c r="BW356" s="304">
        <v>0.5</v>
      </c>
      <c r="BX356" s="304">
        <v>0.25</v>
      </c>
      <c r="BY356" s="302"/>
      <c r="BZ356" s="307">
        <f t="shared" si="86"/>
        <v>56.939130990619553</v>
      </c>
      <c r="CA356" s="302"/>
      <c r="CB356" s="302"/>
      <c r="CC356" s="302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</row>
    <row r="357" spans="1:166" s="30" customFormat="1" ht="12" customHeight="1">
      <c r="A357" s="24" t="s">
        <v>468</v>
      </c>
      <c r="B357" s="24"/>
      <c r="C357" s="305">
        <v>7.032</v>
      </c>
      <c r="D357" s="25" t="s">
        <v>461</v>
      </c>
      <c r="E357" s="25"/>
      <c r="F357" s="303">
        <v>3011.9</v>
      </c>
      <c r="G357" s="303">
        <v>3.8</v>
      </c>
      <c r="H357" s="303">
        <v>2994</v>
      </c>
      <c r="I357" s="303">
        <v>52</v>
      </c>
      <c r="J357" s="305">
        <v>0.57999999999999996</v>
      </c>
      <c r="K357" s="380">
        <v>0.2243</v>
      </c>
      <c r="L357" s="380">
        <v>1.4E-3</v>
      </c>
      <c r="M357" s="304">
        <v>18.239999999999998</v>
      </c>
      <c r="N357" s="304">
        <v>0.45</v>
      </c>
      <c r="O357" s="380">
        <v>0.59119999999999995</v>
      </c>
      <c r="P357" s="380">
        <v>1.2999999999999999E-2</v>
      </c>
      <c r="Q357" s="304">
        <v>0.50395000000000001</v>
      </c>
      <c r="R357" s="302"/>
      <c r="S357" s="302">
        <v>265</v>
      </c>
      <c r="T357" s="302">
        <v>23</v>
      </c>
      <c r="U357" s="302">
        <v>64.900000000000006</v>
      </c>
      <c r="V357" s="302">
        <v>5.2</v>
      </c>
      <c r="W357" s="302">
        <v>30.9</v>
      </c>
      <c r="X357" s="302">
        <v>2.6</v>
      </c>
      <c r="Y357" s="304">
        <v>0.99159663865546221</v>
      </c>
      <c r="Z357" s="381"/>
      <c r="AA357" s="302">
        <v>324</v>
      </c>
      <c r="AB357" s="302">
        <v>91</v>
      </c>
      <c r="AC357" s="304" t="s">
        <v>107</v>
      </c>
      <c r="AD357" s="304" t="s">
        <v>107</v>
      </c>
      <c r="AE357" s="304">
        <v>0.3</v>
      </c>
      <c r="AF357" s="304">
        <v>0.21</v>
      </c>
      <c r="AG357" s="302">
        <v>718</v>
      </c>
      <c r="AH357" s="302">
        <v>67</v>
      </c>
      <c r="AI357" s="306">
        <v>6.5000000000000002E-2</v>
      </c>
      <c r="AJ357" s="306">
        <v>3.2000000000000001E-2</v>
      </c>
      <c r="AK357" s="305">
        <v>23.4</v>
      </c>
      <c r="AL357" s="305">
        <v>2.4</v>
      </c>
      <c r="AM357" s="306">
        <v>0.112</v>
      </c>
      <c r="AN357" s="306">
        <v>3.6999999999999998E-2</v>
      </c>
      <c r="AO357" s="304">
        <v>1.1299999999999999</v>
      </c>
      <c r="AP357" s="304">
        <v>0.66</v>
      </c>
      <c r="AQ357" s="304">
        <v>3.7</v>
      </c>
      <c r="AR357" s="304">
        <v>1.1000000000000001</v>
      </c>
      <c r="AS357" s="304">
        <v>0.48</v>
      </c>
      <c r="AT357" s="304">
        <v>0.12</v>
      </c>
      <c r="AU357" s="305">
        <v>18.8</v>
      </c>
      <c r="AV357" s="304">
        <v>3.7</v>
      </c>
      <c r="AW357" s="304">
        <v>5.54</v>
      </c>
      <c r="AX357" s="304">
        <v>0.63</v>
      </c>
      <c r="AY357" s="303">
        <v>68.7</v>
      </c>
      <c r="AZ357" s="302">
        <v>8.1999999999999993</v>
      </c>
      <c r="BA357" s="303">
        <v>24.8</v>
      </c>
      <c r="BB357" s="302">
        <v>2</v>
      </c>
      <c r="BC357" s="303">
        <v>108.9</v>
      </c>
      <c r="BD357" s="302">
        <v>8.3000000000000007</v>
      </c>
      <c r="BE357" s="303">
        <v>23.8</v>
      </c>
      <c r="BF357" s="302">
        <v>2.8</v>
      </c>
      <c r="BG357" s="302">
        <v>212</v>
      </c>
      <c r="BH357" s="303">
        <v>22</v>
      </c>
      <c r="BI357" s="303">
        <v>41.2</v>
      </c>
      <c r="BJ357" s="305">
        <v>4.4000000000000004</v>
      </c>
      <c r="BK357" s="302">
        <v>12</v>
      </c>
      <c r="BL357" s="305">
        <v>3.5</v>
      </c>
      <c r="BM357" s="302">
        <v>539000</v>
      </c>
      <c r="BN357" s="302">
        <v>67000</v>
      </c>
      <c r="BO357" s="302">
        <v>10600</v>
      </c>
      <c r="BP357" s="302">
        <v>1100</v>
      </c>
      <c r="BQ357" s="303">
        <v>118</v>
      </c>
      <c r="BR357" s="302">
        <v>11</v>
      </c>
      <c r="BS357" s="303">
        <v>119</v>
      </c>
      <c r="BT357" s="302">
        <v>11</v>
      </c>
      <c r="BU357" s="304">
        <v>2.37</v>
      </c>
      <c r="BV357" s="304">
        <v>0.57999999999999996</v>
      </c>
      <c r="BW357" s="304">
        <v>0.49</v>
      </c>
      <c r="BX357" s="304">
        <v>0.31</v>
      </c>
      <c r="BY357" s="302"/>
      <c r="BZ357" s="307">
        <f t="shared" si="86"/>
        <v>79.364027744558726</v>
      </c>
      <c r="CA357" s="302"/>
      <c r="CB357" s="302"/>
      <c r="CC357" s="302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</row>
    <row r="358" spans="1:166" s="30" customFormat="1" ht="12" customHeight="1">
      <c r="A358" s="24" t="s">
        <v>469</v>
      </c>
      <c r="B358" s="24"/>
      <c r="C358" s="305">
        <v>7.2460000000000004</v>
      </c>
      <c r="D358" s="25" t="s">
        <v>461</v>
      </c>
      <c r="E358" s="25"/>
      <c r="F358" s="303">
        <v>3000.3</v>
      </c>
      <c r="G358" s="303">
        <v>4.7</v>
      </c>
      <c r="H358" s="303">
        <v>2986.5</v>
      </c>
      <c r="I358" s="303">
        <v>52</v>
      </c>
      <c r="J358" s="305">
        <v>0.54</v>
      </c>
      <c r="K358" s="380">
        <v>0.22259999999999999</v>
      </c>
      <c r="L358" s="380">
        <v>1.6000000000000001E-3</v>
      </c>
      <c r="M358" s="304">
        <v>18.03</v>
      </c>
      <c r="N358" s="304">
        <v>0.45</v>
      </c>
      <c r="O358" s="380">
        <v>0.58930000000000005</v>
      </c>
      <c r="P358" s="380">
        <v>1.2999999999999999E-2</v>
      </c>
      <c r="Q358" s="304">
        <v>0.67954999999999999</v>
      </c>
      <c r="R358" s="302"/>
      <c r="S358" s="302">
        <v>257</v>
      </c>
      <c r="T358" s="302">
        <v>22</v>
      </c>
      <c r="U358" s="302">
        <v>62.8</v>
      </c>
      <c r="V358" s="302">
        <v>5</v>
      </c>
      <c r="W358" s="302">
        <v>31.7</v>
      </c>
      <c r="X358" s="302">
        <v>2.8</v>
      </c>
      <c r="Y358" s="304">
        <v>1.0517241379310345</v>
      </c>
      <c r="Z358" s="381"/>
      <c r="AA358" s="302">
        <v>327</v>
      </c>
      <c r="AB358" s="302">
        <v>96</v>
      </c>
      <c r="AC358" s="304" t="s">
        <v>107</v>
      </c>
      <c r="AD358" s="304" t="s">
        <v>107</v>
      </c>
      <c r="AE358" s="304">
        <v>0.27</v>
      </c>
      <c r="AF358" s="304">
        <v>0.21</v>
      </c>
      <c r="AG358" s="302">
        <v>774</v>
      </c>
      <c r="AH358" s="302">
        <v>75</v>
      </c>
      <c r="AI358" s="306">
        <v>0.23200000000000001</v>
      </c>
      <c r="AJ358" s="306">
        <v>5.1999999999999998E-2</v>
      </c>
      <c r="AK358" s="305">
        <v>24.6</v>
      </c>
      <c r="AL358" s="305">
        <v>2.2000000000000002</v>
      </c>
      <c r="AM358" s="306">
        <v>0.25800000000000001</v>
      </c>
      <c r="AN358" s="306">
        <v>5.1999999999999998E-2</v>
      </c>
      <c r="AO358" s="304">
        <v>1.6</v>
      </c>
      <c r="AP358" s="304">
        <v>0.63</v>
      </c>
      <c r="AQ358" s="304">
        <v>3.79</v>
      </c>
      <c r="AR358" s="304">
        <v>0.82</v>
      </c>
      <c r="AS358" s="304">
        <v>0.56000000000000005</v>
      </c>
      <c r="AT358" s="304">
        <v>0.22</v>
      </c>
      <c r="AU358" s="305">
        <v>18</v>
      </c>
      <c r="AV358" s="304">
        <v>3.3</v>
      </c>
      <c r="AW358" s="304">
        <v>5.91</v>
      </c>
      <c r="AX358" s="304">
        <v>0.79</v>
      </c>
      <c r="AY358" s="303">
        <v>69.599999999999994</v>
      </c>
      <c r="AZ358" s="302">
        <v>7.1</v>
      </c>
      <c r="BA358" s="303">
        <v>25.4</v>
      </c>
      <c r="BB358" s="302">
        <v>2.2999999999999998</v>
      </c>
      <c r="BC358" s="303">
        <v>117</v>
      </c>
      <c r="BD358" s="302">
        <v>11</v>
      </c>
      <c r="BE358" s="303">
        <v>23.7</v>
      </c>
      <c r="BF358" s="302">
        <v>2.7</v>
      </c>
      <c r="BG358" s="302">
        <v>209</v>
      </c>
      <c r="BH358" s="303">
        <v>16</v>
      </c>
      <c r="BI358" s="303">
        <v>40.799999999999997</v>
      </c>
      <c r="BJ358" s="305">
        <v>3.4</v>
      </c>
      <c r="BK358" s="302">
        <v>12.8</v>
      </c>
      <c r="BL358" s="305">
        <v>3.5</v>
      </c>
      <c r="BM358" s="302">
        <v>515000</v>
      </c>
      <c r="BN358" s="302">
        <v>41000</v>
      </c>
      <c r="BO358" s="302">
        <v>10400</v>
      </c>
      <c r="BP358" s="302">
        <v>790</v>
      </c>
      <c r="BQ358" s="303">
        <v>122</v>
      </c>
      <c r="BR358" s="302">
        <v>10</v>
      </c>
      <c r="BS358" s="303">
        <v>116</v>
      </c>
      <c r="BT358" s="302">
        <v>10</v>
      </c>
      <c r="BU358" s="304">
        <v>2.68</v>
      </c>
      <c r="BV358" s="304">
        <v>0.64</v>
      </c>
      <c r="BW358" s="304">
        <v>0.37</v>
      </c>
      <c r="BX358" s="304">
        <v>0.26</v>
      </c>
      <c r="BY358" s="302"/>
      <c r="BZ358" s="307">
        <f t="shared" si="86"/>
        <v>61.864116094986798</v>
      </c>
      <c r="CA358" s="302"/>
      <c r="CB358" s="302"/>
      <c r="CC358" s="302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</row>
    <row r="359" spans="1:166" s="30" customFormat="1" ht="12" customHeight="1">
      <c r="A359" s="24" t="s">
        <v>470</v>
      </c>
      <c r="B359" s="24"/>
      <c r="C359" s="305">
        <v>7.0190000000000001</v>
      </c>
      <c r="D359" s="25" t="s">
        <v>461</v>
      </c>
      <c r="E359" s="25"/>
      <c r="F359" s="303">
        <v>3002.7</v>
      </c>
      <c r="G359" s="303">
        <v>4.5999999999999996</v>
      </c>
      <c r="H359" s="303">
        <v>3002.6</v>
      </c>
      <c r="I359" s="303">
        <v>52</v>
      </c>
      <c r="J359" s="305">
        <v>0</v>
      </c>
      <c r="K359" s="380">
        <v>0.22309999999999999</v>
      </c>
      <c r="L359" s="380">
        <v>1.2999999999999999E-3</v>
      </c>
      <c r="M359" s="304">
        <v>18.190000000000001</v>
      </c>
      <c r="N359" s="304">
        <v>0.45</v>
      </c>
      <c r="O359" s="380">
        <v>0.59330000000000005</v>
      </c>
      <c r="P359" s="380">
        <v>1.2999999999999999E-2</v>
      </c>
      <c r="Q359" s="304">
        <v>0.67401</v>
      </c>
      <c r="R359" s="302"/>
      <c r="S359" s="302">
        <v>261</v>
      </c>
      <c r="T359" s="302">
        <v>19</v>
      </c>
      <c r="U359" s="302">
        <v>63.8</v>
      </c>
      <c r="V359" s="302">
        <v>4.4000000000000004</v>
      </c>
      <c r="W359" s="302">
        <v>32.700000000000003</v>
      </c>
      <c r="X359" s="302">
        <v>2.4</v>
      </c>
      <c r="Y359" s="304">
        <v>1.0523605150214592</v>
      </c>
      <c r="Z359" s="381"/>
      <c r="AA359" s="302">
        <v>416</v>
      </c>
      <c r="AB359" s="302">
        <v>96</v>
      </c>
      <c r="AC359" s="304">
        <v>0.4</v>
      </c>
      <c r="AD359" s="304">
        <v>1.1000000000000001</v>
      </c>
      <c r="AE359" s="304">
        <v>0.36</v>
      </c>
      <c r="AF359" s="304">
        <v>0.22</v>
      </c>
      <c r="AG359" s="302">
        <v>732</v>
      </c>
      <c r="AH359" s="302">
        <v>63</v>
      </c>
      <c r="AI359" s="306">
        <v>0.28999999999999998</v>
      </c>
      <c r="AJ359" s="306">
        <v>0.1</v>
      </c>
      <c r="AK359" s="305">
        <v>25.7</v>
      </c>
      <c r="AL359" s="305">
        <v>4.3</v>
      </c>
      <c r="AM359" s="306">
        <v>0.21</v>
      </c>
      <c r="AN359" s="306">
        <v>0.1</v>
      </c>
      <c r="AO359" s="304">
        <v>2.2000000000000002</v>
      </c>
      <c r="AP359" s="304">
        <v>0.75</v>
      </c>
      <c r="AQ359" s="304">
        <v>3.51</v>
      </c>
      <c r="AR359" s="304">
        <v>0.92</v>
      </c>
      <c r="AS359" s="304">
        <v>0.4</v>
      </c>
      <c r="AT359" s="304">
        <v>0.21</v>
      </c>
      <c r="AU359" s="305">
        <v>18.100000000000001</v>
      </c>
      <c r="AV359" s="304">
        <v>2.7</v>
      </c>
      <c r="AW359" s="304">
        <v>5.99</v>
      </c>
      <c r="AX359" s="304">
        <v>0.72</v>
      </c>
      <c r="AY359" s="303">
        <v>65.599999999999994</v>
      </c>
      <c r="AZ359" s="302">
        <v>5.7</v>
      </c>
      <c r="BA359" s="303">
        <v>23.8</v>
      </c>
      <c r="BB359" s="302">
        <v>1.8</v>
      </c>
      <c r="BC359" s="303">
        <v>114</v>
      </c>
      <c r="BD359" s="302">
        <v>13</v>
      </c>
      <c r="BE359" s="303">
        <v>22.5</v>
      </c>
      <c r="BF359" s="302">
        <v>2.4</v>
      </c>
      <c r="BG359" s="302">
        <v>199</v>
      </c>
      <c r="BH359" s="303">
        <v>20</v>
      </c>
      <c r="BI359" s="303">
        <v>39</v>
      </c>
      <c r="BJ359" s="305">
        <v>3.1</v>
      </c>
      <c r="BK359" s="302">
        <v>11.1</v>
      </c>
      <c r="BL359" s="305">
        <v>2.7</v>
      </c>
      <c r="BM359" s="302">
        <v>512000</v>
      </c>
      <c r="BN359" s="302">
        <v>42000</v>
      </c>
      <c r="BO359" s="302">
        <v>10060</v>
      </c>
      <c r="BP359" s="302">
        <v>600</v>
      </c>
      <c r="BQ359" s="303">
        <v>122.6</v>
      </c>
      <c r="BR359" s="302">
        <v>8.6999999999999993</v>
      </c>
      <c r="BS359" s="303">
        <v>116.5</v>
      </c>
      <c r="BT359" s="302">
        <v>8.6</v>
      </c>
      <c r="BU359" s="304">
        <v>1.47</v>
      </c>
      <c r="BV359" s="304">
        <v>0.55000000000000004</v>
      </c>
      <c r="BW359" s="304">
        <v>0.46</v>
      </c>
      <c r="BX359" s="304">
        <v>0.25</v>
      </c>
      <c r="BY359" s="302"/>
      <c r="BZ359" s="307">
        <f t="shared" si="86"/>
        <v>48.507640507640502</v>
      </c>
      <c r="CA359" s="302"/>
      <c r="CB359" s="302"/>
      <c r="CC359" s="302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</row>
    <row r="360" spans="1:166" s="113" customFormat="1" ht="12" customHeight="1">
      <c r="A360" s="110" t="s">
        <v>471</v>
      </c>
      <c r="B360" s="110"/>
      <c r="C360" s="383">
        <v>7.0140000000000002</v>
      </c>
      <c r="D360" s="111" t="s">
        <v>461</v>
      </c>
      <c r="E360" s="111"/>
      <c r="F360" s="382">
        <v>2999.1</v>
      </c>
      <c r="G360" s="382">
        <v>2.1</v>
      </c>
      <c r="H360" s="382">
        <v>3004.8</v>
      </c>
      <c r="I360" s="382">
        <v>52</v>
      </c>
      <c r="J360" s="383">
        <v>-0.16</v>
      </c>
      <c r="K360" s="384">
        <v>0.22259999999999999</v>
      </c>
      <c r="L360" s="384">
        <v>1E-3</v>
      </c>
      <c r="M360" s="385">
        <v>18.21</v>
      </c>
      <c r="N360" s="385">
        <v>0.44</v>
      </c>
      <c r="O360" s="384">
        <v>0.59379999999999999</v>
      </c>
      <c r="P360" s="384">
        <v>1.2999999999999999E-2</v>
      </c>
      <c r="Q360" s="385">
        <v>0.53749000000000002</v>
      </c>
      <c r="R360" s="386"/>
      <c r="S360" s="386">
        <v>388</v>
      </c>
      <c r="T360" s="386">
        <v>20</v>
      </c>
      <c r="U360" s="386">
        <v>94.8</v>
      </c>
      <c r="V360" s="386">
        <v>5.0999999999999996</v>
      </c>
      <c r="W360" s="386">
        <v>44.9</v>
      </c>
      <c r="X360" s="386">
        <v>2.4</v>
      </c>
      <c r="Y360" s="385">
        <v>0.97518753606462771</v>
      </c>
      <c r="Z360" s="387"/>
      <c r="AA360" s="386">
        <v>395</v>
      </c>
      <c r="AB360" s="386">
        <v>99</v>
      </c>
      <c r="AC360" s="385">
        <v>0.19</v>
      </c>
      <c r="AD360" s="385">
        <v>0.98</v>
      </c>
      <c r="AE360" s="385">
        <v>0.32</v>
      </c>
      <c r="AF360" s="385">
        <v>0.22</v>
      </c>
      <c r="AG360" s="386">
        <v>615</v>
      </c>
      <c r="AH360" s="386">
        <v>56</v>
      </c>
      <c r="AI360" s="388">
        <v>4.5999999999999999E-2</v>
      </c>
      <c r="AJ360" s="388">
        <v>1.7000000000000001E-2</v>
      </c>
      <c r="AK360" s="383">
        <v>23.7</v>
      </c>
      <c r="AL360" s="383">
        <v>1.9</v>
      </c>
      <c r="AM360" s="388">
        <v>0.112</v>
      </c>
      <c r="AN360" s="388">
        <v>5.8999999999999997E-2</v>
      </c>
      <c r="AO360" s="385">
        <v>2.23</v>
      </c>
      <c r="AP360" s="385">
        <v>0.55000000000000004</v>
      </c>
      <c r="AQ360" s="385">
        <v>3.6</v>
      </c>
      <c r="AR360" s="385">
        <v>1.3</v>
      </c>
      <c r="AS360" s="385">
        <v>0.39</v>
      </c>
      <c r="AT360" s="385">
        <v>0.15</v>
      </c>
      <c r="AU360" s="383">
        <v>18.7</v>
      </c>
      <c r="AV360" s="385">
        <v>3.3</v>
      </c>
      <c r="AW360" s="385">
        <v>6.17</v>
      </c>
      <c r="AX360" s="385">
        <v>0.79</v>
      </c>
      <c r="AY360" s="382">
        <v>64.900000000000006</v>
      </c>
      <c r="AZ360" s="386">
        <v>6.5</v>
      </c>
      <c r="BA360" s="382">
        <v>21</v>
      </c>
      <c r="BB360" s="386">
        <v>1.6</v>
      </c>
      <c r="BC360" s="382">
        <v>98.8</v>
      </c>
      <c r="BD360" s="386">
        <v>7.2</v>
      </c>
      <c r="BE360" s="382">
        <v>19.600000000000001</v>
      </c>
      <c r="BF360" s="386">
        <v>1.4</v>
      </c>
      <c r="BG360" s="386">
        <v>167</v>
      </c>
      <c r="BH360" s="382">
        <v>17</v>
      </c>
      <c r="BI360" s="382">
        <v>32.6</v>
      </c>
      <c r="BJ360" s="383">
        <v>2.6</v>
      </c>
      <c r="BK360" s="386">
        <v>9.8000000000000007</v>
      </c>
      <c r="BL360" s="383">
        <v>2.5</v>
      </c>
      <c r="BM360" s="386">
        <v>486000</v>
      </c>
      <c r="BN360" s="386">
        <v>42000</v>
      </c>
      <c r="BO360" s="386">
        <v>10390</v>
      </c>
      <c r="BP360" s="386">
        <v>640</v>
      </c>
      <c r="BQ360" s="382">
        <v>169</v>
      </c>
      <c r="BR360" s="386">
        <v>8.9</v>
      </c>
      <c r="BS360" s="382">
        <v>173.3</v>
      </c>
      <c r="BT360" s="386">
        <v>9.5</v>
      </c>
      <c r="BU360" s="385">
        <v>2.08</v>
      </c>
      <c r="BV360" s="385">
        <v>0.62</v>
      </c>
      <c r="BW360" s="385">
        <v>0.61</v>
      </c>
      <c r="BX360" s="385">
        <v>0.21</v>
      </c>
      <c r="BY360" s="386"/>
      <c r="BZ360" s="307">
        <f t="shared" si="86"/>
        <v>47.130916791230696</v>
      </c>
      <c r="CA360" s="386"/>
      <c r="CB360" s="386"/>
      <c r="CC360" s="386"/>
      <c r="CD360" s="112"/>
      <c r="CE360" s="112"/>
      <c r="CF360" s="112"/>
      <c r="CG360" s="112"/>
      <c r="CH360" s="112"/>
      <c r="CI360" s="112"/>
      <c r="CJ360" s="112"/>
      <c r="CK360" s="112"/>
      <c r="CL360" s="112"/>
      <c r="CM360" s="112"/>
      <c r="CN360" s="112"/>
      <c r="CO360" s="112"/>
      <c r="CP360" s="112"/>
      <c r="CQ360" s="112"/>
      <c r="CR360" s="112"/>
      <c r="CS360" s="112"/>
      <c r="CT360" s="112"/>
      <c r="CU360" s="112"/>
      <c r="CV360" s="112"/>
      <c r="CW360" s="112"/>
      <c r="CX360" s="112"/>
      <c r="CY360" s="112"/>
      <c r="CZ360" s="112"/>
      <c r="DA360" s="112"/>
      <c r="DB360" s="112"/>
      <c r="DC360" s="112"/>
      <c r="DD360" s="112"/>
      <c r="DE360" s="112"/>
      <c r="DF360" s="112"/>
      <c r="DG360" s="112"/>
      <c r="DH360" s="112"/>
      <c r="DI360" s="112"/>
      <c r="DJ360" s="112"/>
      <c r="DK360" s="112"/>
      <c r="DL360" s="112"/>
      <c r="DM360" s="112"/>
      <c r="DN360" s="112"/>
      <c r="DO360" s="112"/>
      <c r="DP360" s="112"/>
      <c r="DQ360" s="112"/>
      <c r="DR360" s="112"/>
      <c r="DS360" s="112"/>
      <c r="DT360" s="112"/>
      <c r="DU360" s="112"/>
      <c r="DV360" s="112"/>
      <c r="DW360" s="112"/>
      <c r="DX360" s="112"/>
      <c r="DY360" s="112"/>
      <c r="DZ360" s="112"/>
      <c r="EA360" s="112"/>
      <c r="EB360" s="112"/>
      <c r="EC360" s="112"/>
      <c r="ED360" s="112"/>
      <c r="EE360" s="112"/>
      <c r="EF360" s="112"/>
      <c r="EG360" s="112"/>
      <c r="EH360" s="112"/>
      <c r="EI360" s="112"/>
      <c r="EJ360" s="112"/>
      <c r="EK360" s="112"/>
      <c r="EL360" s="112"/>
      <c r="EM360" s="112"/>
      <c r="EN360" s="112"/>
      <c r="EO360" s="112"/>
      <c r="EP360" s="112"/>
      <c r="EQ360" s="112"/>
      <c r="ER360" s="112"/>
      <c r="ES360" s="112"/>
      <c r="ET360" s="112"/>
      <c r="EU360" s="112"/>
      <c r="EV360" s="112"/>
      <c r="EW360" s="112"/>
      <c r="EX360" s="112"/>
      <c r="EY360" s="112"/>
      <c r="EZ360" s="112"/>
      <c r="FA360" s="112"/>
      <c r="FB360" s="112"/>
      <c r="FC360" s="112"/>
      <c r="FD360" s="112"/>
      <c r="FE360" s="112"/>
      <c r="FF360" s="112"/>
      <c r="FG360" s="112"/>
      <c r="FH360" s="112"/>
      <c r="FI360" s="112"/>
      <c r="FJ360" s="112"/>
    </row>
    <row r="361" spans="1:166" s="54" customFormat="1" ht="12" customHeight="1">
      <c r="A361" s="51" t="s">
        <v>598</v>
      </c>
      <c r="B361" s="51"/>
      <c r="C361" s="390"/>
      <c r="D361" s="52"/>
      <c r="E361" s="52"/>
      <c r="F361" s="389">
        <f>AVERAGE(F341:F353,F355:F359)</f>
        <v>3004.6277777777777</v>
      </c>
      <c r="G361" s="389"/>
      <c r="H361" s="389">
        <f>AVERAGE(H341:H353,H355:H359)</f>
        <v>2976.7166666666662</v>
      </c>
      <c r="I361" s="389"/>
      <c r="J361" s="390">
        <f>AVERAGE(J341:J353,J355:J359)</f>
        <v>0.93166666666666664</v>
      </c>
      <c r="K361" s="391">
        <f>AVERAGE(K341:K353,K355:K359)</f>
        <v>0.22330944444444445</v>
      </c>
      <c r="L361" s="391"/>
      <c r="M361" s="392">
        <f>AVERAGE(M341:M353,M355:M359)</f>
        <v>18.018555555555555</v>
      </c>
      <c r="N361" s="392"/>
      <c r="O361" s="391">
        <f>AVERAGE(O341:O353,O355:O359)</f>
        <v>0.5868888888888889</v>
      </c>
      <c r="P361" s="391"/>
      <c r="Q361" s="392">
        <f>AVERAGE(Q341:Q353,Q355:Q359)</f>
        <v>0.4803694444444444</v>
      </c>
      <c r="R361" s="391"/>
      <c r="S361" s="389">
        <f>AVERAGE(S341:S353,U355:U359)</f>
        <v>265.38888888888891</v>
      </c>
      <c r="T361" s="389"/>
      <c r="U361" s="389">
        <f>AVERAGE(U341:U353,U355:U359)</f>
        <v>81.338888888888889</v>
      </c>
      <c r="V361" s="389"/>
      <c r="W361" s="389">
        <f>AVERAGE(W341:W353,W355:W359)</f>
        <v>48.455555555555556</v>
      </c>
      <c r="X361" s="390"/>
      <c r="Y361" s="392">
        <f>AVERAGE(Y341:Y353,Y355:Y359)</f>
        <v>1.1633834189278001</v>
      </c>
      <c r="Z361" s="391"/>
      <c r="AA361" s="389">
        <f>AVERAGE(AA341:AA353,AA355:AA359)</f>
        <v>363.61111111111109</v>
      </c>
      <c r="AB361" s="389"/>
      <c r="AC361" s="392">
        <f>AVERAGE(AC341:AC353,AC355:AC359)</f>
        <v>0.51466666666666661</v>
      </c>
      <c r="AD361" s="392"/>
      <c r="AE361" s="392">
        <f>AVERAGE(AE341:AE353,AE355:AE359)</f>
        <v>0.20422222222222219</v>
      </c>
      <c r="AF361" s="392"/>
      <c r="AG361" s="389">
        <f>AVERAGE(AG341:AG353,AG355:AG359)</f>
        <v>905.22222222222217</v>
      </c>
      <c r="AH361" s="391"/>
      <c r="AI361" s="393">
        <f>AVERAGE(AI341:AI353,AI355:AI359)</f>
        <v>0.10120588235294117</v>
      </c>
      <c r="AJ361" s="393"/>
      <c r="AK361" s="390">
        <f>AVERAGE(AK341:AK353,AK355:AK359)</f>
        <v>25.988888888888894</v>
      </c>
      <c r="AL361" s="390"/>
      <c r="AM361" s="393">
        <f>AVERAGE(AM341:AM353,AM355:AM359)</f>
        <v>0.13744444444444445</v>
      </c>
      <c r="AN361" s="393"/>
      <c r="AO361" s="392">
        <f>AVERAGE(AO341:AO353,AO355:AO359)</f>
        <v>2.0755555555555558</v>
      </c>
      <c r="AP361" s="392"/>
      <c r="AQ361" s="392">
        <f>AVERAGE(AQ341:AQ353,AQ355:AQ359)</f>
        <v>4.9105555555555567</v>
      </c>
      <c r="AR361" s="392"/>
      <c r="AS361" s="392">
        <f>AVERAGE(AS341:AS353,AS355:AS359)</f>
        <v>0.59166666666666679</v>
      </c>
      <c r="AT361" s="392"/>
      <c r="AU361" s="390">
        <f>AVERAGE(AU341:AU353,AU355:AU359)</f>
        <v>24.761111111111113</v>
      </c>
      <c r="AV361" s="392"/>
      <c r="AW361" s="392">
        <f>AVERAGE(AW341:AW353,AW355:AW359)</f>
        <v>7.5355555555555567</v>
      </c>
      <c r="AX361" s="392"/>
      <c r="AY361" s="389">
        <f>AVERAGE(AY341:AY353,AY355:AY359)</f>
        <v>85.449999999999989</v>
      </c>
      <c r="AZ361" s="391"/>
      <c r="BA361" s="389">
        <f>AVERAGE(BA341:BA353,BA355:BA359)</f>
        <v>29.611111111111111</v>
      </c>
      <c r="BB361" s="391"/>
      <c r="BC361" s="389">
        <f>AVERAGE(BC341:BC353,BC355:BC359)</f>
        <v>136.30000000000001</v>
      </c>
      <c r="BD361" s="391"/>
      <c r="BE361" s="389">
        <f>AVERAGE(BE341:BE353,BE355:BE359)</f>
        <v>26.438888888888886</v>
      </c>
      <c r="BF361" s="391"/>
      <c r="BG361" s="389">
        <f>AVERAGE(BG341:BG353,BG355:BG359)</f>
        <v>229.66666666666666</v>
      </c>
      <c r="BH361" s="389"/>
      <c r="BI361" s="389">
        <f>AVERAGE(BI341:BI353,BI355:BI359)</f>
        <v>45.033333333333331</v>
      </c>
      <c r="BJ361" s="390"/>
      <c r="BK361" s="390">
        <f>AVERAGE(BK341:BK353,BK355:BK359)</f>
        <v>12.011111111111113</v>
      </c>
      <c r="BL361" s="390"/>
      <c r="BM361" s="389">
        <f>AVERAGE(BM341:BM353,BM355:BM359)</f>
        <v>536277.77777777775</v>
      </c>
      <c r="BN361" s="391"/>
      <c r="BO361" s="389">
        <f>AVERAGE(BO341:BO353,BO355:BO359)</f>
        <v>10430.555555555555</v>
      </c>
      <c r="BP361" s="391"/>
      <c r="BQ361" s="389">
        <f>AVERAGE(BQ341:BQ353,BQ355:BQ359)</f>
        <v>177.26666666666668</v>
      </c>
      <c r="BR361" s="391"/>
      <c r="BS361" s="389">
        <f>AVERAGE(BS341:BS353,BS355:BS359)</f>
        <v>150.53888888888889</v>
      </c>
      <c r="BT361" s="391"/>
      <c r="BU361" s="392">
        <f>AVERAGE(BU341:BU353,BU355:BU359)</f>
        <v>2.0283333333333333</v>
      </c>
      <c r="BV361" s="392"/>
      <c r="BW361" s="392">
        <f>AVERAGE(BW341:BW353,BW355:BW359)</f>
        <v>0.55555555555555558</v>
      </c>
      <c r="BX361" s="392"/>
      <c r="BY361" s="391"/>
      <c r="BZ361" s="307"/>
      <c r="CA361" s="394"/>
      <c r="CB361" s="394"/>
      <c r="CC361" s="394"/>
      <c r="CD361" s="53"/>
      <c r="CE361" s="53"/>
      <c r="CF361" s="53"/>
      <c r="CG361" s="53"/>
      <c r="CH361" s="53"/>
      <c r="CI361" s="53"/>
      <c r="CJ361" s="53"/>
      <c r="CK361" s="53"/>
      <c r="CL361" s="53"/>
      <c r="CM361" s="53"/>
      <c r="CN361" s="53"/>
      <c r="CO361" s="53"/>
      <c r="CP361" s="53"/>
      <c r="CQ361" s="53"/>
      <c r="CR361" s="53"/>
      <c r="CS361" s="53"/>
      <c r="CT361" s="53"/>
      <c r="CU361" s="53"/>
      <c r="CV361" s="53"/>
      <c r="CW361" s="53"/>
      <c r="CX361" s="53"/>
      <c r="CY361" s="53"/>
      <c r="CZ361" s="53"/>
      <c r="DA361" s="53"/>
      <c r="DB361" s="53"/>
      <c r="DC361" s="53"/>
      <c r="DD361" s="53"/>
      <c r="DE361" s="53"/>
      <c r="DF361" s="53"/>
      <c r="DG361" s="53"/>
      <c r="DH361" s="53"/>
      <c r="DI361" s="53"/>
      <c r="DJ361" s="53"/>
      <c r="DK361" s="53"/>
      <c r="DL361" s="53"/>
      <c r="DM361" s="53"/>
      <c r="DN361" s="53"/>
      <c r="DO361" s="53"/>
      <c r="DP361" s="53"/>
      <c r="DQ361" s="53"/>
      <c r="DR361" s="53"/>
      <c r="DS361" s="53"/>
      <c r="DT361" s="53"/>
      <c r="DU361" s="53"/>
      <c r="DV361" s="53"/>
      <c r="DW361" s="53"/>
      <c r="DX361" s="53"/>
      <c r="DY361" s="53"/>
      <c r="DZ361" s="53"/>
      <c r="EA361" s="53"/>
      <c r="EB361" s="53"/>
      <c r="EC361" s="53"/>
      <c r="ED361" s="53"/>
      <c r="EE361" s="53"/>
      <c r="EF361" s="53"/>
      <c r="EG361" s="53"/>
      <c r="EH361" s="53"/>
      <c r="EI361" s="53"/>
      <c r="EJ361" s="53"/>
      <c r="EK361" s="53"/>
      <c r="EL361" s="53"/>
      <c r="EM361" s="53"/>
      <c r="EN361" s="53"/>
      <c r="EO361" s="53"/>
      <c r="EP361" s="53"/>
      <c r="EQ361" s="53"/>
      <c r="ER361" s="53"/>
      <c r="ES361" s="53"/>
      <c r="ET361" s="53"/>
      <c r="EU361" s="53"/>
      <c r="EV361" s="53"/>
      <c r="EW361" s="53"/>
      <c r="EX361" s="53"/>
      <c r="EY361" s="53"/>
      <c r="EZ361" s="53"/>
      <c r="FA361" s="53"/>
      <c r="FB361" s="53"/>
      <c r="FC361" s="53"/>
      <c r="FD361" s="53"/>
      <c r="FE361" s="53"/>
      <c r="FF361" s="53"/>
      <c r="FG361" s="53"/>
      <c r="FH361" s="53"/>
      <c r="FI361" s="53"/>
      <c r="FJ361" s="53"/>
    </row>
    <row r="362" spans="1:166" s="54" customFormat="1" ht="12" customHeight="1">
      <c r="A362" s="51" t="s">
        <v>599</v>
      </c>
      <c r="B362" s="51"/>
      <c r="C362" s="390"/>
      <c r="D362" s="52"/>
      <c r="E362" s="52"/>
      <c r="F362" s="389">
        <f>2* _xlfn.STDEV.S(F341:F353,F355:F359)</f>
        <v>6.2069431921719502</v>
      </c>
      <c r="G362" s="389"/>
      <c r="H362" s="389">
        <f>2* _xlfn.STDEV.S(H341:H353,H355:H359)</f>
        <v>41.847018306881381</v>
      </c>
      <c r="I362" s="389"/>
      <c r="J362" s="390">
        <f>2* _xlfn.STDEV.S(J341:J353,J355:J359)</f>
        <v>1.4020698984002189</v>
      </c>
      <c r="K362" s="391">
        <f>2* _xlfn.STDEV.S(K341:K353,K355:K359)</f>
        <v>9.3341806338090793E-4</v>
      </c>
      <c r="L362" s="391"/>
      <c r="M362" s="392">
        <f>2* _xlfn.STDEV.S(M341:M353,M355:M359)</f>
        <v>0.32948174793487844</v>
      </c>
      <c r="N362" s="392"/>
      <c r="O362" s="391">
        <f>2* _xlfn.STDEV.S(O341:O353,O355:O359)</f>
        <v>1.0310220831523029E-2</v>
      </c>
      <c r="P362" s="391"/>
      <c r="Q362" s="392">
        <f>2* _xlfn.STDEV.S(Q341:Q353,Q355:Q359)</f>
        <v>0.37196189554827969</v>
      </c>
      <c r="R362" s="391"/>
      <c r="S362" s="389">
        <f>2* _xlfn.STDEV.S(S341:S353,U355:U359)</f>
        <v>254.96750324780274</v>
      </c>
      <c r="T362" s="389"/>
      <c r="U362" s="389">
        <f>2* _xlfn.STDEV.S(U341:U353,U355:U359)</f>
        <v>29.217008655426056</v>
      </c>
      <c r="V362" s="389"/>
      <c r="W362" s="389">
        <f>2* _xlfn.STDEV.S(W341:W353,W355:W359)</f>
        <v>27.328177419025813</v>
      </c>
      <c r="X362" s="390"/>
      <c r="Y362" s="392">
        <f>2* _xlfn.STDEV.S(Y341:Y353,Y355:Y359)</f>
        <v>0.28515633745809643</v>
      </c>
      <c r="Z362" s="391"/>
      <c r="AA362" s="389">
        <f>2* _xlfn.STDEV.S(AA341:AA353,AA355:AA359)</f>
        <v>175.87447246647116</v>
      </c>
      <c r="AB362" s="389"/>
      <c r="AC362" s="392">
        <f>2* _xlfn.STDEV.S(AC341:AC353,AC355:AC359)</f>
        <v>0.71177310456419518</v>
      </c>
      <c r="AD362" s="392"/>
      <c r="AE362" s="392">
        <f>2* _xlfn.STDEV.S(AE341:AE353,AE355:AE359)</f>
        <v>0.19797510901840595</v>
      </c>
      <c r="AF362" s="392"/>
      <c r="AG362" s="389">
        <f>2* _xlfn.STDEV.S(AG341:AG353,AG355:AG359)</f>
        <v>351.48662801478355</v>
      </c>
      <c r="AH362" s="391"/>
      <c r="AI362" s="393">
        <f>2* _xlfn.STDEV.S(AI341:AI353,AI355:AI359)</f>
        <v>0.19382113494905862</v>
      </c>
      <c r="AJ362" s="393"/>
      <c r="AK362" s="390">
        <f>2* _xlfn.STDEV.S(AK341:AK353,AK355:AK359)</f>
        <v>4.4276611214653663</v>
      </c>
      <c r="AL362" s="390"/>
      <c r="AM362" s="393">
        <f>2* _xlfn.STDEV.S(AM341:AM353,AM355:AM359)</f>
        <v>0.11223551335257627</v>
      </c>
      <c r="AN362" s="393"/>
      <c r="AO362" s="392">
        <f>2* _xlfn.STDEV.S(AO341:AO353,AO355:AO359)</f>
        <v>1.0700681060726847</v>
      </c>
      <c r="AP362" s="392"/>
      <c r="AQ362" s="392">
        <f>2* _xlfn.STDEV.S(AQ341:AQ353,AQ355:AQ359)</f>
        <v>2.3438678162108997</v>
      </c>
      <c r="AR362" s="392"/>
      <c r="AS362" s="392">
        <f>2* _xlfn.STDEV.S(AS341:AS353,AS355:AS359)</f>
        <v>0.31602308180779132</v>
      </c>
      <c r="AT362" s="392"/>
      <c r="AU362" s="390">
        <f>2* _xlfn.STDEV.S(AU341:AU353,AU355:AU359)</f>
        <v>13.734480249081784</v>
      </c>
      <c r="AV362" s="392"/>
      <c r="AW362" s="392">
        <f>2* _xlfn.STDEV.S(AW341:AW353,AW355:AW359)</f>
        <v>3.2324328643023947</v>
      </c>
      <c r="AX362" s="392"/>
      <c r="AY362" s="389">
        <f>2* _xlfn.STDEV.S(AY341:AY353,AY355:AY359)</f>
        <v>35.013358795146395</v>
      </c>
      <c r="AZ362" s="391"/>
      <c r="BA362" s="389">
        <f>2* _xlfn.STDEV.S(BA341:BA353,BA355:BA359)</f>
        <v>11.153873268461027</v>
      </c>
      <c r="BB362" s="391"/>
      <c r="BC362" s="389">
        <f>2* _xlfn.STDEV.S(BC341:BC353,BC355:BC359)</f>
        <v>53.364363522088766</v>
      </c>
      <c r="BD362" s="391"/>
      <c r="BE362" s="389">
        <f>2* _xlfn.STDEV.S(BE341:BE353,BE355:BE359)</f>
        <v>9.7922271429078478</v>
      </c>
      <c r="BF362" s="391"/>
      <c r="BG362" s="389">
        <f>2* _xlfn.STDEV.S(BG341:BG353,BG355:BG359)</f>
        <v>73.724447218321401</v>
      </c>
      <c r="BH362" s="389"/>
      <c r="BI362" s="389">
        <f>2* _xlfn.STDEV.S(BI341:BI353,BI355:BI359)</f>
        <v>14.126320864842054</v>
      </c>
      <c r="BJ362" s="390"/>
      <c r="BK362" s="390">
        <f>2* _xlfn.STDEV.S(BK341:BK353,BK355:BK359)</f>
        <v>3.5105815766815529</v>
      </c>
      <c r="BL362" s="390"/>
      <c r="BM362" s="389">
        <f>2* _xlfn.STDEV.S(BM341:BM353,BM355:BM359)</f>
        <v>60782.371885491135</v>
      </c>
      <c r="BN362" s="391"/>
      <c r="BO362" s="389">
        <f>2* _xlfn.STDEV.S(BO341:BO353,BO355:BO359)</f>
        <v>1393.9444198932874</v>
      </c>
      <c r="BP362" s="391"/>
      <c r="BQ362" s="389">
        <f>2* _xlfn.STDEV.S(BQ341:BQ353,BQ355:BQ359)</f>
        <v>92.89647622013247</v>
      </c>
      <c r="BR362" s="391"/>
      <c r="BS362" s="389">
        <f>2* _xlfn.STDEV.S(BS341:BS353,BS355:BS359)</f>
        <v>54.732553551800173</v>
      </c>
      <c r="BT362" s="391"/>
      <c r="BU362" s="392">
        <f>2* _xlfn.STDEV.S(BU341:BU353,BU355:BU359)</f>
        <v>1.0968242928617919</v>
      </c>
      <c r="BV362" s="392"/>
      <c r="BW362" s="392">
        <f>2* _xlfn.STDEV.S(BW341:BW353,BW355:BW359)</f>
        <v>0.43262385358739813</v>
      </c>
      <c r="BX362" s="392"/>
      <c r="BY362" s="391"/>
      <c r="BZ362" s="307"/>
      <c r="CA362" s="394"/>
      <c r="CB362" s="394"/>
      <c r="CC362" s="394"/>
      <c r="CD362" s="53"/>
      <c r="CE362" s="53"/>
      <c r="CF362" s="53"/>
      <c r="CG362" s="53"/>
      <c r="CH362" s="53"/>
      <c r="CI362" s="53"/>
      <c r="CJ362" s="53"/>
      <c r="CK362" s="53"/>
      <c r="CL362" s="53"/>
      <c r="CM362" s="53"/>
      <c r="CN362" s="53"/>
      <c r="CO362" s="53"/>
      <c r="CP362" s="53"/>
      <c r="CQ362" s="53"/>
      <c r="CR362" s="53"/>
      <c r="CS362" s="53"/>
      <c r="CT362" s="53"/>
      <c r="CU362" s="53"/>
      <c r="CV362" s="53"/>
      <c r="CW362" s="53"/>
      <c r="CX362" s="53"/>
      <c r="CY362" s="53"/>
      <c r="CZ362" s="53"/>
      <c r="DA362" s="53"/>
      <c r="DB362" s="53"/>
      <c r="DC362" s="53"/>
      <c r="DD362" s="53"/>
      <c r="DE362" s="53"/>
      <c r="DF362" s="53"/>
      <c r="DG362" s="53"/>
      <c r="DH362" s="53"/>
      <c r="DI362" s="53"/>
      <c r="DJ362" s="53"/>
      <c r="DK362" s="53"/>
      <c r="DL362" s="53"/>
      <c r="DM362" s="53"/>
      <c r="DN362" s="53"/>
      <c r="DO362" s="53"/>
      <c r="DP362" s="53"/>
      <c r="DQ362" s="53"/>
      <c r="DR362" s="53"/>
      <c r="DS362" s="53"/>
      <c r="DT362" s="53"/>
      <c r="DU362" s="53"/>
      <c r="DV362" s="53"/>
      <c r="DW362" s="53"/>
      <c r="DX362" s="53"/>
      <c r="DY362" s="53"/>
      <c r="DZ362" s="53"/>
      <c r="EA362" s="53"/>
      <c r="EB362" s="53"/>
      <c r="EC362" s="53"/>
      <c r="ED362" s="53"/>
      <c r="EE362" s="53"/>
      <c r="EF362" s="53"/>
      <c r="EG362" s="53"/>
      <c r="EH362" s="53"/>
      <c r="EI362" s="53"/>
      <c r="EJ362" s="53"/>
      <c r="EK362" s="53"/>
      <c r="EL362" s="53"/>
      <c r="EM362" s="53"/>
      <c r="EN362" s="53"/>
      <c r="EO362" s="53"/>
      <c r="EP362" s="53"/>
      <c r="EQ362" s="53"/>
      <c r="ER362" s="53"/>
      <c r="ES362" s="53"/>
      <c r="ET362" s="53"/>
      <c r="EU362" s="53"/>
      <c r="EV362" s="53"/>
      <c r="EW362" s="53"/>
      <c r="EX362" s="53"/>
      <c r="EY362" s="53"/>
      <c r="EZ362" s="53"/>
      <c r="FA362" s="53"/>
      <c r="FB362" s="53"/>
      <c r="FC362" s="53"/>
      <c r="FD362" s="53"/>
      <c r="FE362" s="53"/>
      <c r="FF362" s="53"/>
      <c r="FG362" s="53"/>
      <c r="FH362" s="53"/>
      <c r="FI362" s="53"/>
      <c r="FJ362" s="53"/>
    </row>
    <row r="363" spans="1:166" s="54" customFormat="1" ht="12" customHeight="1">
      <c r="A363" s="51"/>
      <c r="B363" s="51"/>
      <c r="C363" s="390"/>
      <c r="D363" s="52"/>
      <c r="E363" s="52"/>
      <c r="F363" s="389"/>
      <c r="G363" s="389"/>
      <c r="H363" s="389"/>
      <c r="I363" s="389"/>
      <c r="J363" s="390"/>
      <c r="K363" s="391"/>
      <c r="L363" s="391"/>
      <c r="M363" s="392"/>
      <c r="N363" s="392"/>
      <c r="O363" s="391"/>
      <c r="P363" s="391"/>
      <c r="Q363" s="392"/>
      <c r="R363" s="391"/>
      <c r="S363" s="389"/>
      <c r="T363" s="389"/>
      <c r="U363" s="389"/>
      <c r="V363" s="389"/>
      <c r="W363" s="389"/>
      <c r="X363" s="390"/>
      <c r="Y363" s="392"/>
      <c r="Z363" s="391"/>
      <c r="AA363" s="389"/>
      <c r="AB363" s="389"/>
      <c r="AC363" s="392"/>
      <c r="AD363" s="392"/>
      <c r="AE363" s="392"/>
      <c r="AF363" s="392"/>
      <c r="AG363" s="389"/>
      <c r="AH363" s="391"/>
      <c r="AI363" s="393"/>
      <c r="AJ363" s="393"/>
      <c r="AK363" s="390"/>
      <c r="AL363" s="390"/>
      <c r="AM363" s="393"/>
      <c r="AN363" s="393"/>
      <c r="AO363" s="392"/>
      <c r="AP363" s="392"/>
      <c r="AQ363" s="392"/>
      <c r="AR363" s="392"/>
      <c r="AS363" s="392"/>
      <c r="AT363" s="392"/>
      <c r="AU363" s="390"/>
      <c r="AV363" s="392"/>
      <c r="AW363" s="392"/>
      <c r="AX363" s="392"/>
      <c r="AY363" s="389"/>
      <c r="AZ363" s="391"/>
      <c r="BA363" s="389"/>
      <c r="BB363" s="391"/>
      <c r="BC363" s="389"/>
      <c r="BD363" s="391"/>
      <c r="BE363" s="389"/>
      <c r="BF363" s="391"/>
      <c r="BG363" s="389"/>
      <c r="BH363" s="389"/>
      <c r="BI363" s="389"/>
      <c r="BJ363" s="390"/>
      <c r="BK363" s="390"/>
      <c r="BL363" s="390"/>
      <c r="BM363" s="389"/>
      <c r="BN363" s="391"/>
      <c r="BO363" s="389"/>
      <c r="BP363" s="391"/>
      <c r="BQ363" s="389"/>
      <c r="BR363" s="391"/>
      <c r="BS363" s="389"/>
      <c r="BT363" s="391"/>
      <c r="BU363" s="392"/>
      <c r="BV363" s="392"/>
      <c r="BW363" s="392"/>
      <c r="BX363" s="392"/>
      <c r="BY363" s="391"/>
      <c r="BZ363" s="307"/>
      <c r="CA363" s="394"/>
      <c r="CB363" s="394"/>
      <c r="CC363" s="394"/>
      <c r="CD363" s="53"/>
      <c r="CE363" s="53"/>
      <c r="CF363" s="53"/>
      <c r="CG363" s="53"/>
      <c r="CH363" s="53"/>
      <c r="CI363" s="53"/>
      <c r="CJ363" s="53"/>
      <c r="CK363" s="53"/>
      <c r="CL363" s="53"/>
      <c r="CM363" s="53"/>
      <c r="CN363" s="53"/>
      <c r="CO363" s="53"/>
      <c r="CP363" s="53"/>
      <c r="CQ363" s="53"/>
      <c r="CR363" s="53"/>
      <c r="CS363" s="53"/>
      <c r="CT363" s="53"/>
      <c r="CU363" s="53"/>
      <c r="CV363" s="53"/>
      <c r="CW363" s="53"/>
      <c r="CX363" s="53"/>
      <c r="CY363" s="53"/>
      <c r="CZ363" s="53"/>
      <c r="DA363" s="53"/>
      <c r="DB363" s="53"/>
      <c r="DC363" s="53"/>
      <c r="DD363" s="53"/>
      <c r="DE363" s="53"/>
      <c r="DF363" s="53"/>
      <c r="DG363" s="53"/>
      <c r="DH363" s="53"/>
      <c r="DI363" s="53"/>
      <c r="DJ363" s="53"/>
      <c r="DK363" s="53"/>
      <c r="DL363" s="53"/>
      <c r="DM363" s="53"/>
      <c r="DN363" s="53"/>
      <c r="DO363" s="53"/>
      <c r="DP363" s="53"/>
      <c r="DQ363" s="53"/>
      <c r="DR363" s="53"/>
      <c r="DS363" s="53"/>
      <c r="DT363" s="53"/>
      <c r="DU363" s="53"/>
      <c r="DV363" s="53"/>
      <c r="DW363" s="53"/>
      <c r="DX363" s="53"/>
      <c r="DY363" s="53"/>
      <c r="DZ363" s="53"/>
      <c r="EA363" s="53"/>
      <c r="EB363" s="53"/>
      <c r="EC363" s="53"/>
      <c r="ED363" s="53"/>
      <c r="EE363" s="53"/>
      <c r="EF363" s="53"/>
      <c r="EG363" s="53"/>
      <c r="EH363" s="53"/>
      <c r="EI363" s="53"/>
      <c r="EJ363" s="53"/>
      <c r="EK363" s="53"/>
      <c r="EL363" s="53"/>
      <c r="EM363" s="53"/>
      <c r="EN363" s="53"/>
      <c r="EO363" s="53"/>
      <c r="EP363" s="53"/>
      <c r="EQ363" s="53"/>
      <c r="ER363" s="53"/>
      <c r="ES363" s="53"/>
      <c r="ET363" s="53"/>
      <c r="EU363" s="53"/>
      <c r="EV363" s="53"/>
      <c r="EW363" s="53"/>
      <c r="EX363" s="53"/>
      <c r="EY363" s="53"/>
      <c r="EZ363" s="53"/>
      <c r="FA363" s="53"/>
      <c r="FB363" s="53"/>
      <c r="FC363" s="53"/>
      <c r="FD363" s="53"/>
      <c r="FE363" s="53"/>
      <c r="FF363" s="53"/>
      <c r="FG363" s="53"/>
      <c r="FH363" s="53"/>
      <c r="FI363" s="53"/>
      <c r="FJ363" s="53"/>
    </row>
    <row r="364" spans="1:166" s="30" customFormat="1" ht="12" customHeight="1">
      <c r="A364" s="49" t="s">
        <v>734</v>
      </c>
      <c r="B364" s="49"/>
      <c r="C364" s="305"/>
      <c r="D364" s="25"/>
      <c r="E364" s="25"/>
      <c r="F364" s="303"/>
      <c r="G364" s="303"/>
      <c r="H364" s="303"/>
      <c r="I364" s="303"/>
      <c r="J364" s="305"/>
      <c r="K364" s="380"/>
      <c r="L364" s="380"/>
      <c r="M364" s="304"/>
      <c r="N364" s="304"/>
      <c r="O364" s="380"/>
      <c r="P364" s="380"/>
      <c r="Q364" s="304"/>
      <c r="R364" s="302"/>
      <c r="S364" s="302"/>
      <c r="T364" s="302"/>
      <c r="U364" s="302"/>
      <c r="V364" s="302"/>
      <c r="W364" s="302"/>
      <c r="X364" s="302"/>
      <c r="Y364" s="304"/>
      <c r="Z364" s="381"/>
      <c r="AA364" s="302"/>
      <c r="AB364" s="302"/>
      <c r="AC364" s="304"/>
      <c r="AD364" s="304"/>
      <c r="AE364" s="304"/>
      <c r="AF364" s="304"/>
      <c r="AG364" s="302"/>
      <c r="AH364" s="302"/>
      <c r="AI364" s="306"/>
      <c r="AJ364" s="306"/>
      <c r="AK364" s="305"/>
      <c r="AL364" s="305"/>
      <c r="AM364" s="306"/>
      <c r="AN364" s="306"/>
      <c r="AO364" s="304"/>
      <c r="AP364" s="304"/>
      <c r="AQ364" s="304"/>
      <c r="AR364" s="304"/>
      <c r="AS364" s="304"/>
      <c r="AT364" s="304"/>
      <c r="AU364" s="305"/>
      <c r="AV364" s="304"/>
      <c r="AW364" s="304"/>
      <c r="AX364" s="304"/>
      <c r="AY364" s="303"/>
      <c r="AZ364" s="302"/>
      <c r="BA364" s="303"/>
      <c r="BB364" s="302"/>
      <c r="BC364" s="303"/>
      <c r="BD364" s="302"/>
      <c r="BE364" s="303"/>
      <c r="BF364" s="302"/>
      <c r="BG364" s="302"/>
      <c r="BH364" s="303"/>
      <c r="BI364" s="303"/>
      <c r="BJ364" s="305"/>
      <c r="BK364" s="302"/>
      <c r="BL364" s="305"/>
      <c r="BM364" s="302"/>
      <c r="BN364" s="302"/>
      <c r="BO364" s="302"/>
      <c r="BP364" s="302"/>
      <c r="BQ364" s="303"/>
      <c r="BR364" s="302"/>
      <c r="BS364" s="303"/>
      <c r="BT364" s="302"/>
      <c r="BU364" s="304"/>
      <c r="BV364" s="304"/>
      <c r="BW364" s="304"/>
      <c r="BX364" s="304"/>
      <c r="BY364" s="302"/>
      <c r="BZ364" s="307"/>
      <c r="CA364" s="302"/>
      <c r="CB364" s="302"/>
      <c r="CC364" s="302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</row>
    <row r="365" spans="1:166" s="487" customFormat="1" ht="12" customHeight="1">
      <c r="A365" s="107" t="s">
        <v>1224</v>
      </c>
      <c r="B365" s="49"/>
      <c r="C365" s="305"/>
      <c r="D365" s="25"/>
      <c r="E365" s="25"/>
      <c r="F365" s="303"/>
      <c r="G365" s="303"/>
      <c r="H365" s="303"/>
      <c r="I365" s="303"/>
      <c r="J365" s="305"/>
      <c r="K365" s="380"/>
      <c r="L365" s="380"/>
      <c r="M365" s="304"/>
      <c r="N365" s="304"/>
      <c r="O365" s="380"/>
      <c r="P365" s="380"/>
      <c r="Q365" s="304"/>
      <c r="R365" s="302"/>
      <c r="S365" s="302"/>
      <c r="T365" s="302"/>
      <c r="U365" s="302"/>
      <c r="V365" s="302"/>
      <c r="W365" s="302"/>
      <c r="X365" s="302"/>
      <c r="Y365" s="304"/>
      <c r="Z365" s="486"/>
      <c r="AA365" s="302"/>
      <c r="AB365" s="302"/>
      <c r="AC365" s="304"/>
      <c r="AD365" s="304"/>
      <c r="AE365" s="304"/>
      <c r="AF365" s="304"/>
      <c r="AG365" s="302"/>
      <c r="AH365" s="302"/>
      <c r="AI365" s="306"/>
      <c r="AJ365" s="306"/>
      <c r="AK365" s="305"/>
      <c r="AL365" s="305"/>
      <c r="AM365" s="306"/>
      <c r="AN365" s="306"/>
      <c r="AO365" s="304"/>
      <c r="AP365" s="304"/>
      <c r="AQ365" s="304"/>
      <c r="AR365" s="304"/>
      <c r="AS365" s="304"/>
      <c r="AT365" s="304"/>
      <c r="AU365" s="305"/>
      <c r="AV365" s="304"/>
      <c r="AW365" s="304"/>
      <c r="AX365" s="304"/>
      <c r="AY365" s="303"/>
      <c r="AZ365" s="302"/>
      <c r="BA365" s="303"/>
      <c r="BB365" s="302"/>
      <c r="BC365" s="303"/>
      <c r="BD365" s="302"/>
      <c r="BE365" s="303"/>
      <c r="BF365" s="302"/>
      <c r="BG365" s="302"/>
      <c r="BH365" s="303"/>
      <c r="BI365" s="303"/>
      <c r="BJ365" s="305"/>
      <c r="BK365" s="302"/>
      <c r="BL365" s="305"/>
      <c r="BM365" s="302"/>
      <c r="BN365" s="302"/>
      <c r="BO365" s="302"/>
      <c r="BP365" s="302"/>
      <c r="BQ365" s="303"/>
      <c r="BR365" s="302"/>
      <c r="BS365" s="303"/>
      <c r="BT365" s="302"/>
      <c r="BU365" s="304"/>
      <c r="BV365" s="304"/>
      <c r="BW365" s="304"/>
      <c r="BX365" s="304"/>
      <c r="BY365" s="302"/>
      <c r="BZ365" s="298"/>
      <c r="CA365" s="302"/>
      <c r="CB365" s="302"/>
      <c r="CC365" s="302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</row>
    <row r="366" spans="1:166" s="30" customFormat="1" ht="12" customHeight="1">
      <c r="A366" s="24" t="s">
        <v>511</v>
      </c>
      <c r="B366" s="24"/>
      <c r="C366" s="305">
        <v>11.023</v>
      </c>
      <c r="D366" s="25" t="s">
        <v>460</v>
      </c>
      <c r="E366" s="25"/>
      <c r="F366" s="303">
        <v>2509.3000000000002</v>
      </c>
      <c r="G366" s="303">
        <v>1.9</v>
      </c>
      <c r="H366" s="303">
        <v>2529</v>
      </c>
      <c r="I366" s="303">
        <v>59</v>
      </c>
      <c r="J366" s="305">
        <v>-0.78</v>
      </c>
      <c r="K366" s="380">
        <v>0.16517999999999999</v>
      </c>
      <c r="L366" s="380">
        <v>5.6999999999999998E-4</v>
      </c>
      <c r="M366" s="304">
        <v>10.95</v>
      </c>
      <c r="N366" s="304">
        <v>0.33</v>
      </c>
      <c r="O366" s="380">
        <v>0.48039999999999999</v>
      </c>
      <c r="P366" s="380">
        <v>1.4E-2</v>
      </c>
      <c r="Q366" s="304">
        <v>0.95848999999999995</v>
      </c>
      <c r="R366" s="302"/>
      <c r="S366" s="302">
        <v>602</v>
      </c>
      <c r="T366" s="302">
        <v>33</v>
      </c>
      <c r="U366" s="302">
        <v>108.5</v>
      </c>
      <c r="V366" s="305">
        <v>6</v>
      </c>
      <c r="W366" s="302">
        <v>36.1</v>
      </c>
      <c r="X366" s="304">
        <v>2</v>
      </c>
      <c r="Y366" s="304">
        <v>0.46524390243902436</v>
      </c>
      <c r="Z366" s="381"/>
      <c r="AA366" s="302">
        <v>230</v>
      </c>
      <c r="AB366" s="302">
        <v>120</v>
      </c>
      <c r="AC366" s="304">
        <v>0.6</v>
      </c>
      <c r="AD366" s="304">
        <v>0.99</v>
      </c>
      <c r="AE366" s="304">
        <v>0.25</v>
      </c>
      <c r="AF366" s="304">
        <v>0.19</v>
      </c>
      <c r="AG366" s="302">
        <v>462</v>
      </c>
      <c r="AH366" s="302">
        <v>33</v>
      </c>
      <c r="AI366" s="306">
        <v>0.33</v>
      </c>
      <c r="AJ366" s="306">
        <v>0.15</v>
      </c>
      <c r="AK366" s="305">
        <v>32.6</v>
      </c>
      <c r="AL366" s="305">
        <v>3.2</v>
      </c>
      <c r="AM366" s="306">
        <v>0.13100000000000001</v>
      </c>
      <c r="AN366" s="306">
        <v>6.5000000000000002E-2</v>
      </c>
      <c r="AO366" s="304">
        <v>0.77</v>
      </c>
      <c r="AP366" s="304">
        <v>0.54</v>
      </c>
      <c r="AQ366" s="304">
        <v>1.43</v>
      </c>
      <c r="AR366" s="304">
        <v>0.44</v>
      </c>
      <c r="AS366" s="304">
        <v>0.37</v>
      </c>
      <c r="AT366" s="304">
        <v>0.2</v>
      </c>
      <c r="AU366" s="305">
        <v>9.1999999999999993</v>
      </c>
      <c r="AV366" s="304">
        <v>2.2000000000000002</v>
      </c>
      <c r="AW366" s="304">
        <v>2.83</v>
      </c>
      <c r="AX366" s="304">
        <v>0.33</v>
      </c>
      <c r="AY366" s="303">
        <v>38.4</v>
      </c>
      <c r="AZ366" s="302">
        <v>3.9</v>
      </c>
      <c r="BA366" s="303">
        <v>14.6</v>
      </c>
      <c r="BB366" s="302">
        <v>1.3</v>
      </c>
      <c r="BC366" s="303">
        <v>72.7</v>
      </c>
      <c r="BD366" s="302">
        <v>4.0999999999999996</v>
      </c>
      <c r="BE366" s="303">
        <v>16.8</v>
      </c>
      <c r="BF366" s="302">
        <v>1.2</v>
      </c>
      <c r="BG366" s="302">
        <v>166</v>
      </c>
      <c r="BH366" s="303">
        <v>12</v>
      </c>
      <c r="BI366" s="303">
        <v>36.700000000000003</v>
      </c>
      <c r="BJ366" s="305">
        <v>3</v>
      </c>
      <c r="BK366" s="302">
        <v>12</v>
      </c>
      <c r="BL366" s="305">
        <v>3.1</v>
      </c>
      <c r="BM366" s="302">
        <v>521000</v>
      </c>
      <c r="BN366" s="302">
        <v>45000</v>
      </c>
      <c r="BO366" s="302">
        <v>11500</v>
      </c>
      <c r="BP366" s="302">
        <v>1100</v>
      </c>
      <c r="BQ366" s="303">
        <v>152.6</v>
      </c>
      <c r="BR366" s="302">
        <v>8.1</v>
      </c>
      <c r="BS366" s="303">
        <v>328</v>
      </c>
      <c r="BT366" s="302">
        <v>17</v>
      </c>
      <c r="BU366" s="304">
        <v>3.66</v>
      </c>
      <c r="BV366" s="304">
        <v>0.83</v>
      </c>
      <c r="BW366" s="304">
        <v>1.94</v>
      </c>
      <c r="BX366" s="304">
        <v>0.6</v>
      </c>
      <c r="BY366" s="302"/>
      <c r="BZ366" s="307">
        <f t="shared" ref="BZ366:BZ385" si="87">(AY366/AO366)+(AY366/AQ366)</f>
        <v>76.723276723276712</v>
      </c>
      <c r="CA366" s="302"/>
      <c r="CB366" s="302"/>
      <c r="CC366" s="302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</row>
    <row r="367" spans="1:166" s="30" customFormat="1" ht="12" customHeight="1">
      <c r="A367" s="24" t="s">
        <v>512</v>
      </c>
      <c r="B367" s="24"/>
      <c r="C367" s="305">
        <v>11.03</v>
      </c>
      <c r="D367" s="25" t="s">
        <v>460</v>
      </c>
      <c r="E367" s="25"/>
      <c r="F367" s="303">
        <v>2503.8000000000002</v>
      </c>
      <c r="G367" s="303">
        <v>2.4</v>
      </c>
      <c r="H367" s="303">
        <v>2535</v>
      </c>
      <c r="I367" s="303">
        <v>59</v>
      </c>
      <c r="J367" s="305">
        <v>-1.27</v>
      </c>
      <c r="K367" s="380">
        <v>0.16461000000000001</v>
      </c>
      <c r="L367" s="380">
        <v>5.6999999999999998E-4</v>
      </c>
      <c r="M367" s="304">
        <v>10.904999999999999</v>
      </c>
      <c r="N367" s="304">
        <v>0.33</v>
      </c>
      <c r="O367" s="380">
        <v>0.4819</v>
      </c>
      <c r="P367" s="380">
        <v>1.4E-2</v>
      </c>
      <c r="Q367" s="304">
        <v>0.94910000000000005</v>
      </c>
      <c r="R367" s="302"/>
      <c r="S367" s="302">
        <v>672</v>
      </c>
      <c r="T367" s="302">
        <v>51</v>
      </c>
      <c r="U367" s="302">
        <v>119.6</v>
      </c>
      <c r="V367" s="305">
        <v>9.1999999999999993</v>
      </c>
      <c r="W367" s="302">
        <v>66.3</v>
      </c>
      <c r="X367" s="304">
        <v>5.0999999999999996</v>
      </c>
      <c r="Y367" s="304">
        <v>0.76986301369863008</v>
      </c>
      <c r="Z367" s="381"/>
      <c r="AA367" s="302">
        <v>370</v>
      </c>
      <c r="AB367" s="302">
        <v>140</v>
      </c>
      <c r="AC367" s="304">
        <v>0.75</v>
      </c>
      <c r="AD367" s="304">
        <v>0.95</v>
      </c>
      <c r="AE367" s="304">
        <v>0.45</v>
      </c>
      <c r="AF367" s="304">
        <v>0.27</v>
      </c>
      <c r="AG367" s="302">
        <v>895</v>
      </c>
      <c r="AH367" s="302">
        <v>75</v>
      </c>
      <c r="AI367" s="306">
        <v>1.1100000000000001</v>
      </c>
      <c r="AJ367" s="306">
        <v>0.33</v>
      </c>
      <c r="AK367" s="305">
        <v>61.3</v>
      </c>
      <c r="AL367" s="305">
        <v>6.3</v>
      </c>
      <c r="AM367" s="306">
        <v>0.42</v>
      </c>
      <c r="AN367" s="306">
        <v>0.11</v>
      </c>
      <c r="AO367" s="304">
        <v>3.6</v>
      </c>
      <c r="AP367" s="304">
        <v>1.1000000000000001</v>
      </c>
      <c r="AQ367" s="304">
        <v>3.7</v>
      </c>
      <c r="AR367" s="304">
        <v>1</v>
      </c>
      <c r="AS367" s="304">
        <v>0.72</v>
      </c>
      <c r="AT367" s="304">
        <v>0.24</v>
      </c>
      <c r="AU367" s="305">
        <v>22.7</v>
      </c>
      <c r="AV367" s="304">
        <v>3.2</v>
      </c>
      <c r="AW367" s="304">
        <v>6.89</v>
      </c>
      <c r="AX367" s="304">
        <v>0.95</v>
      </c>
      <c r="AY367" s="303">
        <v>78.8</v>
      </c>
      <c r="AZ367" s="302">
        <v>6.7</v>
      </c>
      <c r="BA367" s="303">
        <v>28.6</v>
      </c>
      <c r="BB367" s="302">
        <v>2.7</v>
      </c>
      <c r="BC367" s="303">
        <v>136</v>
      </c>
      <c r="BD367" s="302">
        <v>10</v>
      </c>
      <c r="BE367" s="303">
        <v>28.2</v>
      </c>
      <c r="BF367" s="302">
        <v>2.2999999999999998</v>
      </c>
      <c r="BG367" s="302">
        <v>266</v>
      </c>
      <c r="BH367" s="303">
        <v>25</v>
      </c>
      <c r="BI367" s="303">
        <v>51.2</v>
      </c>
      <c r="BJ367" s="305">
        <v>4.4000000000000004</v>
      </c>
      <c r="BK367" s="302">
        <v>10.3</v>
      </c>
      <c r="BL367" s="305">
        <v>2.6</v>
      </c>
      <c r="BM367" s="302">
        <v>560000</v>
      </c>
      <c r="BN367" s="302">
        <v>59000</v>
      </c>
      <c r="BO367" s="302">
        <v>10900</v>
      </c>
      <c r="BP367" s="302">
        <v>990</v>
      </c>
      <c r="BQ367" s="303">
        <v>281</v>
      </c>
      <c r="BR367" s="302">
        <v>22</v>
      </c>
      <c r="BS367" s="303">
        <v>365</v>
      </c>
      <c r="BT367" s="302">
        <v>28</v>
      </c>
      <c r="BU367" s="304">
        <v>4.9000000000000004</v>
      </c>
      <c r="BV367" s="304">
        <v>1.1000000000000001</v>
      </c>
      <c r="BW367" s="304">
        <v>2.97</v>
      </c>
      <c r="BX367" s="304">
        <v>0.74</v>
      </c>
      <c r="BY367" s="302"/>
      <c r="BZ367" s="307">
        <f t="shared" si="87"/>
        <v>43.186186186186184</v>
      </c>
      <c r="CA367" s="302"/>
      <c r="CB367" s="302"/>
      <c r="CC367" s="302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</row>
    <row r="368" spans="1:166" s="30" customFormat="1" ht="12" customHeight="1">
      <c r="A368" s="24" t="s">
        <v>513</v>
      </c>
      <c r="B368" s="24"/>
      <c r="C368" s="305">
        <v>11.042999999999999</v>
      </c>
      <c r="D368" s="25" t="s">
        <v>460</v>
      </c>
      <c r="E368" s="25"/>
      <c r="F368" s="303">
        <v>2505.1</v>
      </c>
      <c r="G368" s="303">
        <v>4</v>
      </c>
      <c r="H368" s="303">
        <v>2576</v>
      </c>
      <c r="I368" s="303">
        <v>60</v>
      </c>
      <c r="J368" s="305">
        <v>-2.81</v>
      </c>
      <c r="K368" s="380">
        <v>0.16472000000000001</v>
      </c>
      <c r="L368" s="380">
        <v>8.0000000000000004E-4</v>
      </c>
      <c r="M368" s="304">
        <v>11.09</v>
      </c>
      <c r="N368" s="304">
        <v>0.34</v>
      </c>
      <c r="O368" s="380">
        <v>0.49120000000000003</v>
      </c>
      <c r="P368" s="380">
        <v>1.4E-2</v>
      </c>
      <c r="Q368" s="304">
        <v>0.89759999999999995</v>
      </c>
      <c r="R368" s="302"/>
      <c r="S368" s="302">
        <v>316</v>
      </c>
      <c r="T368" s="302">
        <v>31</v>
      </c>
      <c r="U368" s="302">
        <v>57.8</v>
      </c>
      <c r="V368" s="305">
        <v>5.7</v>
      </c>
      <c r="W368" s="302">
        <v>39.200000000000003</v>
      </c>
      <c r="X368" s="304">
        <v>3.9</v>
      </c>
      <c r="Y368" s="304">
        <v>0.94219653179190754</v>
      </c>
      <c r="Z368" s="381"/>
      <c r="AA368" s="302">
        <v>320</v>
      </c>
      <c r="AB368" s="302">
        <v>160</v>
      </c>
      <c r="AC368" s="304">
        <v>1.7</v>
      </c>
      <c r="AD368" s="304">
        <v>1.6</v>
      </c>
      <c r="AE368" s="304">
        <v>0.47</v>
      </c>
      <c r="AF368" s="304">
        <v>0.33</v>
      </c>
      <c r="AG368" s="302">
        <v>613</v>
      </c>
      <c r="AH368" s="302">
        <v>60</v>
      </c>
      <c r="AI368" s="306">
        <v>2.02</v>
      </c>
      <c r="AJ368" s="306">
        <v>0.37</v>
      </c>
      <c r="AK368" s="305">
        <v>59.1</v>
      </c>
      <c r="AL368" s="305">
        <v>8.3000000000000007</v>
      </c>
      <c r="AM368" s="306">
        <v>0.97</v>
      </c>
      <c r="AN368" s="306">
        <v>0.23</v>
      </c>
      <c r="AO368" s="304">
        <v>7</v>
      </c>
      <c r="AP368" s="304">
        <v>2.2000000000000002</v>
      </c>
      <c r="AQ368" s="304">
        <v>4.2</v>
      </c>
      <c r="AR368" s="304">
        <v>1.7</v>
      </c>
      <c r="AS368" s="304">
        <v>0.74</v>
      </c>
      <c r="AT368" s="304">
        <v>0.21</v>
      </c>
      <c r="AU368" s="305">
        <v>19.100000000000001</v>
      </c>
      <c r="AV368" s="304">
        <v>3</v>
      </c>
      <c r="AW368" s="304">
        <v>5.89</v>
      </c>
      <c r="AX368" s="304">
        <v>0.91</v>
      </c>
      <c r="AY368" s="303">
        <v>62.2</v>
      </c>
      <c r="AZ368" s="302">
        <v>7.2</v>
      </c>
      <c r="BA368" s="303">
        <v>22.2</v>
      </c>
      <c r="BB368" s="302">
        <v>2.2999999999999998</v>
      </c>
      <c r="BC368" s="303">
        <v>107</v>
      </c>
      <c r="BD368" s="302">
        <v>11</v>
      </c>
      <c r="BE368" s="303">
        <v>21</v>
      </c>
      <c r="BF368" s="302">
        <v>2.2000000000000002</v>
      </c>
      <c r="BG368" s="302">
        <v>189</v>
      </c>
      <c r="BH368" s="303">
        <v>21</v>
      </c>
      <c r="BI368" s="303">
        <v>38.4</v>
      </c>
      <c r="BJ368" s="305">
        <v>5.5</v>
      </c>
      <c r="BK368" s="302">
        <v>21.8</v>
      </c>
      <c r="BL368" s="305">
        <v>5</v>
      </c>
      <c r="BM368" s="302">
        <v>568000</v>
      </c>
      <c r="BN368" s="302">
        <v>74000</v>
      </c>
      <c r="BO368" s="302">
        <v>9980</v>
      </c>
      <c r="BP368" s="302">
        <v>1400</v>
      </c>
      <c r="BQ368" s="303">
        <v>163</v>
      </c>
      <c r="BR368" s="302">
        <v>16</v>
      </c>
      <c r="BS368" s="303">
        <v>173</v>
      </c>
      <c r="BT368" s="302">
        <v>17</v>
      </c>
      <c r="BU368" s="304">
        <v>3.14</v>
      </c>
      <c r="BV368" s="304">
        <v>0.77</v>
      </c>
      <c r="BW368" s="304">
        <v>1.35</v>
      </c>
      <c r="BX368" s="304">
        <v>0.36</v>
      </c>
      <c r="BY368" s="302"/>
      <c r="BZ368" s="307">
        <f t="shared" si="87"/>
        <v>23.695238095238096</v>
      </c>
      <c r="CA368" s="302"/>
      <c r="CB368" s="302"/>
      <c r="CC368" s="302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</row>
    <row r="369" spans="1:166" s="30" customFormat="1" ht="12" customHeight="1">
      <c r="A369" s="24" t="s">
        <v>514</v>
      </c>
      <c r="B369" s="24"/>
      <c r="C369" s="305">
        <v>11.022</v>
      </c>
      <c r="D369" s="25" t="s">
        <v>460</v>
      </c>
      <c r="E369" s="25"/>
      <c r="F369" s="303">
        <v>2524.4</v>
      </c>
      <c r="G369" s="303">
        <v>3</v>
      </c>
      <c r="H369" s="303">
        <v>2486</v>
      </c>
      <c r="I369" s="303">
        <v>58</v>
      </c>
      <c r="J369" s="305">
        <v>1.53</v>
      </c>
      <c r="K369" s="380">
        <v>0.16667999999999999</v>
      </c>
      <c r="L369" s="380">
        <v>5.5999999999999995E-4</v>
      </c>
      <c r="M369" s="304">
        <v>10.741</v>
      </c>
      <c r="N369" s="304">
        <v>0.32</v>
      </c>
      <c r="O369" s="380">
        <v>0.47060000000000002</v>
      </c>
      <c r="P369" s="380">
        <v>1.2999999999999999E-2</v>
      </c>
      <c r="Q369" s="304">
        <v>0.94840999999999998</v>
      </c>
      <c r="R369" s="302"/>
      <c r="S369" s="302">
        <v>307</v>
      </c>
      <c r="T369" s="302">
        <v>25</v>
      </c>
      <c r="U369" s="302">
        <v>56.3</v>
      </c>
      <c r="V369" s="305">
        <v>4.5</v>
      </c>
      <c r="W369" s="302">
        <v>33.5</v>
      </c>
      <c r="X369" s="304">
        <v>2.2999999999999998</v>
      </c>
      <c r="Y369" s="304">
        <v>0.84659090909090906</v>
      </c>
      <c r="Z369" s="381"/>
      <c r="AA369" s="302">
        <v>250</v>
      </c>
      <c r="AB369" s="302">
        <v>100</v>
      </c>
      <c r="AC369" s="304">
        <v>0.1</v>
      </c>
      <c r="AD369" s="304">
        <v>1.2</v>
      </c>
      <c r="AE369" s="304">
        <v>0.1</v>
      </c>
      <c r="AF369" s="304">
        <v>0.11</v>
      </c>
      <c r="AG369" s="302">
        <v>739</v>
      </c>
      <c r="AH369" s="302">
        <v>54</v>
      </c>
      <c r="AI369" s="306">
        <v>0.218</v>
      </c>
      <c r="AJ369" s="306">
        <v>6.3E-2</v>
      </c>
      <c r="AK369" s="305">
        <v>45.3</v>
      </c>
      <c r="AL369" s="305">
        <v>4.7</v>
      </c>
      <c r="AM369" s="306">
        <v>0.10199999999999999</v>
      </c>
      <c r="AN369" s="306">
        <v>3.7999999999999999E-2</v>
      </c>
      <c r="AO369" s="304">
        <v>1.68</v>
      </c>
      <c r="AP369" s="304">
        <v>0.72</v>
      </c>
      <c r="AQ369" s="304">
        <v>3.4</v>
      </c>
      <c r="AR369" s="304">
        <v>1.2</v>
      </c>
      <c r="AS369" s="304">
        <v>0.72</v>
      </c>
      <c r="AT369" s="304">
        <v>0.24</v>
      </c>
      <c r="AU369" s="305">
        <v>16</v>
      </c>
      <c r="AV369" s="304">
        <v>2.8</v>
      </c>
      <c r="AW369" s="304">
        <v>5.49</v>
      </c>
      <c r="AX369" s="304">
        <v>0.68</v>
      </c>
      <c r="AY369" s="303">
        <v>67.099999999999994</v>
      </c>
      <c r="AZ369" s="302">
        <v>6.5</v>
      </c>
      <c r="BA369" s="303">
        <v>23.6</v>
      </c>
      <c r="BB369" s="302">
        <v>2.4</v>
      </c>
      <c r="BC369" s="303">
        <v>120.5</v>
      </c>
      <c r="BD369" s="302">
        <v>9.1999999999999993</v>
      </c>
      <c r="BE369" s="303">
        <v>23.1</v>
      </c>
      <c r="BF369" s="302">
        <v>1.6</v>
      </c>
      <c r="BG369" s="302">
        <v>210</v>
      </c>
      <c r="BH369" s="303">
        <v>19</v>
      </c>
      <c r="BI369" s="303">
        <v>42.7</v>
      </c>
      <c r="BJ369" s="305">
        <v>3.6</v>
      </c>
      <c r="BK369" s="302">
        <v>14.7</v>
      </c>
      <c r="BL369" s="305">
        <v>3</v>
      </c>
      <c r="BM369" s="302">
        <v>541000</v>
      </c>
      <c r="BN369" s="302">
        <v>54000</v>
      </c>
      <c r="BO369" s="302">
        <v>9980</v>
      </c>
      <c r="BP369" s="302">
        <v>860</v>
      </c>
      <c r="BQ369" s="303">
        <v>149</v>
      </c>
      <c r="BR369" s="302">
        <v>11</v>
      </c>
      <c r="BS369" s="303">
        <v>176</v>
      </c>
      <c r="BT369" s="302">
        <v>16</v>
      </c>
      <c r="BU369" s="304">
        <v>2.84</v>
      </c>
      <c r="BV369" s="304">
        <v>0.78</v>
      </c>
      <c r="BW369" s="304">
        <v>1.26</v>
      </c>
      <c r="BX369" s="304">
        <v>0.39</v>
      </c>
      <c r="BY369" s="302"/>
      <c r="BZ369" s="307">
        <f t="shared" si="87"/>
        <v>59.675770308123248</v>
      </c>
      <c r="CA369" s="302"/>
      <c r="CB369" s="302"/>
      <c r="CC369" s="302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</row>
    <row r="370" spans="1:166" s="30" customFormat="1" ht="12" customHeight="1">
      <c r="A370" s="24" t="s">
        <v>515</v>
      </c>
      <c r="B370" s="24"/>
      <c r="C370" s="305">
        <v>11.249000000000001</v>
      </c>
      <c r="D370" s="25" t="s">
        <v>460</v>
      </c>
      <c r="E370" s="25"/>
      <c r="F370" s="303">
        <v>2513.3000000000002</v>
      </c>
      <c r="G370" s="303">
        <v>2.8</v>
      </c>
      <c r="H370" s="303">
        <v>2696</v>
      </c>
      <c r="I370" s="303">
        <v>70</v>
      </c>
      <c r="J370" s="305">
        <v>-7.3</v>
      </c>
      <c r="K370" s="380">
        <v>0.16558999999999999</v>
      </c>
      <c r="L370" s="380">
        <v>4.8999999999999998E-4</v>
      </c>
      <c r="M370" s="304">
        <v>11.8</v>
      </c>
      <c r="N370" s="304">
        <v>0.4</v>
      </c>
      <c r="O370" s="380">
        <v>0.51959999999999995</v>
      </c>
      <c r="P370" s="380">
        <v>1.6E-2</v>
      </c>
      <c r="Q370" s="304">
        <v>0.99331999999999998</v>
      </c>
      <c r="R370" s="302"/>
      <c r="S370" s="302">
        <v>665</v>
      </c>
      <c r="T370" s="302">
        <v>56</v>
      </c>
      <c r="U370" s="302">
        <v>120</v>
      </c>
      <c r="V370" s="305">
        <v>9.9</v>
      </c>
      <c r="W370" s="302">
        <v>63</v>
      </c>
      <c r="X370" s="304">
        <v>5.3</v>
      </c>
      <c r="Y370" s="304">
        <v>0.71386430678466073</v>
      </c>
      <c r="Z370" s="381"/>
      <c r="AA370" s="302">
        <v>270</v>
      </c>
      <c r="AB370" s="302">
        <v>150</v>
      </c>
      <c r="AC370" s="304" t="s">
        <v>107</v>
      </c>
      <c r="AD370" s="304" t="s">
        <v>107</v>
      </c>
      <c r="AE370" s="304">
        <v>0.42</v>
      </c>
      <c r="AF370" s="304">
        <v>0.3</v>
      </c>
      <c r="AG370" s="302">
        <v>702</v>
      </c>
      <c r="AH370" s="302">
        <v>85</v>
      </c>
      <c r="AI370" s="306">
        <v>1.19</v>
      </c>
      <c r="AJ370" s="306">
        <v>0.26</v>
      </c>
      <c r="AK370" s="305">
        <v>51.9</v>
      </c>
      <c r="AL370" s="305">
        <v>5.0999999999999996</v>
      </c>
      <c r="AM370" s="306">
        <v>0.3</v>
      </c>
      <c r="AN370" s="306">
        <v>8.3000000000000004E-2</v>
      </c>
      <c r="AO370" s="304">
        <v>2.93</v>
      </c>
      <c r="AP370" s="304">
        <v>0.98</v>
      </c>
      <c r="AQ370" s="304">
        <v>3.9</v>
      </c>
      <c r="AR370" s="304">
        <v>1</v>
      </c>
      <c r="AS370" s="304">
        <v>0.39</v>
      </c>
      <c r="AT370" s="304">
        <v>0.21</v>
      </c>
      <c r="AU370" s="305">
        <v>14</v>
      </c>
      <c r="AV370" s="304">
        <v>3</v>
      </c>
      <c r="AW370" s="304">
        <v>4.75</v>
      </c>
      <c r="AX370" s="304">
        <v>0.73</v>
      </c>
      <c r="AY370" s="303">
        <v>59</v>
      </c>
      <c r="AZ370" s="302">
        <v>6.8</v>
      </c>
      <c r="BA370" s="303">
        <v>21.9</v>
      </c>
      <c r="BB370" s="302">
        <v>2.2999999999999998</v>
      </c>
      <c r="BC370" s="303">
        <v>104</v>
      </c>
      <c r="BD370" s="302">
        <v>11</v>
      </c>
      <c r="BE370" s="303">
        <v>21.7</v>
      </c>
      <c r="BF370" s="302">
        <v>2.5</v>
      </c>
      <c r="BG370" s="302">
        <v>196</v>
      </c>
      <c r="BH370" s="303">
        <v>21</v>
      </c>
      <c r="BI370" s="303">
        <v>36.4</v>
      </c>
      <c r="BJ370" s="305">
        <v>2.7</v>
      </c>
      <c r="BK370" s="302">
        <v>10.199999999999999</v>
      </c>
      <c r="BL370" s="305">
        <v>3.8</v>
      </c>
      <c r="BM370" s="302">
        <v>451000</v>
      </c>
      <c r="BN370" s="302">
        <v>42000</v>
      </c>
      <c r="BO370" s="302">
        <v>9400</v>
      </c>
      <c r="BP370" s="302">
        <v>1200</v>
      </c>
      <c r="BQ370" s="303">
        <v>242</v>
      </c>
      <c r="BR370" s="302">
        <v>23</v>
      </c>
      <c r="BS370" s="303">
        <v>339</v>
      </c>
      <c r="BT370" s="302">
        <v>33</v>
      </c>
      <c r="BU370" s="304">
        <v>5.3</v>
      </c>
      <c r="BV370" s="304">
        <v>1.6</v>
      </c>
      <c r="BW370" s="304">
        <v>2.11</v>
      </c>
      <c r="BX370" s="304">
        <v>0.55000000000000004</v>
      </c>
      <c r="BY370" s="302"/>
      <c r="BZ370" s="307">
        <f t="shared" si="87"/>
        <v>35.264723899536186</v>
      </c>
      <c r="CA370" s="302"/>
      <c r="CB370" s="302"/>
      <c r="CC370" s="302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</row>
    <row r="371" spans="1:166" s="30" customFormat="1" ht="12" customHeight="1">
      <c r="A371" s="24" t="s">
        <v>516</v>
      </c>
      <c r="B371" s="24"/>
      <c r="C371" s="305">
        <v>11.004</v>
      </c>
      <c r="D371" s="25" t="s">
        <v>460</v>
      </c>
      <c r="E371" s="25"/>
      <c r="F371" s="303">
        <v>2520.3000000000002</v>
      </c>
      <c r="G371" s="303">
        <v>3.7</v>
      </c>
      <c r="H371" s="303">
        <v>2601</v>
      </c>
      <c r="I371" s="303">
        <v>60</v>
      </c>
      <c r="J371" s="305">
        <v>-3.21</v>
      </c>
      <c r="K371" s="380">
        <v>0.16628000000000001</v>
      </c>
      <c r="L371" s="380">
        <v>5.5999999999999995E-4</v>
      </c>
      <c r="M371" s="304">
        <v>11.36</v>
      </c>
      <c r="N371" s="304">
        <v>0.34</v>
      </c>
      <c r="O371" s="380">
        <v>0.49709999999999999</v>
      </c>
      <c r="P371" s="380">
        <v>1.4E-2</v>
      </c>
      <c r="Q371" s="304">
        <v>0.96138000000000001</v>
      </c>
      <c r="R371" s="302"/>
      <c r="S371" s="302">
        <v>458</v>
      </c>
      <c r="T371" s="302">
        <v>39</v>
      </c>
      <c r="U371" s="302">
        <v>83.4</v>
      </c>
      <c r="V371" s="305">
        <v>7</v>
      </c>
      <c r="W371" s="302">
        <v>44.4</v>
      </c>
      <c r="X371" s="304">
        <v>3.8</v>
      </c>
      <c r="Y371" s="304">
        <v>0.73877551020408161</v>
      </c>
      <c r="Z371" s="381"/>
      <c r="AA371" s="302">
        <v>210</v>
      </c>
      <c r="AB371" s="302">
        <v>140</v>
      </c>
      <c r="AC371" s="304">
        <v>0.2</v>
      </c>
      <c r="AD371" s="304">
        <v>1.6</v>
      </c>
      <c r="AE371" s="304">
        <v>0.52</v>
      </c>
      <c r="AF371" s="304">
        <v>0.23</v>
      </c>
      <c r="AG371" s="302">
        <v>613</v>
      </c>
      <c r="AH371" s="302">
        <v>66</v>
      </c>
      <c r="AI371" s="306">
        <v>0.81</v>
      </c>
      <c r="AJ371" s="306">
        <v>0.18</v>
      </c>
      <c r="AK371" s="305">
        <v>48.3</v>
      </c>
      <c r="AL371" s="305">
        <v>4.9000000000000004</v>
      </c>
      <c r="AM371" s="306">
        <v>0.25700000000000001</v>
      </c>
      <c r="AN371" s="306">
        <v>8.1000000000000003E-2</v>
      </c>
      <c r="AO371" s="304">
        <v>1.5</v>
      </c>
      <c r="AP371" s="304">
        <v>0.71</v>
      </c>
      <c r="AQ371" s="304">
        <v>1.9</v>
      </c>
      <c r="AR371" s="304">
        <v>0.77</v>
      </c>
      <c r="AS371" s="304">
        <v>0.56999999999999995</v>
      </c>
      <c r="AT371" s="304">
        <v>0.14000000000000001</v>
      </c>
      <c r="AU371" s="305">
        <v>12.1</v>
      </c>
      <c r="AV371" s="304">
        <v>3.2</v>
      </c>
      <c r="AW371" s="304">
        <v>4.34</v>
      </c>
      <c r="AX371" s="304">
        <v>0.93</v>
      </c>
      <c r="AY371" s="303">
        <v>55.9</v>
      </c>
      <c r="AZ371" s="302">
        <v>5.4</v>
      </c>
      <c r="BA371" s="303">
        <v>21.1</v>
      </c>
      <c r="BB371" s="302">
        <v>2.4</v>
      </c>
      <c r="BC371" s="303">
        <v>94.7</v>
      </c>
      <c r="BD371" s="302">
        <v>8.3000000000000007</v>
      </c>
      <c r="BE371" s="303">
        <v>21.2</v>
      </c>
      <c r="BF371" s="302">
        <v>2.4</v>
      </c>
      <c r="BG371" s="302">
        <v>184</v>
      </c>
      <c r="BH371" s="303">
        <v>16</v>
      </c>
      <c r="BI371" s="303">
        <v>37.299999999999997</v>
      </c>
      <c r="BJ371" s="305">
        <v>4.4000000000000004</v>
      </c>
      <c r="BK371" s="302">
        <v>10.6</v>
      </c>
      <c r="BL371" s="305">
        <v>2.9</v>
      </c>
      <c r="BM371" s="302">
        <v>519000</v>
      </c>
      <c r="BN371" s="302">
        <v>69000</v>
      </c>
      <c r="BO371" s="302">
        <v>8930</v>
      </c>
      <c r="BP371" s="302">
        <v>700</v>
      </c>
      <c r="BQ371" s="303">
        <v>181</v>
      </c>
      <c r="BR371" s="302">
        <v>15</v>
      </c>
      <c r="BS371" s="303">
        <v>245</v>
      </c>
      <c r="BT371" s="302">
        <v>22</v>
      </c>
      <c r="BU371" s="304">
        <v>2.9</v>
      </c>
      <c r="BV371" s="304">
        <v>0.79</v>
      </c>
      <c r="BW371" s="304">
        <v>1.54</v>
      </c>
      <c r="BX371" s="304">
        <v>0.54</v>
      </c>
      <c r="BY371" s="302"/>
      <c r="BZ371" s="307">
        <f t="shared" si="87"/>
        <v>66.687719298245611</v>
      </c>
      <c r="CA371" s="302"/>
      <c r="CB371" s="302"/>
      <c r="CC371" s="302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</row>
    <row r="372" spans="1:166" s="30" customFormat="1" ht="12" customHeight="1">
      <c r="A372" s="24" t="s">
        <v>517</v>
      </c>
      <c r="B372" s="24"/>
      <c r="C372" s="305">
        <v>11.013999999999999</v>
      </c>
      <c r="D372" s="25" t="s">
        <v>460</v>
      </c>
      <c r="E372" s="25"/>
      <c r="F372" s="303">
        <v>2508.6</v>
      </c>
      <c r="G372" s="303">
        <v>2.2999999999999998</v>
      </c>
      <c r="H372" s="303">
        <v>2527.1</v>
      </c>
      <c r="I372" s="303">
        <v>56</v>
      </c>
      <c r="J372" s="305">
        <v>-0.74</v>
      </c>
      <c r="K372" s="380">
        <v>0.16513</v>
      </c>
      <c r="L372" s="380">
        <v>5.6999999999999998E-4</v>
      </c>
      <c r="M372" s="304">
        <v>10.906000000000001</v>
      </c>
      <c r="N372" s="304">
        <v>0.32</v>
      </c>
      <c r="O372" s="380">
        <v>0.48</v>
      </c>
      <c r="P372" s="380">
        <v>1.2999999999999999E-2</v>
      </c>
      <c r="Q372" s="304">
        <v>0.74943000000000004</v>
      </c>
      <c r="R372" s="302"/>
      <c r="S372" s="302">
        <v>478</v>
      </c>
      <c r="T372" s="302">
        <v>31</v>
      </c>
      <c r="U372" s="302">
        <v>87.5</v>
      </c>
      <c r="V372" s="305">
        <v>5.6</v>
      </c>
      <c r="W372" s="302">
        <v>55.8</v>
      </c>
      <c r="X372" s="304">
        <v>3.6</v>
      </c>
      <c r="Y372" s="304">
        <v>0.92164179104477617</v>
      </c>
      <c r="Z372" s="381"/>
      <c r="AA372" s="302">
        <v>260</v>
      </c>
      <c r="AB372" s="302">
        <v>120</v>
      </c>
      <c r="AC372" s="304" t="s">
        <v>107</v>
      </c>
      <c r="AD372" s="304" t="s">
        <v>107</v>
      </c>
      <c r="AE372" s="304" t="s">
        <v>107</v>
      </c>
      <c r="AF372" s="304" t="s">
        <v>107</v>
      </c>
      <c r="AG372" s="302">
        <v>836</v>
      </c>
      <c r="AH372" s="302">
        <v>92</v>
      </c>
      <c r="AI372" s="306">
        <v>6.5000000000000002E-2</v>
      </c>
      <c r="AJ372" s="306">
        <v>4.2999999999999997E-2</v>
      </c>
      <c r="AK372" s="305">
        <v>61.4</v>
      </c>
      <c r="AL372" s="305">
        <v>6</v>
      </c>
      <c r="AM372" s="306">
        <v>0.124</v>
      </c>
      <c r="AN372" s="306">
        <v>3.7999999999999999E-2</v>
      </c>
      <c r="AO372" s="304">
        <v>2.0299999999999998</v>
      </c>
      <c r="AP372" s="304">
        <v>0.57999999999999996</v>
      </c>
      <c r="AQ372" s="304">
        <v>3.6</v>
      </c>
      <c r="AR372" s="304">
        <v>1.3</v>
      </c>
      <c r="AS372" s="304">
        <v>0.7</v>
      </c>
      <c r="AT372" s="304">
        <v>0.23</v>
      </c>
      <c r="AU372" s="305">
        <v>20.6</v>
      </c>
      <c r="AV372" s="304">
        <v>3.5</v>
      </c>
      <c r="AW372" s="304">
        <v>6.55</v>
      </c>
      <c r="AX372" s="304">
        <v>0.83</v>
      </c>
      <c r="AY372" s="303">
        <v>73.099999999999994</v>
      </c>
      <c r="AZ372" s="302">
        <v>6.7</v>
      </c>
      <c r="BA372" s="303">
        <v>27.3</v>
      </c>
      <c r="BB372" s="302">
        <v>2.1</v>
      </c>
      <c r="BC372" s="303">
        <v>129</v>
      </c>
      <c r="BD372" s="302">
        <v>11</v>
      </c>
      <c r="BE372" s="303">
        <v>24.9</v>
      </c>
      <c r="BF372" s="302">
        <v>1.9</v>
      </c>
      <c r="BG372" s="302">
        <v>224</v>
      </c>
      <c r="BH372" s="303">
        <v>20</v>
      </c>
      <c r="BI372" s="303">
        <v>42.8</v>
      </c>
      <c r="BJ372" s="305">
        <v>3</v>
      </c>
      <c r="BK372" s="302">
        <v>18.100000000000001</v>
      </c>
      <c r="BL372" s="305">
        <v>3.5</v>
      </c>
      <c r="BM372" s="302">
        <v>519000</v>
      </c>
      <c r="BN372" s="302">
        <v>38000</v>
      </c>
      <c r="BO372" s="302">
        <v>9520</v>
      </c>
      <c r="BP372" s="302">
        <v>880</v>
      </c>
      <c r="BQ372" s="303">
        <v>247</v>
      </c>
      <c r="BR372" s="302">
        <v>16</v>
      </c>
      <c r="BS372" s="303">
        <v>268</v>
      </c>
      <c r="BT372" s="302">
        <v>17</v>
      </c>
      <c r="BU372" s="304">
        <v>3.98</v>
      </c>
      <c r="BV372" s="304">
        <v>0.96</v>
      </c>
      <c r="BW372" s="304">
        <v>1.57</v>
      </c>
      <c r="BX372" s="304">
        <v>0.57999999999999996</v>
      </c>
      <c r="BY372" s="302"/>
      <c r="BZ372" s="307">
        <f t="shared" si="87"/>
        <v>56.315407772304326</v>
      </c>
      <c r="CA372" s="302"/>
      <c r="CB372" s="302"/>
      <c r="CC372" s="302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</row>
    <row r="373" spans="1:166" s="30" customFormat="1" ht="12" customHeight="1">
      <c r="A373" s="24" t="s">
        <v>518</v>
      </c>
      <c r="B373" s="24"/>
      <c r="C373" s="305">
        <v>11.048</v>
      </c>
      <c r="D373" s="25" t="s">
        <v>460</v>
      </c>
      <c r="E373" s="25"/>
      <c r="F373" s="303">
        <v>2505.5</v>
      </c>
      <c r="G373" s="303">
        <v>3.2</v>
      </c>
      <c r="H373" s="303">
        <v>2476.6999999999998</v>
      </c>
      <c r="I373" s="303">
        <v>55</v>
      </c>
      <c r="J373" s="305">
        <v>1.1499999999999999</v>
      </c>
      <c r="K373" s="380">
        <v>0.16477</v>
      </c>
      <c r="L373" s="380">
        <v>6.4999999999999997E-4</v>
      </c>
      <c r="M373" s="304">
        <v>10.622999999999999</v>
      </c>
      <c r="N373" s="304">
        <v>0.31</v>
      </c>
      <c r="O373" s="380">
        <v>0.46844000000000002</v>
      </c>
      <c r="P373" s="380">
        <v>1.2999999999999999E-2</v>
      </c>
      <c r="Q373" s="304">
        <v>0.55620999999999998</v>
      </c>
      <c r="R373" s="302"/>
      <c r="S373" s="302">
        <v>435</v>
      </c>
      <c r="T373" s="302">
        <v>47</v>
      </c>
      <c r="U373" s="302">
        <v>77.599999999999994</v>
      </c>
      <c r="V373" s="305">
        <v>8.4</v>
      </c>
      <c r="W373" s="302">
        <v>30.1</v>
      </c>
      <c r="X373" s="304">
        <v>3.3</v>
      </c>
      <c r="Y373" s="304">
        <v>0.52892561983471076</v>
      </c>
      <c r="Z373" s="381"/>
      <c r="AA373" s="302">
        <v>170</v>
      </c>
      <c r="AB373" s="302">
        <v>150</v>
      </c>
      <c r="AC373" s="304" t="s">
        <v>107</v>
      </c>
      <c r="AD373" s="304" t="s">
        <v>107</v>
      </c>
      <c r="AE373" s="304">
        <v>0.28000000000000003</v>
      </c>
      <c r="AF373" s="304">
        <v>0.23</v>
      </c>
      <c r="AG373" s="302">
        <v>499</v>
      </c>
      <c r="AH373" s="302">
        <v>73</v>
      </c>
      <c r="AI373" s="306">
        <v>2.3E-2</v>
      </c>
      <c r="AJ373" s="306">
        <v>2.4E-2</v>
      </c>
      <c r="AK373" s="305">
        <v>32.799999999999997</v>
      </c>
      <c r="AL373" s="305">
        <v>4.8</v>
      </c>
      <c r="AM373" s="306">
        <v>2.3E-2</v>
      </c>
      <c r="AN373" s="306">
        <v>2.1000000000000001E-2</v>
      </c>
      <c r="AO373" s="304">
        <v>0.6</v>
      </c>
      <c r="AP373" s="304">
        <v>0.37</v>
      </c>
      <c r="AQ373" s="304">
        <v>1.44</v>
      </c>
      <c r="AR373" s="304">
        <v>0.69</v>
      </c>
      <c r="AS373" s="304">
        <v>0.28999999999999998</v>
      </c>
      <c r="AT373" s="304">
        <v>0.14000000000000001</v>
      </c>
      <c r="AU373" s="305">
        <v>6</v>
      </c>
      <c r="AV373" s="304">
        <v>1.8</v>
      </c>
      <c r="AW373" s="304">
        <v>2.82</v>
      </c>
      <c r="AX373" s="304">
        <v>0.7</v>
      </c>
      <c r="AY373" s="303">
        <v>40.200000000000003</v>
      </c>
      <c r="AZ373" s="302">
        <v>6.9</v>
      </c>
      <c r="BA373" s="303">
        <v>14.7</v>
      </c>
      <c r="BB373" s="302">
        <v>2.2000000000000002</v>
      </c>
      <c r="BC373" s="303">
        <v>82</v>
      </c>
      <c r="BD373" s="302">
        <v>12</v>
      </c>
      <c r="BE373" s="303">
        <v>17.600000000000001</v>
      </c>
      <c r="BF373" s="302">
        <v>3</v>
      </c>
      <c r="BG373" s="302">
        <v>158</v>
      </c>
      <c r="BH373" s="303">
        <v>18</v>
      </c>
      <c r="BI373" s="303">
        <v>32.5</v>
      </c>
      <c r="BJ373" s="305">
        <v>2.9</v>
      </c>
      <c r="BK373" s="302">
        <v>13.6</v>
      </c>
      <c r="BL373" s="305">
        <v>3.9</v>
      </c>
      <c r="BM373" s="302">
        <v>601000</v>
      </c>
      <c r="BN373" s="302">
        <v>69000</v>
      </c>
      <c r="BO373" s="302">
        <v>11900</v>
      </c>
      <c r="BP373" s="302">
        <v>1400</v>
      </c>
      <c r="BQ373" s="303">
        <v>128</v>
      </c>
      <c r="BR373" s="302">
        <v>14</v>
      </c>
      <c r="BS373" s="303">
        <v>242</v>
      </c>
      <c r="BT373" s="302">
        <v>26</v>
      </c>
      <c r="BU373" s="304">
        <v>4.04</v>
      </c>
      <c r="BV373" s="304">
        <v>0.92</v>
      </c>
      <c r="BW373" s="304">
        <v>1.06</v>
      </c>
      <c r="BX373" s="304">
        <v>0.44</v>
      </c>
      <c r="BY373" s="302"/>
      <c r="BZ373" s="307">
        <f t="shared" si="87"/>
        <v>94.916666666666686</v>
      </c>
      <c r="CA373" s="302"/>
      <c r="CB373" s="302"/>
      <c r="CC373" s="302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</row>
    <row r="374" spans="1:166" s="30" customFormat="1" ht="12" customHeight="1">
      <c r="A374" s="24" t="s">
        <v>519</v>
      </c>
      <c r="B374" s="24"/>
      <c r="C374" s="305">
        <v>11.081</v>
      </c>
      <c r="D374" s="25" t="s">
        <v>460</v>
      </c>
      <c r="E374" s="25"/>
      <c r="F374" s="303">
        <v>2512</v>
      </c>
      <c r="G374" s="303">
        <v>3</v>
      </c>
      <c r="H374" s="303">
        <v>2448.8000000000002</v>
      </c>
      <c r="I374" s="303">
        <v>55</v>
      </c>
      <c r="J374" s="305">
        <v>2.5099999999999998</v>
      </c>
      <c r="K374" s="380">
        <v>0.16542000000000001</v>
      </c>
      <c r="L374" s="380">
        <v>6.7000000000000002E-4</v>
      </c>
      <c r="M374" s="304">
        <v>10.515000000000001</v>
      </c>
      <c r="N374" s="304">
        <v>0.31</v>
      </c>
      <c r="O374" s="380">
        <v>0.46210000000000001</v>
      </c>
      <c r="P374" s="380">
        <v>1.2E-2</v>
      </c>
      <c r="Q374" s="304">
        <v>0.64612000000000003</v>
      </c>
      <c r="R374" s="302"/>
      <c r="S374" s="302">
        <v>344</v>
      </c>
      <c r="T374" s="302">
        <v>42</v>
      </c>
      <c r="U374" s="302">
        <v>62.4</v>
      </c>
      <c r="V374" s="305">
        <v>7.7</v>
      </c>
      <c r="W374" s="302">
        <v>34.4</v>
      </c>
      <c r="X374" s="304">
        <v>4.2</v>
      </c>
      <c r="Y374" s="304">
        <v>0.75634517766497467</v>
      </c>
      <c r="Z374" s="381"/>
      <c r="AA374" s="302">
        <v>240</v>
      </c>
      <c r="AB374" s="302">
        <v>120</v>
      </c>
      <c r="AC374" s="304">
        <v>0</v>
      </c>
      <c r="AD374" s="304">
        <v>1.3</v>
      </c>
      <c r="AE374" s="304">
        <v>0.21</v>
      </c>
      <c r="AF374" s="304">
        <v>0.2</v>
      </c>
      <c r="AG374" s="302">
        <v>670</v>
      </c>
      <c r="AH374" s="302">
        <v>75</v>
      </c>
      <c r="AI374" s="306">
        <v>0.54</v>
      </c>
      <c r="AJ374" s="306">
        <v>0.1</v>
      </c>
      <c r="AK374" s="305">
        <v>46.5</v>
      </c>
      <c r="AL374" s="305">
        <v>7.9</v>
      </c>
      <c r="AM374" s="306">
        <v>0.29099999999999998</v>
      </c>
      <c r="AN374" s="306">
        <v>7.5999999999999998E-2</v>
      </c>
      <c r="AO374" s="304">
        <v>2.44</v>
      </c>
      <c r="AP374" s="304">
        <v>0.96</v>
      </c>
      <c r="AQ374" s="304">
        <v>3.7</v>
      </c>
      <c r="AR374" s="304">
        <v>1.2</v>
      </c>
      <c r="AS374" s="304">
        <v>0.63</v>
      </c>
      <c r="AT374" s="304">
        <v>0.27</v>
      </c>
      <c r="AU374" s="305">
        <v>17.3</v>
      </c>
      <c r="AV374" s="304">
        <v>4.5</v>
      </c>
      <c r="AW374" s="304">
        <v>4.84</v>
      </c>
      <c r="AX374" s="304">
        <v>0.66</v>
      </c>
      <c r="AY374" s="303">
        <v>60</v>
      </c>
      <c r="AZ374" s="302">
        <v>8.6</v>
      </c>
      <c r="BA374" s="303">
        <v>21.5</v>
      </c>
      <c r="BB374" s="302">
        <v>3</v>
      </c>
      <c r="BC374" s="303">
        <v>114</v>
      </c>
      <c r="BD374" s="302">
        <v>15</v>
      </c>
      <c r="BE374" s="303">
        <v>22.4</v>
      </c>
      <c r="BF374" s="302">
        <v>3.1</v>
      </c>
      <c r="BG374" s="302">
        <v>195</v>
      </c>
      <c r="BH374" s="303">
        <v>25</v>
      </c>
      <c r="BI374" s="303">
        <v>39.6</v>
      </c>
      <c r="BJ374" s="305">
        <v>5.4</v>
      </c>
      <c r="BK374" s="302">
        <v>13.7</v>
      </c>
      <c r="BL374" s="305">
        <v>3.9</v>
      </c>
      <c r="BM374" s="302">
        <v>603000</v>
      </c>
      <c r="BN374" s="302">
        <v>86000</v>
      </c>
      <c r="BO374" s="302">
        <v>10000</v>
      </c>
      <c r="BP374" s="302">
        <v>1200</v>
      </c>
      <c r="BQ374" s="303">
        <v>149</v>
      </c>
      <c r="BR374" s="302">
        <v>18</v>
      </c>
      <c r="BS374" s="303">
        <v>197</v>
      </c>
      <c r="BT374" s="302">
        <v>24</v>
      </c>
      <c r="BU374" s="304">
        <v>4.5</v>
      </c>
      <c r="BV374" s="304">
        <v>1.4</v>
      </c>
      <c r="BW374" s="304">
        <v>1.45</v>
      </c>
      <c r="BX374" s="304">
        <v>0.64</v>
      </c>
      <c r="BY374" s="302"/>
      <c r="BZ374" s="307">
        <f t="shared" si="87"/>
        <v>40.80638015064244</v>
      </c>
      <c r="CA374" s="302"/>
      <c r="CB374" s="302"/>
      <c r="CC374" s="302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</row>
    <row r="375" spans="1:166" s="30" customFormat="1" ht="12" customHeight="1">
      <c r="A375" s="24" t="s">
        <v>520</v>
      </c>
      <c r="B375" s="24"/>
      <c r="C375" s="305">
        <v>11.044</v>
      </c>
      <c r="D375" s="25" t="s">
        <v>460</v>
      </c>
      <c r="E375" s="25"/>
      <c r="F375" s="303">
        <v>2531.1999999999998</v>
      </c>
      <c r="G375" s="303">
        <v>5.7</v>
      </c>
      <c r="H375" s="303">
        <v>2923</v>
      </c>
      <c r="I375" s="303">
        <v>67</v>
      </c>
      <c r="J375" s="305">
        <v>-15.49</v>
      </c>
      <c r="K375" s="380">
        <v>0.16728000000000001</v>
      </c>
      <c r="L375" s="380">
        <v>8.4000000000000003E-4</v>
      </c>
      <c r="M375" s="304">
        <v>13.19</v>
      </c>
      <c r="N375" s="304">
        <v>0.41</v>
      </c>
      <c r="O375" s="380">
        <v>0.57379999999999998</v>
      </c>
      <c r="P375" s="380">
        <v>1.6E-2</v>
      </c>
      <c r="Q375" s="304">
        <v>0.92337999999999998</v>
      </c>
      <c r="R375" s="302"/>
      <c r="S375" s="302">
        <v>690</v>
      </c>
      <c r="T375" s="302">
        <v>110</v>
      </c>
      <c r="U375" s="302">
        <v>127</v>
      </c>
      <c r="V375" s="305">
        <v>19</v>
      </c>
      <c r="W375" s="302">
        <v>57</v>
      </c>
      <c r="X375" s="304">
        <v>10</v>
      </c>
      <c r="Y375" s="304">
        <v>0.55451713395638624</v>
      </c>
      <c r="Z375" s="381"/>
      <c r="AA375" s="302">
        <v>210</v>
      </c>
      <c r="AB375" s="302">
        <v>250</v>
      </c>
      <c r="AC375" s="304">
        <v>1.1000000000000001</v>
      </c>
      <c r="AD375" s="304">
        <v>2.2000000000000002</v>
      </c>
      <c r="AE375" s="304">
        <v>1.6</v>
      </c>
      <c r="AF375" s="304">
        <v>0.93</v>
      </c>
      <c r="AG375" s="302">
        <v>670</v>
      </c>
      <c r="AH375" s="302">
        <v>110</v>
      </c>
      <c r="AI375" s="306">
        <v>0.183</v>
      </c>
      <c r="AJ375" s="306">
        <v>9.4E-2</v>
      </c>
      <c r="AK375" s="305">
        <v>36.4</v>
      </c>
      <c r="AL375" s="305">
        <v>7</v>
      </c>
      <c r="AM375" s="306">
        <v>7.5999999999999998E-2</v>
      </c>
      <c r="AN375" s="306">
        <v>4.2000000000000003E-2</v>
      </c>
      <c r="AO375" s="304">
        <v>0.78</v>
      </c>
      <c r="AP375" s="304">
        <v>0.51</v>
      </c>
      <c r="AQ375" s="304">
        <v>2.2999999999999998</v>
      </c>
      <c r="AR375" s="304">
        <v>1.4</v>
      </c>
      <c r="AS375" s="304">
        <v>0.31</v>
      </c>
      <c r="AT375" s="304">
        <v>0.31</v>
      </c>
      <c r="AU375" s="305">
        <v>12.5</v>
      </c>
      <c r="AV375" s="304">
        <v>4.2</v>
      </c>
      <c r="AW375" s="304">
        <v>4.47</v>
      </c>
      <c r="AX375" s="304">
        <v>0.92</v>
      </c>
      <c r="AY375" s="303">
        <v>62</v>
      </c>
      <c r="AZ375" s="302">
        <v>13</v>
      </c>
      <c r="BA375" s="303">
        <v>23</v>
      </c>
      <c r="BB375" s="302">
        <v>3.4</v>
      </c>
      <c r="BC375" s="303">
        <v>103</v>
      </c>
      <c r="BD375" s="302">
        <v>20</v>
      </c>
      <c r="BE375" s="303">
        <v>22.1</v>
      </c>
      <c r="BF375" s="302">
        <v>2.6</v>
      </c>
      <c r="BG375" s="302">
        <v>184</v>
      </c>
      <c r="BH375" s="303">
        <v>24</v>
      </c>
      <c r="BI375" s="303">
        <v>42</v>
      </c>
      <c r="BJ375" s="305">
        <v>11</v>
      </c>
      <c r="BK375" s="302">
        <v>8.6</v>
      </c>
      <c r="BL375" s="305">
        <v>4.7</v>
      </c>
      <c r="BM375" s="302">
        <v>459000</v>
      </c>
      <c r="BN375" s="302">
        <v>78000</v>
      </c>
      <c r="BO375" s="302">
        <v>8800</v>
      </c>
      <c r="BP375" s="302">
        <v>1300</v>
      </c>
      <c r="BQ375" s="303">
        <v>178</v>
      </c>
      <c r="BR375" s="302">
        <v>30</v>
      </c>
      <c r="BS375" s="303">
        <v>321</v>
      </c>
      <c r="BT375" s="302">
        <v>48</v>
      </c>
      <c r="BU375" s="304">
        <v>4</v>
      </c>
      <c r="BV375" s="304">
        <v>1.3</v>
      </c>
      <c r="BW375" s="304">
        <v>1.64</v>
      </c>
      <c r="BX375" s="304">
        <v>0.63</v>
      </c>
      <c r="BY375" s="302"/>
      <c r="BZ375" s="307">
        <f t="shared" si="87"/>
        <v>106.44370122630993</v>
      </c>
      <c r="CA375" s="302"/>
      <c r="CB375" s="302"/>
      <c r="CC375" s="302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</row>
    <row r="376" spans="1:166" s="30" customFormat="1" ht="12" customHeight="1">
      <c r="A376" s="24" t="s">
        <v>511</v>
      </c>
      <c r="B376" s="24"/>
      <c r="C376" s="305">
        <v>7.0060000000000002</v>
      </c>
      <c r="D376" s="25" t="s">
        <v>461</v>
      </c>
      <c r="E376" s="25"/>
      <c r="F376" s="303">
        <v>2500.8000000000002</v>
      </c>
      <c r="G376" s="303">
        <v>2.9</v>
      </c>
      <c r="H376" s="303">
        <v>2508</v>
      </c>
      <c r="I376" s="303">
        <v>45</v>
      </c>
      <c r="J376" s="305">
        <v>-0.28999999999999998</v>
      </c>
      <c r="K376" s="380">
        <v>0.16433</v>
      </c>
      <c r="L376" s="380">
        <v>6.4999999999999997E-4</v>
      </c>
      <c r="M376" s="304">
        <v>10.766</v>
      </c>
      <c r="N376" s="304">
        <v>0.27</v>
      </c>
      <c r="O376" s="380">
        <v>0.47560000000000002</v>
      </c>
      <c r="P376" s="380">
        <v>0.01</v>
      </c>
      <c r="Q376" s="304">
        <v>0.82060999999999995</v>
      </c>
      <c r="R376" s="302"/>
      <c r="S376" s="302">
        <v>357</v>
      </c>
      <c r="T376" s="302">
        <v>21</v>
      </c>
      <c r="U376" s="302">
        <v>64.400000000000006</v>
      </c>
      <c r="V376" s="302">
        <v>3.9</v>
      </c>
      <c r="W376" s="305">
        <v>36.5</v>
      </c>
      <c r="X376" s="302">
        <v>2.1</v>
      </c>
      <c r="Y376" s="304">
        <v>0.83417085427135673</v>
      </c>
      <c r="Z376" s="381"/>
      <c r="AA376" s="302">
        <v>270</v>
      </c>
      <c r="AB376" s="302">
        <v>250</v>
      </c>
      <c r="AC376" s="304">
        <v>0.51</v>
      </c>
      <c r="AD376" s="304">
        <v>0.84</v>
      </c>
      <c r="AE376" s="304">
        <v>0.16</v>
      </c>
      <c r="AF376" s="304">
        <v>0.12</v>
      </c>
      <c r="AG376" s="302">
        <v>498</v>
      </c>
      <c r="AH376" s="302">
        <v>42</v>
      </c>
      <c r="AI376" s="306" t="s">
        <v>107</v>
      </c>
      <c r="AJ376" s="306" t="s">
        <v>107</v>
      </c>
      <c r="AK376" s="305">
        <v>30.6</v>
      </c>
      <c r="AL376" s="305">
        <v>2.7</v>
      </c>
      <c r="AM376" s="306">
        <v>0.05</v>
      </c>
      <c r="AN376" s="306">
        <v>2.4E-2</v>
      </c>
      <c r="AO376" s="304">
        <v>0.64</v>
      </c>
      <c r="AP376" s="304">
        <v>0.33</v>
      </c>
      <c r="AQ376" s="304">
        <v>2.0299999999999998</v>
      </c>
      <c r="AR376" s="304">
        <v>0.99</v>
      </c>
      <c r="AS376" s="304">
        <v>0.25</v>
      </c>
      <c r="AT376" s="304">
        <v>0.15</v>
      </c>
      <c r="AU376" s="305">
        <v>7.9</v>
      </c>
      <c r="AV376" s="304">
        <v>2.6</v>
      </c>
      <c r="AW376" s="304">
        <v>3.1</v>
      </c>
      <c r="AX376" s="304">
        <v>0.52</v>
      </c>
      <c r="AY376" s="303">
        <v>36.299999999999997</v>
      </c>
      <c r="AZ376" s="302">
        <v>4.0999999999999996</v>
      </c>
      <c r="BA376" s="303">
        <v>14.4</v>
      </c>
      <c r="BB376" s="302">
        <v>1.6</v>
      </c>
      <c r="BC376" s="303">
        <v>74.099999999999994</v>
      </c>
      <c r="BD376" s="302">
        <v>6.2</v>
      </c>
      <c r="BE376" s="303">
        <v>16.7</v>
      </c>
      <c r="BF376" s="302">
        <v>1.9</v>
      </c>
      <c r="BG376" s="302">
        <v>151</v>
      </c>
      <c r="BH376" s="303">
        <v>16</v>
      </c>
      <c r="BI376" s="303">
        <v>31.8</v>
      </c>
      <c r="BJ376" s="305">
        <v>3.3</v>
      </c>
      <c r="BK376" s="302">
        <v>9.5</v>
      </c>
      <c r="BL376" s="305">
        <v>1.7</v>
      </c>
      <c r="BM376" s="302">
        <v>484000</v>
      </c>
      <c r="BN376" s="302">
        <v>38000</v>
      </c>
      <c r="BO376" s="302">
        <v>9470</v>
      </c>
      <c r="BP376" s="302">
        <v>830</v>
      </c>
      <c r="BQ376" s="303">
        <v>166</v>
      </c>
      <c r="BR376" s="302">
        <v>10</v>
      </c>
      <c r="BS376" s="303">
        <v>199</v>
      </c>
      <c r="BT376" s="302">
        <v>11</v>
      </c>
      <c r="BU376" s="304">
        <v>3.71</v>
      </c>
      <c r="BV376" s="304">
        <v>0.59</v>
      </c>
      <c r="BW376" s="304">
        <v>2.5099999999999998</v>
      </c>
      <c r="BX376" s="304">
        <v>0.76</v>
      </c>
      <c r="BY376" s="302"/>
      <c r="BZ376" s="307">
        <f t="shared" si="87"/>
        <v>74.600523399014776</v>
      </c>
      <c r="CA376" s="302"/>
      <c r="CB376" s="302"/>
      <c r="CC376" s="302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</row>
    <row r="377" spans="1:166" s="30" customFormat="1" ht="12" customHeight="1">
      <c r="A377" s="24" t="s">
        <v>512</v>
      </c>
      <c r="B377" s="24"/>
      <c r="C377" s="305">
        <v>7.0309999999999997</v>
      </c>
      <c r="D377" s="25" t="s">
        <v>461</v>
      </c>
      <c r="E377" s="25"/>
      <c r="F377" s="303">
        <v>2504.3000000000002</v>
      </c>
      <c r="G377" s="303">
        <v>3.5</v>
      </c>
      <c r="H377" s="303">
        <v>2479.8000000000002</v>
      </c>
      <c r="I377" s="303">
        <v>45</v>
      </c>
      <c r="J377" s="305">
        <v>0.98</v>
      </c>
      <c r="K377" s="380">
        <v>0.16472999999999999</v>
      </c>
      <c r="L377" s="380">
        <v>7.1000000000000002E-4</v>
      </c>
      <c r="M377" s="304">
        <v>10.634</v>
      </c>
      <c r="N377" s="304">
        <v>0.26</v>
      </c>
      <c r="O377" s="380">
        <v>0.46920000000000001</v>
      </c>
      <c r="P377" s="380">
        <v>0.01</v>
      </c>
      <c r="Q377" s="304">
        <v>0.75192000000000003</v>
      </c>
      <c r="R377" s="302"/>
      <c r="S377" s="302">
        <v>271</v>
      </c>
      <c r="T377" s="302">
        <v>21</v>
      </c>
      <c r="U377" s="305">
        <v>49</v>
      </c>
      <c r="V377" s="302">
        <v>3.9</v>
      </c>
      <c r="W377" s="305">
        <v>23.5</v>
      </c>
      <c r="X377" s="302">
        <v>1.8</v>
      </c>
      <c r="Y377" s="304">
        <v>0.69411764705882351</v>
      </c>
      <c r="Z377" s="381"/>
      <c r="AA377" s="302">
        <v>270</v>
      </c>
      <c r="AB377" s="302">
        <v>100</v>
      </c>
      <c r="AC377" s="304">
        <v>0.09</v>
      </c>
      <c r="AD377" s="304">
        <v>0.74</v>
      </c>
      <c r="AE377" s="304">
        <v>0.15</v>
      </c>
      <c r="AF377" s="304">
        <v>0.13</v>
      </c>
      <c r="AG377" s="302">
        <v>449</v>
      </c>
      <c r="AH377" s="302">
        <v>31</v>
      </c>
      <c r="AI377" s="306">
        <v>0.26600000000000001</v>
      </c>
      <c r="AJ377" s="306">
        <v>7.1999999999999995E-2</v>
      </c>
      <c r="AK377" s="305">
        <v>37.6</v>
      </c>
      <c r="AL377" s="305">
        <v>3.6</v>
      </c>
      <c r="AM377" s="306">
        <v>0.14699999999999999</v>
      </c>
      <c r="AN377" s="306">
        <v>5.0999999999999997E-2</v>
      </c>
      <c r="AO377" s="304">
        <v>2.0299999999999998</v>
      </c>
      <c r="AP377" s="304">
        <v>0.73</v>
      </c>
      <c r="AQ377" s="304">
        <v>1.98</v>
      </c>
      <c r="AR377" s="304">
        <v>0.64</v>
      </c>
      <c r="AS377" s="304">
        <v>0.31</v>
      </c>
      <c r="AT377" s="304">
        <v>0.18</v>
      </c>
      <c r="AU377" s="305">
        <v>10.199999999999999</v>
      </c>
      <c r="AV377" s="304">
        <v>3.6</v>
      </c>
      <c r="AW377" s="304">
        <v>3.45</v>
      </c>
      <c r="AX377" s="304">
        <v>0.83</v>
      </c>
      <c r="AY377" s="303">
        <v>40.6</v>
      </c>
      <c r="AZ377" s="302">
        <v>5.7</v>
      </c>
      <c r="BA377" s="303">
        <v>15</v>
      </c>
      <c r="BB377" s="302">
        <v>1.9</v>
      </c>
      <c r="BC377" s="303">
        <v>72.8</v>
      </c>
      <c r="BD377" s="302">
        <v>9</v>
      </c>
      <c r="BE377" s="303">
        <v>14.5</v>
      </c>
      <c r="BF377" s="302">
        <v>1.3</v>
      </c>
      <c r="BG377" s="302">
        <v>143</v>
      </c>
      <c r="BH377" s="303">
        <v>22</v>
      </c>
      <c r="BI377" s="303">
        <v>27.6</v>
      </c>
      <c r="BJ377" s="305">
        <v>2.2999999999999998</v>
      </c>
      <c r="BK377" s="302">
        <v>6</v>
      </c>
      <c r="BL377" s="305">
        <v>1.7</v>
      </c>
      <c r="BM377" s="302">
        <v>539000</v>
      </c>
      <c r="BN377" s="302">
        <v>60000</v>
      </c>
      <c r="BO377" s="302">
        <v>9500</v>
      </c>
      <c r="BP377" s="302">
        <v>1100</v>
      </c>
      <c r="BQ377" s="303">
        <v>106.2</v>
      </c>
      <c r="BR377" s="302">
        <v>8.1999999999999993</v>
      </c>
      <c r="BS377" s="303">
        <v>153</v>
      </c>
      <c r="BT377" s="302">
        <v>12</v>
      </c>
      <c r="BU377" s="304">
        <v>3.06</v>
      </c>
      <c r="BV377" s="304">
        <v>0.74</v>
      </c>
      <c r="BW377" s="304">
        <v>1.38</v>
      </c>
      <c r="BX377" s="304">
        <v>0.56000000000000005</v>
      </c>
      <c r="BY377" s="302"/>
      <c r="BZ377" s="307">
        <f t="shared" si="87"/>
        <v>40.505050505050505</v>
      </c>
      <c r="CA377" s="302"/>
      <c r="CB377" s="302"/>
      <c r="CC377" s="302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</row>
    <row r="378" spans="1:166" s="30" customFormat="1" ht="12" customHeight="1">
      <c r="A378" s="24" t="s">
        <v>513</v>
      </c>
      <c r="B378" s="24"/>
      <c r="C378" s="305">
        <v>7.048</v>
      </c>
      <c r="D378" s="25" t="s">
        <v>461</v>
      </c>
      <c r="E378" s="25"/>
      <c r="F378" s="303">
        <v>2508.6999999999998</v>
      </c>
      <c r="G378" s="303">
        <v>3.9</v>
      </c>
      <c r="H378" s="303">
        <v>2495.3000000000002</v>
      </c>
      <c r="I378" s="303">
        <v>45</v>
      </c>
      <c r="J378" s="305">
        <v>0.54</v>
      </c>
      <c r="K378" s="380">
        <v>0.16511999999999999</v>
      </c>
      <c r="L378" s="380">
        <v>6.2E-4</v>
      </c>
      <c r="M378" s="304">
        <v>10.741</v>
      </c>
      <c r="N378" s="304">
        <v>0.27</v>
      </c>
      <c r="O378" s="380">
        <v>0.47270000000000001</v>
      </c>
      <c r="P378" s="380">
        <v>0.01</v>
      </c>
      <c r="Q378" s="304">
        <v>0.87095999999999996</v>
      </c>
      <c r="R378" s="302"/>
      <c r="S378" s="302">
        <v>229</v>
      </c>
      <c r="T378" s="302">
        <v>16</v>
      </c>
      <c r="U378" s="302">
        <v>41.5</v>
      </c>
      <c r="V378" s="302">
        <v>2.9</v>
      </c>
      <c r="W378" s="305">
        <v>24.8</v>
      </c>
      <c r="X378" s="302">
        <v>1.7</v>
      </c>
      <c r="Y378" s="304">
        <v>0.86080870917573882</v>
      </c>
      <c r="Z378" s="381"/>
      <c r="AA378" s="302">
        <v>180</v>
      </c>
      <c r="AB378" s="302">
        <v>140</v>
      </c>
      <c r="AC378" s="304">
        <v>1</v>
      </c>
      <c r="AD378" s="304">
        <v>1.7</v>
      </c>
      <c r="AE378" s="304">
        <v>0.09</v>
      </c>
      <c r="AF378" s="304">
        <v>0.13</v>
      </c>
      <c r="AG378" s="302">
        <v>584</v>
      </c>
      <c r="AH378" s="302">
        <v>56</v>
      </c>
      <c r="AI378" s="306">
        <v>2.3E-2</v>
      </c>
      <c r="AJ378" s="306">
        <v>1.2E-2</v>
      </c>
      <c r="AK378" s="305">
        <v>37.6</v>
      </c>
      <c r="AL378" s="305">
        <v>3.9</v>
      </c>
      <c r="AM378" s="306">
        <v>9.7000000000000003E-2</v>
      </c>
      <c r="AN378" s="306">
        <v>2.5999999999999999E-2</v>
      </c>
      <c r="AO378" s="304">
        <v>2.35</v>
      </c>
      <c r="AP378" s="304">
        <v>0.89</v>
      </c>
      <c r="AQ378" s="304">
        <v>2.9</v>
      </c>
      <c r="AR378" s="304">
        <v>1.1000000000000001</v>
      </c>
      <c r="AS378" s="304">
        <v>0.47</v>
      </c>
      <c r="AT378" s="304">
        <v>0.2</v>
      </c>
      <c r="AU378" s="305">
        <v>16.399999999999999</v>
      </c>
      <c r="AV378" s="304">
        <v>3</v>
      </c>
      <c r="AW378" s="304">
        <v>4.83</v>
      </c>
      <c r="AX378" s="304">
        <v>0.8</v>
      </c>
      <c r="AY378" s="303">
        <v>57.2</v>
      </c>
      <c r="AZ378" s="302">
        <v>7.5</v>
      </c>
      <c r="BA378" s="303">
        <v>20.5</v>
      </c>
      <c r="BB378" s="302">
        <v>2.7</v>
      </c>
      <c r="BC378" s="303">
        <v>87.9</v>
      </c>
      <c r="BD378" s="302">
        <v>7.7</v>
      </c>
      <c r="BE378" s="303">
        <v>19.100000000000001</v>
      </c>
      <c r="BF378" s="302">
        <v>2.1</v>
      </c>
      <c r="BG378" s="302">
        <v>175</v>
      </c>
      <c r="BH378" s="303">
        <v>19</v>
      </c>
      <c r="BI378" s="303">
        <v>34.4</v>
      </c>
      <c r="BJ378" s="305">
        <v>3.2</v>
      </c>
      <c r="BK378" s="302">
        <v>18.100000000000001</v>
      </c>
      <c r="BL378" s="305">
        <v>4.7</v>
      </c>
      <c r="BM378" s="302">
        <v>542000</v>
      </c>
      <c r="BN378" s="302">
        <v>39000</v>
      </c>
      <c r="BO378" s="302">
        <v>9550</v>
      </c>
      <c r="BP378" s="302">
        <v>850</v>
      </c>
      <c r="BQ378" s="303">
        <v>110.7</v>
      </c>
      <c r="BR378" s="302">
        <v>7.4</v>
      </c>
      <c r="BS378" s="303">
        <v>128.6</v>
      </c>
      <c r="BT378" s="302">
        <v>9.3000000000000007</v>
      </c>
      <c r="BU378" s="304">
        <v>3.07</v>
      </c>
      <c r="BV378" s="304">
        <v>0.93</v>
      </c>
      <c r="BW378" s="304">
        <v>1.1200000000000001</v>
      </c>
      <c r="BX378" s="304">
        <v>0.43</v>
      </c>
      <c r="BY378" s="302"/>
      <c r="BZ378" s="307">
        <f t="shared" si="87"/>
        <v>44.06456346294938</v>
      </c>
      <c r="CA378" s="302"/>
      <c r="CB378" s="302"/>
      <c r="CC378" s="302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</row>
    <row r="379" spans="1:166" s="30" customFormat="1" ht="12" customHeight="1">
      <c r="A379" s="24" t="s">
        <v>514</v>
      </c>
      <c r="B379" s="24"/>
      <c r="C379" s="305">
        <v>7.0119999999999996</v>
      </c>
      <c r="D379" s="25" t="s">
        <v>461</v>
      </c>
      <c r="E379" s="25"/>
      <c r="F379" s="303">
        <v>2508.6</v>
      </c>
      <c r="G379" s="303">
        <v>2.4</v>
      </c>
      <c r="H379" s="303">
        <v>2502.6999999999998</v>
      </c>
      <c r="I379" s="303">
        <v>45</v>
      </c>
      <c r="J379" s="305">
        <v>0.23</v>
      </c>
      <c r="K379" s="380">
        <v>0.16511999999999999</v>
      </c>
      <c r="L379" s="380">
        <v>6.8999999999999997E-4</v>
      </c>
      <c r="M379" s="304">
        <v>10.784000000000001</v>
      </c>
      <c r="N379" s="304">
        <v>0.27</v>
      </c>
      <c r="O379" s="380">
        <v>0.47439999999999999</v>
      </c>
      <c r="P379" s="380">
        <v>0.01</v>
      </c>
      <c r="Q379" s="304">
        <v>0.80083000000000004</v>
      </c>
      <c r="R379" s="302"/>
      <c r="S379" s="302">
        <v>539</v>
      </c>
      <c r="T379" s="302">
        <v>26</v>
      </c>
      <c r="U379" s="302">
        <v>97.9</v>
      </c>
      <c r="V379" s="302">
        <v>4.9000000000000004</v>
      </c>
      <c r="W379" s="305">
        <v>34</v>
      </c>
      <c r="X379" s="302">
        <v>1.6</v>
      </c>
      <c r="Y379" s="304">
        <v>0.49801324503311262</v>
      </c>
      <c r="Z379" s="381"/>
      <c r="AA379" s="302">
        <v>140</v>
      </c>
      <c r="AB379" s="302">
        <v>110</v>
      </c>
      <c r="AC379" s="304">
        <v>0.1</v>
      </c>
      <c r="AD379" s="304">
        <v>1</v>
      </c>
      <c r="AE379" s="304">
        <v>0.2</v>
      </c>
      <c r="AF379" s="304">
        <v>0.19</v>
      </c>
      <c r="AG379" s="302">
        <v>397</v>
      </c>
      <c r="AH379" s="302">
        <v>29</v>
      </c>
      <c r="AI379" s="306" t="s">
        <v>107</v>
      </c>
      <c r="AJ379" s="306" t="s">
        <v>107</v>
      </c>
      <c r="AK379" s="305">
        <v>30.9</v>
      </c>
      <c r="AL379" s="305">
        <v>3.4</v>
      </c>
      <c r="AM379" s="306">
        <v>3.5999999999999997E-2</v>
      </c>
      <c r="AN379" s="306">
        <v>2.1999999999999999E-2</v>
      </c>
      <c r="AO379" s="304">
        <v>0.56000000000000005</v>
      </c>
      <c r="AP379" s="304">
        <v>0.34</v>
      </c>
      <c r="AQ379" s="304">
        <v>1.73</v>
      </c>
      <c r="AR379" s="304">
        <v>0.64</v>
      </c>
      <c r="AS379" s="304">
        <v>0.24</v>
      </c>
      <c r="AT379" s="304">
        <v>0.12</v>
      </c>
      <c r="AU379" s="305">
        <v>8.3000000000000007</v>
      </c>
      <c r="AV379" s="304">
        <v>2</v>
      </c>
      <c r="AW379" s="304">
        <v>2.14</v>
      </c>
      <c r="AX379" s="304">
        <v>0.33</v>
      </c>
      <c r="AY379" s="303">
        <v>36.9</v>
      </c>
      <c r="AZ379" s="302">
        <v>4.4000000000000004</v>
      </c>
      <c r="BA379" s="303">
        <v>13.8</v>
      </c>
      <c r="BB379" s="302">
        <v>1.1000000000000001</v>
      </c>
      <c r="BC379" s="303">
        <v>67.599999999999994</v>
      </c>
      <c r="BD379" s="302">
        <v>6</v>
      </c>
      <c r="BE379" s="303">
        <v>14.5</v>
      </c>
      <c r="BF379" s="302">
        <v>1.6</v>
      </c>
      <c r="BG379" s="302">
        <v>150</v>
      </c>
      <c r="BH379" s="303">
        <v>13</v>
      </c>
      <c r="BI379" s="303">
        <v>30.5</v>
      </c>
      <c r="BJ379" s="305">
        <v>2</v>
      </c>
      <c r="BK379" s="302">
        <v>11.6</v>
      </c>
      <c r="BL379" s="305">
        <v>2.2000000000000002</v>
      </c>
      <c r="BM379" s="302">
        <v>499000</v>
      </c>
      <c r="BN379" s="302">
        <v>32000</v>
      </c>
      <c r="BO379" s="302">
        <v>10170</v>
      </c>
      <c r="BP379" s="302">
        <v>860</v>
      </c>
      <c r="BQ379" s="303">
        <v>150.4</v>
      </c>
      <c r="BR379" s="302">
        <v>7.2</v>
      </c>
      <c r="BS379" s="303">
        <v>302</v>
      </c>
      <c r="BT379" s="302">
        <v>14</v>
      </c>
      <c r="BU379" s="304">
        <v>4.16</v>
      </c>
      <c r="BV379" s="304">
        <v>0.67</v>
      </c>
      <c r="BW379" s="304">
        <v>2.36</v>
      </c>
      <c r="BX379" s="304">
        <v>0.62</v>
      </c>
      <c r="BY379" s="302"/>
      <c r="BZ379" s="307">
        <f t="shared" si="87"/>
        <v>87.222336911643268</v>
      </c>
      <c r="CA379" s="302"/>
      <c r="CB379" s="302"/>
      <c r="CC379" s="302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</row>
    <row r="380" spans="1:166" s="30" customFormat="1" ht="12" customHeight="1">
      <c r="A380" s="24" t="s">
        <v>515</v>
      </c>
      <c r="B380" s="24"/>
      <c r="C380" s="305">
        <v>7.0110000000000001</v>
      </c>
      <c r="D380" s="25" t="s">
        <v>461</v>
      </c>
      <c r="E380" s="25"/>
      <c r="F380" s="303">
        <v>2502.1999999999998</v>
      </c>
      <c r="G380" s="303">
        <v>5</v>
      </c>
      <c r="H380" s="303">
        <v>2531</v>
      </c>
      <c r="I380" s="303">
        <v>56</v>
      </c>
      <c r="J380" s="305">
        <v>-1.1000000000000001</v>
      </c>
      <c r="K380" s="380">
        <v>0.16455</v>
      </c>
      <c r="L380" s="380">
        <v>9.3999999999999997E-4</v>
      </c>
      <c r="M380" s="304">
        <v>10.89</v>
      </c>
      <c r="N380" s="304">
        <v>0.33</v>
      </c>
      <c r="O380" s="380">
        <v>0.48089999999999999</v>
      </c>
      <c r="P380" s="380">
        <v>1.2999999999999999E-2</v>
      </c>
      <c r="Q380" s="304">
        <v>0.95728000000000002</v>
      </c>
      <c r="R380" s="302"/>
      <c r="S380" s="302">
        <v>327</v>
      </c>
      <c r="T380" s="302">
        <v>19</v>
      </c>
      <c r="U380" s="302">
        <v>58.9</v>
      </c>
      <c r="V380" s="302">
        <v>3.2</v>
      </c>
      <c r="W380" s="305">
        <v>39</v>
      </c>
      <c r="X380" s="302">
        <v>2.2999999999999998</v>
      </c>
      <c r="Y380" s="304">
        <v>0.90607734806629836</v>
      </c>
      <c r="Z380" s="381"/>
      <c r="AA380" s="302">
        <v>195</v>
      </c>
      <c r="AB380" s="302">
        <v>92</v>
      </c>
      <c r="AC380" s="304">
        <v>0</v>
      </c>
      <c r="AD380" s="304">
        <v>0.97</v>
      </c>
      <c r="AE380" s="304">
        <v>0.71</v>
      </c>
      <c r="AF380" s="304">
        <v>0.43</v>
      </c>
      <c r="AG380" s="302">
        <v>742</v>
      </c>
      <c r="AH380" s="302">
        <v>45</v>
      </c>
      <c r="AI380" s="306">
        <v>1.04</v>
      </c>
      <c r="AJ380" s="306">
        <v>0.28000000000000003</v>
      </c>
      <c r="AK380" s="305">
        <v>45.4</v>
      </c>
      <c r="AL380" s="305">
        <v>4.9000000000000004</v>
      </c>
      <c r="AM380" s="306">
        <v>0.41</v>
      </c>
      <c r="AN380" s="306">
        <v>0.12</v>
      </c>
      <c r="AO380" s="304">
        <v>1.93</v>
      </c>
      <c r="AP380" s="304">
        <v>0.67</v>
      </c>
      <c r="AQ380" s="304">
        <v>3.9</v>
      </c>
      <c r="AR380" s="304">
        <v>1.1000000000000001</v>
      </c>
      <c r="AS380" s="304">
        <v>0.59</v>
      </c>
      <c r="AT380" s="304">
        <v>0.27</v>
      </c>
      <c r="AU380" s="305">
        <v>18.399999999999999</v>
      </c>
      <c r="AV380" s="304">
        <v>3.2</v>
      </c>
      <c r="AW380" s="304">
        <v>5.62</v>
      </c>
      <c r="AX380" s="304">
        <v>0.97</v>
      </c>
      <c r="AY380" s="303">
        <v>67.900000000000006</v>
      </c>
      <c r="AZ380" s="302">
        <v>8.4</v>
      </c>
      <c r="BA380" s="303">
        <v>23.2</v>
      </c>
      <c r="BB380" s="302">
        <v>2.5</v>
      </c>
      <c r="BC380" s="303">
        <v>113</v>
      </c>
      <c r="BD380" s="302">
        <v>11</v>
      </c>
      <c r="BE380" s="303">
        <v>22.1</v>
      </c>
      <c r="BF380" s="302">
        <v>2</v>
      </c>
      <c r="BG380" s="302">
        <v>187</v>
      </c>
      <c r="BH380" s="303">
        <v>17</v>
      </c>
      <c r="BI380" s="303">
        <v>35.700000000000003</v>
      </c>
      <c r="BJ380" s="305">
        <v>2.9</v>
      </c>
      <c r="BK380" s="302">
        <v>11.5</v>
      </c>
      <c r="BL380" s="305">
        <v>2.5</v>
      </c>
      <c r="BM380" s="302">
        <v>451000</v>
      </c>
      <c r="BN380" s="302">
        <v>46000</v>
      </c>
      <c r="BO380" s="302">
        <v>8600</v>
      </c>
      <c r="BP380" s="302">
        <v>680</v>
      </c>
      <c r="BQ380" s="303">
        <v>164</v>
      </c>
      <c r="BR380" s="302">
        <v>12</v>
      </c>
      <c r="BS380" s="303">
        <v>181</v>
      </c>
      <c r="BT380" s="302">
        <v>14</v>
      </c>
      <c r="BU380" s="304">
        <v>3.3</v>
      </c>
      <c r="BV380" s="304">
        <v>1.1000000000000001</v>
      </c>
      <c r="BW380" s="304">
        <v>0.95</v>
      </c>
      <c r="BX380" s="304">
        <v>0.35</v>
      </c>
      <c r="BY380" s="302"/>
      <c r="BZ380" s="307">
        <f t="shared" si="87"/>
        <v>52.59160356051548</v>
      </c>
      <c r="CA380" s="302"/>
      <c r="CB380" s="302"/>
      <c r="CC380" s="302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</row>
    <row r="381" spans="1:166" s="30" customFormat="1" ht="12" customHeight="1">
      <c r="A381" s="24" t="s">
        <v>516</v>
      </c>
      <c r="B381" s="24"/>
      <c r="C381" s="305">
        <v>7.0149999999999997</v>
      </c>
      <c r="D381" s="25" t="s">
        <v>461</v>
      </c>
      <c r="E381" s="25"/>
      <c r="F381" s="303">
        <v>2509.6</v>
      </c>
      <c r="G381" s="303">
        <v>3.4</v>
      </c>
      <c r="H381" s="303">
        <v>2751</v>
      </c>
      <c r="I381" s="303">
        <v>63</v>
      </c>
      <c r="J381" s="305">
        <v>-9.6</v>
      </c>
      <c r="K381" s="380">
        <v>0.16525999999999999</v>
      </c>
      <c r="L381" s="380">
        <v>7.6000000000000004E-4</v>
      </c>
      <c r="M381" s="304">
        <v>12.11</v>
      </c>
      <c r="N381" s="304">
        <v>0.38</v>
      </c>
      <c r="O381" s="380">
        <v>0.5323</v>
      </c>
      <c r="P381" s="380">
        <v>1.4999999999999999E-2</v>
      </c>
      <c r="Q381" s="304">
        <v>0.97626000000000002</v>
      </c>
      <c r="R381" s="302"/>
      <c r="S381" s="302">
        <v>644</v>
      </c>
      <c r="T381" s="302">
        <v>45</v>
      </c>
      <c r="U381" s="303">
        <v>116.8</v>
      </c>
      <c r="V381" s="302">
        <v>8.6999999999999993</v>
      </c>
      <c r="W381" s="305">
        <v>50.8</v>
      </c>
      <c r="X381" s="302">
        <v>3.7</v>
      </c>
      <c r="Y381" s="304">
        <v>0.59375</v>
      </c>
      <c r="Z381" s="381"/>
      <c r="AA381" s="302">
        <v>170</v>
      </c>
      <c r="AB381" s="302">
        <v>88</v>
      </c>
      <c r="AC381" s="304" t="s">
        <v>107</v>
      </c>
      <c r="AD381" s="304" t="s">
        <v>107</v>
      </c>
      <c r="AE381" s="304">
        <v>0.27</v>
      </c>
      <c r="AF381" s="304">
        <v>0.27</v>
      </c>
      <c r="AG381" s="302">
        <v>586</v>
      </c>
      <c r="AH381" s="302">
        <v>52</v>
      </c>
      <c r="AI381" s="306">
        <v>1.27</v>
      </c>
      <c r="AJ381" s="306">
        <v>0.16</v>
      </c>
      <c r="AK381" s="305">
        <v>39.6</v>
      </c>
      <c r="AL381" s="305">
        <v>3.7</v>
      </c>
      <c r="AM381" s="306">
        <v>0.30499999999999999</v>
      </c>
      <c r="AN381" s="306">
        <v>7.0999999999999994E-2</v>
      </c>
      <c r="AO381" s="304">
        <v>1.87</v>
      </c>
      <c r="AP381" s="304">
        <v>0.76</v>
      </c>
      <c r="AQ381" s="304">
        <v>1.99</v>
      </c>
      <c r="AR381" s="304">
        <v>0.82</v>
      </c>
      <c r="AS381" s="304">
        <v>0.33</v>
      </c>
      <c r="AT381" s="304">
        <v>0.19</v>
      </c>
      <c r="AU381" s="305">
        <v>10</v>
      </c>
      <c r="AV381" s="304">
        <v>2.5</v>
      </c>
      <c r="AW381" s="304">
        <v>3.29</v>
      </c>
      <c r="AX381" s="304">
        <v>0.38</v>
      </c>
      <c r="AY381" s="303">
        <v>46.8</v>
      </c>
      <c r="AZ381" s="302">
        <v>5.6</v>
      </c>
      <c r="BA381" s="303">
        <v>18.3</v>
      </c>
      <c r="BB381" s="302">
        <v>1.6</v>
      </c>
      <c r="BC381" s="303">
        <v>86.7</v>
      </c>
      <c r="BD381" s="302">
        <v>9.8000000000000007</v>
      </c>
      <c r="BE381" s="303">
        <v>18.7</v>
      </c>
      <c r="BF381" s="302">
        <v>1.7</v>
      </c>
      <c r="BG381" s="302">
        <v>172</v>
      </c>
      <c r="BH381" s="303">
        <v>14</v>
      </c>
      <c r="BI381" s="303">
        <v>34.799999999999997</v>
      </c>
      <c r="BJ381" s="305">
        <v>3.2</v>
      </c>
      <c r="BK381" s="302">
        <v>8.4</v>
      </c>
      <c r="BL381" s="305">
        <v>2.8</v>
      </c>
      <c r="BM381" s="302">
        <v>464000</v>
      </c>
      <c r="BN381" s="302">
        <v>51000</v>
      </c>
      <c r="BO381" s="302">
        <v>9000</v>
      </c>
      <c r="BP381" s="302">
        <v>830</v>
      </c>
      <c r="BQ381" s="303">
        <v>190</v>
      </c>
      <c r="BR381" s="302">
        <v>12</v>
      </c>
      <c r="BS381" s="303">
        <v>320</v>
      </c>
      <c r="BT381" s="302">
        <v>21</v>
      </c>
      <c r="BU381" s="304">
        <v>4.25</v>
      </c>
      <c r="BV381" s="304">
        <v>0.89</v>
      </c>
      <c r="BW381" s="304">
        <v>1.41</v>
      </c>
      <c r="BX381" s="304">
        <v>0.5</v>
      </c>
      <c r="BY381" s="302"/>
      <c r="BZ381" s="307">
        <f t="shared" si="87"/>
        <v>48.544325907612929</v>
      </c>
      <c r="CA381" s="302"/>
      <c r="CB381" s="302"/>
      <c r="CC381" s="302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</row>
    <row r="382" spans="1:166" s="30" customFormat="1" ht="12" customHeight="1">
      <c r="A382" s="24" t="s">
        <v>517</v>
      </c>
      <c r="B382" s="24"/>
      <c r="C382" s="305">
        <v>7.0149999999999997</v>
      </c>
      <c r="D382" s="25" t="s">
        <v>461</v>
      </c>
      <c r="E382" s="25"/>
      <c r="F382" s="303">
        <v>2509.9</v>
      </c>
      <c r="G382" s="303">
        <v>2.8</v>
      </c>
      <c r="H382" s="303">
        <v>2566</v>
      </c>
      <c r="I382" s="303">
        <v>47</v>
      </c>
      <c r="J382" s="305">
        <v>-2.25</v>
      </c>
      <c r="K382" s="380">
        <v>0.16520000000000001</v>
      </c>
      <c r="L382" s="380">
        <v>6.0999999999999997E-4</v>
      </c>
      <c r="M382" s="304">
        <v>11.108000000000001</v>
      </c>
      <c r="N382" s="304">
        <v>0.28000000000000003</v>
      </c>
      <c r="O382" s="380">
        <v>0.48899999999999999</v>
      </c>
      <c r="P382" s="380">
        <v>1.0999999999999999E-2</v>
      </c>
      <c r="Q382" s="304">
        <v>0.86609000000000003</v>
      </c>
      <c r="R382" s="302"/>
      <c r="S382" s="302">
        <v>354</v>
      </c>
      <c r="T382" s="302">
        <v>38</v>
      </c>
      <c r="U382" s="302">
        <v>64.2</v>
      </c>
      <c r="V382" s="302">
        <v>7.1</v>
      </c>
      <c r="W382" s="305">
        <v>57.7</v>
      </c>
      <c r="X382" s="302">
        <v>6.2</v>
      </c>
      <c r="Y382" s="304">
        <v>1.3020833333333333</v>
      </c>
      <c r="Z382" s="381"/>
      <c r="AA382" s="302">
        <v>290</v>
      </c>
      <c r="AB382" s="302">
        <v>100</v>
      </c>
      <c r="AC382" s="304">
        <v>2.1</v>
      </c>
      <c r="AD382" s="304">
        <v>1.4</v>
      </c>
      <c r="AE382" s="304">
        <v>0.56000000000000005</v>
      </c>
      <c r="AF382" s="304">
        <v>0.41</v>
      </c>
      <c r="AG382" s="302">
        <v>1320</v>
      </c>
      <c r="AH382" s="302">
        <v>200</v>
      </c>
      <c r="AI382" s="306">
        <v>4.4000000000000004</v>
      </c>
      <c r="AJ382" s="306">
        <v>0.78</v>
      </c>
      <c r="AK382" s="305">
        <v>68.3</v>
      </c>
      <c r="AL382" s="305">
        <v>8.6999999999999993</v>
      </c>
      <c r="AM382" s="306">
        <v>1.45</v>
      </c>
      <c r="AN382" s="306">
        <v>0.36</v>
      </c>
      <c r="AO382" s="304">
        <v>9.1</v>
      </c>
      <c r="AP382" s="304">
        <v>1.7</v>
      </c>
      <c r="AQ382" s="304">
        <v>9.1999999999999993</v>
      </c>
      <c r="AR382" s="304">
        <v>1.8</v>
      </c>
      <c r="AS382" s="304">
        <v>2.52</v>
      </c>
      <c r="AT382" s="304">
        <v>0.28999999999999998</v>
      </c>
      <c r="AU382" s="305">
        <v>37.9</v>
      </c>
      <c r="AV382" s="304">
        <v>6.3</v>
      </c>
      <c r="AW382" s="304">
        <v>11.5</v>
      </c>
      <c r="AX382" s="304">
        <v>1.6</v>
      </c>
      <c r="AY382" s="303">
        <v>136</v>
      </c>
      <c r="AZ382" s="302">
        <v>17</v>
      </c>
      <c r="BA382" s="303">
        <v>42.7</v>
      </c>
      <c r="BB382" s="302">
        <v>6.5</v>
      </c>
      <c r="BC382" s="303">
        <v>199</v>
      </c>
      <c r="BD382" s="302">
        <v>23</v>
      </c>
      <c r="BE382" s="303">
        <v>38.5</v>
      </c>
      <c r="BF382" s="302">
        <v>4.5999999999999996</v>
      </c>
      <c r="BG382" s="302">
        <v>324</v>
      </c>
      <c r="BH382" s="303">
        <v>51</v>
      </c>
      <c r="BI382" s="303">
        <v>61.6</v>
      </c>
      <c r="BJ382" s="305">
        <v>9</v>
      </c>
      <c r="BK382" s="302">
        <v>12.1</v>
      </c>
      <c r="BL382" s="305">
        <v>3.4</v>
      </c>
      <c r="BM382" s="302">
        <v>575000</v>
      </c>
      <c r="BN382" s="302">
        <v>76000</v>
      </c>
      <c r="BO382" s="302">
        <v>10000</v>
      </c>
      <c r="BP382" s="302">
        <v>1300</v>
      </c>
      <c r="BQ382" s="303">
        <v>250</v>
      </c>
      <c r="BR382" s="302">
        <v>29</v>
      </c>
      <c r="BS382" s="303">
        <v>192</v>
      </c>
      <c r="BT382" s="302">
        <v>23</v>
      </c>
      <c r="BU382" s="304">
        <v>2.96</v>
      </c>
      <c r="BV382" s="304">
        <v>0.87</v>
      </c>
      <c r="BW382" s="304">
        <v>1.1100000000000001</v>
      </c>
      <c r="BX382" s="304">
        <v>0.51</v>
      </c>
      <c r="BY382" s="302"/>
      <c r="BZ382" s="307">
        <f t="shared" si="87"/>
        <v>29.727663640707121</v>
      </c>
      <c r="CA382" s="302"/>
      <c r="CB382" s="302"/>
      <c r="CC382" s="302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</row>
    <row r="383" spans="1:166" s="30" customFormat="1" ht="12" customHeight="1">
      <c r="A383" s="24" t="s">
        <v>518</v>
      </c>
      <c r="B383" s="24"/>
      <c r="C383" s="305">
        <v>7.0339999999999998</v>
      </c>
      <c r="D383" s="25" t="s">
        <v>461</v>
      </c>
      <c r="E383" s="25"/>
      <c r="F383" s="303">
        <v>2500.3000000000002</v>
      </c>
      <c r="G383" s="303">
        <v>6.4</v>
      </c>
      <c r="H383" s="303">
        <v>2489</v>
      </c>
      <c r="I383" s="303">
        <v>46</v>
      </c>
      <c r="J383" s="305">
        <v>0.39</v>
      </c>
      <c r="K383" s="380">
        <v>0.16438</v>
      </c>
      <c r="L383" s="380">
        <v>8.8000000000000003E-4</v>
      </c>
      <c r="M383" s="304">
        <v>10.657999999999999</v>
      </c>
      <c r="N383" s="304">
        <v>0.27</v>
      </c>
      <c r="O383" s="380">
        <v>0.4713</v>
      </c>
      <c r="P383" s="380">
        <v>0.01</v>
      </c>
      <c r="Q383" s="304">
        <v>0.76932999999999996</v>
      </c>
      <c r="R383" s="302"/>
      <c r="S383" s="302">
        <v>215</v>
      </c>
      <c r="T383" s="302">
        <v>21</v>
      </c>
      <c r="U383" s="302">
        <v>38.9</v>
      </c>
      <c r="V383" s="302">
        <v>3.6</v>
      </c>
      <c r="W383" s="305">
        <v>23.7</v>
      </c>
      <c r="X383" s="302">
        <v>2.2000000000000002</v>
      </c>
      <c r="Y383" s="304">
        <v>0.88842975206611574</v>
      </c>
      <c r="Z383" s="381"/>
      <c r="AA383" s="302">
        <v>330</v>
      </c>
      <c r="AB383" s="302">
        <v>110</v>
      </c>
      <c r="AC383" s="304">
        <v>0.9</v>
      </c>
      <c r="AD383" s="304">
        <v>1.1000000000000001</v>
      </c>
      <c r="AE383" s="304" t="s">
        <v>107</v>
      </c>
      <c r="AF383" s="304" t="s">
        <v>107</v>
      </c>
      <c r="AG383" s="302">
        <v>546</v>
      </c>
      <c r="AH383" s="302">
        <v>67</v>
      </c>
      <c r="AI383" s="306">
        <v>2.1999999999999999E-2</v>
      </c>
      <c r="AJ383" s="306">
        <v>1.4999999999999999E-2</v>
      </c>
      <c r="AK383" s="305">
        <v>35</v>
      </c>
      <c r="AL383" s="305">
        <v>4</v>
      </c>
      <c r="AM383" s="306">
        <v>8.3000000000000004E-2</v>
      </c>
      <c r="AN383" s="306">
        <v>3.3000000000000002E-2</v>
      </c>
      <c r="AO383" s="304">
        <v>1.65</v>
      </c>
      <c r="AP383" s="304">
        <v>0.47</v>
      </c>
      <c r="AQ383" s="304">
        <v>1.77</v>
      </c>
      <c r="AR383" s="304">
        <v>0.86</v>
      </c>
      <c r="AS383" s="304">
        <v>0.73</v>
      </c>
      <c r="AT383" s="304">
        <v>0.2</v>
      </c>
      <c r="AU383" s="305">
        <v>12.5</v>
      </c>
      <c r="AV383" s="304">
        <v>2.8</v>
      </c>
      <c r="AW383" s="304">
        <v>3.82</v>
      </c>
      <c r="AX383" s="304">
        <v>0.91</v>
      </c>
      <c r="AY383" s="303">
        <v>45.9</v>
      </c>
      <c r="AZ383" s="302">
        <v>6.4</v>
      </c>
      <c r="BA383" s="303">
        <v>18.399999999999999</v>
      </c>
      <c r="BB383" s="302">
        <v>3</v>
      </c>
      <c r="BC383" s="303">
        <v>83.3</v>
      </c>
      <c r="BD383" s="302">
        <v>7.5</v>
      </c>
      <c r="BE383" s="303">
        <v>17.3</v>
      </c>
      <c r="BF383" s="302">
        <v>2.1</v>
      </c>
      <c r="BG383" s="302">
        <v>156</v>
      </c>
      <c r="BH383" s="303">
        <v>18</v>
      </c>
      <c r="BI383" s="303">
        <v>30.7</v>
      </c>
      <c r="BJ383" s="305">
        <v>2.8</v>
      </c>
      <c r="BK383" s="302">
        <v>13.9</v>
      </c>
      <c r="BL383" s="305">
        <v>5.0999999999999996</v>
      </c>
      <c r="BM383" s="302">
        <v>589000</v>
      </c>
      <c r="BN383" s="302">
        <v>50000</v>
      </c>
      <c r="BO383" s="302">
        <v>10700</v>
      </c>
      <c r="BP383" s="302">
        <v>1400</v>
      </c>
      <c r="BQ383" s="303">
        <v>107.5</v>
      </c>
      <c r="BR383" s="302">
        <v>9.6999999999999993</v>
      </c>
      <c r="BS383" s="303">
        <v>121</v>
      </c>
      <c r="BT383" s="302">
        <v>12</v>
      </c>
      <c r="BU383" s="304">
        <v>2.27</v>
      </c>
      <c r="BV383" s="304">
        <v>0.56000000000000005</v>
      </c>
      <c r="BW383" s="304">
        <v>0.88</v>
      </c>
      <c r="BX383" s="304">
        <v>0.32</v>
      </c>
      <c r="BY383" s="302"/>
      <c r="BZ383" s="307">
        <f t="shared" si="87"/>
        <v>53.750385208012332</v>
      </c>
      <c r="CA383" s="302"/>
      <c r="CB383" s="302"/>
      <c r="CC383" s="302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</row>
    <row r="384" spans="1:166" s="118" customFormat="1" ht="12" customHeight="1">
      <c r="A384" s="115" t="s">
        <v>519</v>
      </c>
      <c r="B384" s="115"/>
      <c r="C384" s="396">
        <v>7.1559999999999997</v>
      </c>
      <c r="D384" s="116" t="s">
        <v>461</v>
      </c>
      <c r="E384" s="116"/>
      <c r="F384" s="395">
        <v>2530.1999999999998</v>
      </c>
      <c r="G384" s="395">
        <v>7.3</v>
      </c>
      <c r="H384" s="395">
        <v>2475</v>
      </c>
      <c r="I384" s="395">
        <v>45</v>
      </c>
      <c r="J384" s="396">
        <v>2.1800000000000002</v>
      </c>
      <c r="K384" s="397">
        <v>0.16725000000000001</v>
      </c>
      <c r="L384" s="397">
        <v>9.5E-4</v>
      </c>
      <c r="M384" s="398">
        <v>10.781000000000001</v>
      </c>
      <c r="N384" s="398">
        <v>0.26</v>
      </c>
      <c r="O384" s="397">
        <v>0.46800000000000003</v>
      </c>
      <c r="P384" s="397">
        <v>0.01</v>
      </c>
      <c r="Q384" s="398">
        <v>0.53322000000000003</v>
      </c>
      <c r="R384" s="399"/>
      <c r="S384" s="399">
        <v>438</v>
      </c>
      <c r="T384" s="399">
        <v>43</v>
      </c>
      <c r="U384" s="399">
        <v>80.400000000000006</v>
      </c>
      <c r="V384" s="399">
        <v>7.4</v>
      </c>
      <c r="W384" s="396">
        <v>70.900000000000006</v>
      </c>
      <c r="X384" s="399">
        <v>6.5</v>
      </c>
      <c r="Y384" s="398">
        <v>1.3024193548387097</v>
      </c>
      <c r="Z384" s="400"/>
      <c r="AA384" s="399">
        <v>323</v>
      </c>
      <c r="AB384" s="399">
        <v>57</v>
      </c>
      <c r="AC384" s="398" t="s">
        <v>107</v>
      </c>
      <c r="AD384" s="398" t="s">
        <v>107</v>
      </c>
      <c r="AE384" s="398">
        <v>0.21</v>
      </c>
      <c r="AF384" s="398">
        <v>0.26</v>
      </c>
      <c r="AG384" s="399">
        <v>1278</v>
      </c>
      <c r="AH384" s="399">
        <v>99</v>
      </c>
      <c r="AI384" s="401">
        <v>0.9</v>
      </c>
      <c r="AJ384" s="401">
        <v>0.55000000000000004</v>
      </c>
      <c r="AK384" s="396">
        <v>67.5</v>
      </c>
      <c r="AL384" s="396">
        <v>4.7</v>
      </c>
      <c r="AM384" s="401">
        <v>0.41</v>
      </c>
      <c r="AN384" s="401">
        <v>0.16</v>
      </c>
      <c r="AO384" s="398">
        <v>5.6</v>
      </c>
      <c r="AP384" s="398">
        <v>1.2</v>
      </c>
      <c r="AQ384" s="398">
        <v>8</v>
      </c>
      <c r="AR384" s="398">
        <v>1.9</v>
      </c>
      <c r="AS384" s="398">
        <v>1.53</v>
      </c>
      <c r="AT384" s="398">
        <v>0.37</v>
      </c>
      <c r="AU384" s="396">
        <v>39.5</v>
      </c>
      <c r="AV384" s="398">
        <v>4.5999999999999996</v>
      </c>
      <c r="AW384" s="398">
        <v>11.93</v>
      </c>
      <c r="AX384" s="398">
        <v>0.98</v>
      </c>
      <c r="AY384" s="395">
        <v>139</v>
      </c>
      <c r="AZ384" s="399">
        <v>11</v>
      </c>
      <c r="BA384" s="395">
        <v>46.2</v>
      </c>
      <c r="BB384" s="399">
        <v>3.8</v>
      </c>
      <c r="BC384" s="395">
        <v>211</v>
      </c>
      <c r="BD384" s="399">
        <v>16</v>
      </c>
      <c r="BE384" s="395">
        <v>41.3</v>
      </c>
      <c r="BF384" s="399">
        <v>1.7</v>
      </c>
      <c r="BG384" s="399">
        <v>319</v>
      </c>
      <c r="BH384" s="395">
        <v>31</v>
      </c>
      <c r="BI384" s="395">
        <v>64.599999999999994</v>
      </c>
      <c r="BJ384" s="396">
        <v>6.8</v>
      </c>
      <c r="BK384" s="399">
        <v>19</v>
      </c>
      <c r="BL384" s="396">
        <v>3.5</v>
      </c>
      <c r="BM384" s="399">
        <v>499000</v>
      </c>
      <c r="BN384" s="399">
        <v>34000</v>
      </c>
      <c r="BO384" s="399">
        <v>8740</v>
      </c>
      <c r="BP384" s="399">
        <v>740</v>
      </c>
      <c r="BQ384" s="395">
        <v>323</v>
      </c>
      <c r="BR384" s="399">
        <v>29</v>
      </c>
      <c r="BS384" s="395">
        <v>248</v>
      </c>
      <c r="BT384" s="399">
        <v>25</v>
      </c>
      <c r="BU384" s="398">
        <v>3.23</v>
      </c>
      <c r="BV384" s="398">
        <v>0.77</v>
      </c>
      <c r="BW384" s="398">
        <v>1.1599999999999999</v>
      </c>
      <c r="BX384" s="398">
        <v>0.49</v>
      </c>
      <c r="BY384" s="399"/>
      <c r="BZ384" s="307">
        <f t="shared" si="87"/>
        <v>42.196428571428569</v>
      </c>
      <c r="CA384" s="399"/>
      <c r="CB384" s="399"/>
      <c r="CC384" s="399"/>
      <c r="CD384" s="117"/>
      <c r="CE384" s="117"/>
      <c r="CF384" s="117"/>
      <c r="CG384" s="117"/>
      <c r="CH384" s="117"/>
      <c r="CI384" s="117"/>
      <c r="CJ384" s="117"/>
      <c r="CK384" s="117"/>
      <c r="CL384" s="117"/>
      <c r="CM384" s="117"/>
      <c r="CN384" s="117"/>
      <c r="CO384" s="117"/>
      <c r="CP384" s="117"/>
      <c r="CQ384" s="117"/>
      <c r="CR384" s="117"/>
      <c r="CS384" s="117"/>
      <c r="CT384" s="117"/>
      <c r="CU384" s="117"/>
      <c r="CV384" s="117"/>
      <c r="CW384" s="117"/>
      <c r="CX384" s="117"/>
      <c r="CY384" s="117"/>
      <c r="CZ384" s="117"/>
      <c r="DA384" s="117"/>
      <c r="DB384" s="117"/>
      <c r="DC384" s="117"/>
      <c r="DD384" s="117"/>
      <c r="DE384" s="117"/>
      <c r="DF384" s="117"/>
      <c r="DG384" s="117"/>
      <c r="DH384" s="117"/>
      <c r="DI384" s="117"/>
      <c r="DJ384" s="117"/>
      <c r="DK384" s="117"/>
      <c r="DL384" s="117"/>
      <c r="DM384" s="117"/>
      <c r="DN384" s="117"/>
      <c r="DO384" s="117"/>
      <c r="DP384" s="117"/>
      <c r="DQ384" s="117"/>
      <c r="DR384" s="117"/>
      <c r="DS384" s="117"/>
      <c r="DT384" s="117"/>
      <c r="DU384" s="117"/>
      <c r="DV384" s="117"/>
      <c r="DW384" s="117"/>
      <c r="DX384" s="117"/>
      <c r="DY384" s="117"/>
      <c r="DZ384" s="117"/>
      <c r="EA384" s="117"/>
      <c r="EB384" s="117"/>
      <c r="EC384" s="117"/>
      <c r="ED384" s="117"/>
      <c r="EE384" s="117"/>
      <c r="EF384" s="117"/>
      <c r="EG384" s="117"/>
      <c r="EH384" s="117"/>
      <c r="EI384" s="117"/>
      <c r="EJ384" s="117"/>
      <c r="EK384" s="117"/>
      <c r="EL384" s="117"/>
      <c r="EM384" s="117"/>
      <c r="EN384" s="117"/>
      <c r="EO384" s="117"/>
      <c r="EP384" s="117"/>
      <c r="EQ384" s="117"/>
      <c r="ER384" s="117"/>
      <c r="ES384" s="117"/>
      <c r="ET384" s="117"/>
      <c r="EU384" s="117"/>
      <c r="EV384" s="117"/>
      <c r="EW384" s="117"/>
      <c r="EX384" s="117"/>
      <c r="EY384" s="117"/>
      <c r="EZ384" s="117"/>
      <c r="FA384" s="117"/>
      <c r="FB384" s="117"/>
      <c r="FC384" s="117"/>
      <c r="FD384" s="117"/>
      <c r="FE384" s="117"/>
      <c r="FF384" s="117"/>
      <c r="FG384" s="117"/>
      <c r="FH384" s="117"/>
      <c r="FI384" s="117"/>
      <c r="FJ384" s="117"/>
    </row>
    <row r="385" spans="1:166" s="30" customFormat="1" ht="12" customHeight="1">
      <c r="A385" s="24" t="s">
        <v>520</v>
      </c>
      <c r="B385" s="24"/>
      <c r="C385" s="305">
        <v>7.02</v>
      </c>
      <c r="D385" s="25" t="s">
        <v>461</v>
      </c>
      <c r="E385" s="25"/>
      <c r="F385" s="303">
        <v>2520.8000000000002</v>
      </c>
      <c r="G385" s="303">
        <v>4.5999999999999996</v>
      </c>
      <c r="H385" s="303">
        <v>2795</v>
      </c>
      <c r="I385" s="303">
        <v>53</v>
      </c>
      <c r="J385" s="305">
        <v>-10.85</v>
      </c>
      <c r="K385" s="380">
        <v>0.16627</v>
      </c>
      <c r="L385" s="380">
        <v>6.3000000000000003E-4</v>
      </c>
      <c r="M385" s="304">
        <v>12.43</v>
      </c>
      <c r="N385" s="304">
        <v>0.33</v>
      </c>
      <c r="O385" s="380">
        <v>0.54269999999999996</v>
      </c>
      <c r="P385" s="380">
        <v>1.2999999999999999E-2</v>
      </c>
      <c r="Q385" s="304">
        <v>0.97174000000000005</v>
      </c>
      <c r="R385" s="302"/>
      <c r="S385" s="302">
        <v>652</v>
      </c>
      <c r="T385" s="302">
        <v>43</v>
      </c>
      <c r="U385" s="303">
        <v>119.1</v>
      </c>
      <c r="V385" s="302">
        <v>7.7</v>
      </c>
      <c r="W385" s="305">
        <v>58.7</v>
      </c>
      <c r="X385" s="302">
        <v>4</v>
      </c>
      <c r="Y385" s="304">
        <v>0.66874999999999996</v>
      </c>
      <c r="Z385" s="381"/>
      <c r="AA385" s="302">
        <v>280</v>
      </c>
      <c r="AB385" s="302">
        <v>140</v>
      </c>
      <c r="AC385" s="304">
        <v>1.4</v>
      </c>
      <c r="AD385" s="304">
        <v>1.2</v>
      </c>
      <c r="AE385" s="304">
        <v>0.44</v>
      </c>
      <c r="AF385" s="304">
        <v>0.3</v>
      </c>
      <c r="AG385" s="302">
        <v>648</v>
      </c>
      <c r="AH385" s="302">
        <v>67</v>
      </c>
      <c r="AI385" s="306">
        <v>0.46</v>
      </c>
      <c r="AJ385" s="306">
        <v>0.14000000000000001</v>
      </c>
      <c r="AK385" s="305">
        <v>46</v>
      </c>
      <c r="AL385" s="305">
        <v>4.8</v>
      </c>
      <c r="AM385" s="306">
        <v>0.218</v>
      </c>
      <c r="AN385" s="306">
        <v>8.8999999999999996E-2</v>
      </c>
      <c r="AO385" s="304">
        <v>1.62</v>
      </c>
      <c r="AP385" s="304">
        <v>0.75</v>
      </c>
      <c r="AQ385" s="304">
        <v>2.68</v>
      </c>
      <c r="AR385" s="304">
        <v>0.91</v>
      </c>
      <c r="AS385" s="304">
        <v>0.51</v>
      </c>
      <c r="AT385" s="304">
        <v>0.22</v>
      </c>
      <c r="AU385" s="305">
        <v>12.4</v>
      </c>
      <c r="AV385" s="304">
        <v>1.8</v>
      </c>
      <c r="AW385" s="304">
        <v>4.17</v>
      </c>
      <c r="AX385" s="304">
        <v>0.86</v>
      </c>
      <c r="AY385" s="303">
        <v>57.7</v>
      </c>
      <c r="AZ385" s="302">
        <v>5</v>
      </c>
      <c r="BA385" s="303">
        <v>21.6</v>
      </c>
      <c r="BB385" s="302">
        <v>1.6</v>
      </c>
      <c r="BC385" s="303">
        <v>102.9</v>
      </c>
      <c r="BD385" s="302">
        <v>9.5</v>
      </c>
      <c r="BE385" s="303">
        <v>22.5</v>
      </c>
      <c r="BF385" s="302">
        <v>3.2</v>
      </c>
      <c r="BG385" s="302">
        <v>190</v>
      </c>
      <c r="BH385" s="303">
        <v>16</v>
      </c>
      <c r="BI385" s="303">
        <v>38.6</v>
      </c>
      <c r="BJ385" s="305">
        <v>4.5999999999999996</v>
      </c>
      <c r="BK385" s="302">
        <v>10.9</v>
      </c>
      <c r="BL385" s="305">
        <v>4.5</v>
      </c>
      <c r="BM385" s="302">
        <v>452000</v>
      </c>
      <c r="BN385" s="302">
        <v>30000</v>
      </c>
      <c r="BO385" s="302">
        <v>9100</v>
      </c>
      <c r="BP385" s="302">
        <v>1000</v>
      </c>
      <c r="BQ385" s="303">
        <v>214</v>
      </c>
      <c r="BR385" s="302">
        <v>18</v>
      </c>
      <c r="BS385" s="303">
        <v>320</v>
      </c>
      <c r="BT385" s="302">
        <v>26</v>
      </c>
      <c r="BU385" s="304">
        <v>5.7</v>
      </c>
      <c r="BV385" s="304">
        <v>1.5</v>
      </c>
      <c r="BW385" s="304">
        <v>1.91</v>
      </c>
      <c r="BX385" s="304">
        <v>0.79</v>
      </c>
      <c r="BY385" s="302"/>
      <c r="BZ385" s="307">
        <f t="shared" si="87"/>
        <v>57.147134696885942</v>
      </c>
      <c r="CA385" s="302"/>
      <c r="CB385" s="302"/>
      <c r="CC385" s="302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</row>
    <row r="386" spans="1:166" s="54" customFormat="1" ht="12" customHeight="1">
      <c r="A386" s="51" t="s">
        <v>609</v>
      </c>
      <c r="B386" s="51"/>
      <c r="C386" s="390"/>
      <c r="D386" s="52"/>
      <c r="E386" s="52"/>
      <c r="F386" s="389">
        <f>AVERAGE(F366:F383,F385)</f>
        <v>2510.4578947368423</v>
      </c>
      <c r="G386" s="389"/>
      <c r="H386" s="389">
        <f>AVERAGE(H366:H383,H385)</f>
        <v>2574.5473684210524</v>
      </c>
      <c r="I386" s="389">
        <f>AVERAGE(I366:I383,I385)</f>
        <v>54.94736842105263</v>
      </c>
      <c r="J386" s="390">
        <f>AVERAGE(J366:J383,J385)</f>
        <v>-2.5452631578947367</v>
      </c>
      <c r="K386" s="391">
        <f>AVERAGE(K366:K383,K385)</f>
        <v>0.16529578947368423</v>
      </c>
      <c r="L386" s="391"/>
      <c r="M386" s="392">
        <f>AVERAGE(M366:M383,M385)</f>
        <v>11.168473684210525</v>
      </c>
      <c r="N386" s="392"/>
      <c r="O386" s="391">
        <f>AVERAGE(O366:O383,O385)</f>
        <v>0.49122315789473686</v>
      </c>
      <c r="P386" s="391"/>
      <c r="Q386" s="392">
        <f>AVERAGE(Q366:Q383,Q385)</f>
        <v>0.86149789473684202</v>
      </c>
      <c r="R386" s="392" t="e">
        <f>AVERAGE(R366:R383,R385)</f>
        <v>#DIV/0!</v>
      </c>
      <c r="S386" s="389">
        <f>AVERAGE(S366:S383,U385)</f>
        <v>422.21578947368425</v>
      </c>
      <c r="T386" s="392"/>
      <c r="U386" s="390">
        <f>AVERAGE(U366:U383,U385)</f>
        <v>81.621052631578962</v>
      </c>
      <c r="V386" s="392"/>
      <c r="W386" s="390">
        <f>AVERAGE(W366:W383,W385)</f>
        <v>42.55263157894737</v>
      </c>
      <c r="X386" s="392"/>
      <c r="Y386" s="392">
        <f>AVERAGE(Y366:Y383,Y385)</f>
        <v>0.76232446239551788</v>
      </c>
      <c r="Z386" s="392"/>
      <c r="AA386" s="389">
        <f>AVERAGE(AA366:AA383,AA385)</f>
        <v>245</v>
      </c>
      <c r="AB386" s="392"/>
      <c r="AC386" s="392">
        <f>AVERAGE(AC366:AC383,AC385)</f>
        <v>0.70333333333333337</v>
      </c>
      <c r="AD386" s="392"/>
      <c r="AE386" s="392">
        <f>AVERAGE(AE366:AE383,AE385)</f>
        <v>0.40470588235294125</v>
      </c>
      <c r="AF386" s="392"/>
      <c r="AG386" s="389">
        <f>AVERAGE(AG366:AG383,AG385)</f>
        <v>656.26315789473688</v>
      </c>
      <c r="AH386" s="392"/>
      <c r="AI386" s="393">
        <f>AVERAGE(AI366:AI383,AI385)</f>
        <v>0.82176470588235306</v>
      </c>
      <c r="AJ386" s="393"/>
      <c r="AK386" s="390">
        <f>AVERAGE(AK366:AK383,AK385)</f>
        <v>44.557894736842101</v>
      </c>
      <c r="AL386" s="390"/>
      <c r="AM386" s="393">
        <f>AVERAGE(AM366:AM383,AM385)</f>
        <v>0.28894736842105262</v>
      </c>
      <c r="AN386" s="393"/>
      <c r="AO386" s="392">
        <f>AVERAGE(AO366:AO383,AO385)</f>
        <v>2.3726315789473689</v>
      </c>
      <c r="AP386" s="392"/>
      <c r="AQ386" s="392">
        <f>AVERAGE(AQ366:AQ383,AQ385)</f>
        <v>3.0394736842105261</v>
      </c>
      <c r="AR386" s="392"/>
      <c r="AS386" s="392">
        <f>AVERAGE(AS366:AS383,AS385)</f>
        <v>0.59947368421052627</v>
      </c>
      <c r="AT386" s="392"/>
      <c r="AU386" s="390">
        <f>AVERAGE(AU366:AU383,AU385)</f>
        <v>14.921052631578947</v>
      </c>
      <c r="AV386" s="392"/>
      <c r="AW386" s="392">
        <f>AVERAGE(AW366:AW383,AW385)</f>
        <v>4.7784210526315789</v>
      </c>
      <c r="AX386" s="392"/>
      <c r="AY386" s="389">
        <f>AVERAGE(AY366:AY383,AY385)</f>
        <v>59.05263157894737</v>
      </c>
      <c r="AZ386" s="392"/>
      <c r="BA386" s="389">
        <f>AVERAGE(BA366:BA383,BA385)</f>
        <v>21.389473684210525</v>
      </c>
      <c r="BB386" s="392"/>
      <c r="BC386" s="389">
        <f>AVERAGE(BC366:BC383,BC385)</f>
        <v>102.6421052631579</v>
      </c>
      <c r="BD386" s="392"/>
      <c r="BE386" s="389">
        <f>AVERAGE(BE366:BE383,BE385)</f>
        <v>21.205263157894738</v>
      </c>
      <c r="BF386" s="392"/>
      <c r="BG386" s="389">
        <f>AVERAGE(BG366:BG383,BG385)</f>
        <v>190.52631578947367</v>
      </c>
      <c r="BH386" s="389"/>
      <c r="BI386" s="389">
        <f>AVERAGE(BI366:BI383,BI385)</f>
        <v>38.173684210526325</v>
      </c>
      <c r="BJ386" s="390"/>
      <c r="BK386" s="390">
        <f>AVERAGE(BK366:BK383,BK385)</f>
        <v>12.4</v>
      </c>
      <c r="BL386" s="390"/>
      <c r="BM386" s="389">
        <f>AVERAGE(BM366:BM383,BM385)</f>
        <v>523000</v>
      </c>
      <c r="BN386" s="392"/>
      <c r="BO386" s="389">
        <f>AVERAGE(BO366:BO383,BO385)</f>
        <v>9842.105263157895</v>
      </c>
      <c r="BP386" s="392"/>
      <c r="BQ386" s="389">
        <f>AVERAGE(BQ366:BQ383,BQ385)</f>
        <v>175.2315789473684</v>
      </c>
      <c r="BR386" s="392"/>
      <c r="BS386" s="389">
        <f>AVERAGE(BS366:BS383,BS385)</f>
        <v>240.55789473684212</v>
      </c>
      <c r="BT386" s="392"/>
      <c r="BU386" s="392">
        <f>AVERAGE(BU366:BU383,BU385)</f>
        <v>3.775789473684211</v>
      </c>
      <c r="BV386" s="392"/>
      <c r="BW386" s="392">
        <f>AVERAGE(BW366:BW383,BW385)</f>
        <v>1.6063157894736839</v>
      </c>
      <c r="BX386" s="392"/>
      <c r="BY386" s="392"/>
      <c r="BZ386" s="307"/>
      <c r="CA386" s="394"/>
      <c r="CB386" s="394"/>
      <c r="CC386" s="394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</row>
    <row r="387" spans="1:166" s="54" customFormat="1" ht="12" customHeight="1">
      <c r="A387" s="51" t="s">
        <v>599</v>
      </c>
      <c r="B387" s="51"/>
      <c r="C387" s="390"/>
      <c r="D387" s="52"/>
      <c r="E387" s="52"/>
      <c r="F387" s="389">
        <f>2* _xlfn.STDEV.S(F366:F383,F385)</f>
        <v>16.676439240167348</v>
      </c>
      <c r="G387" s="389"/>
      <c r="H387" s="389">
        <f>2* _xlfn.STDEV.S(H366:H383,H385)</f>
        <v>253.79749905449378</v>
      </c>
      <c r="I387" s="389">
        <f>2* _xlfn.STDEV.S(I366:I383,I385)</f>
        <v>15.455652460587237</v>
      </c>
      <c r="J387" s="390">
        <f>2* _xlfn.STDEV.S(J366:J383,J385)</f>
        <v>9.6467596595864542</v>
      </c>
      <c r="K387" s="391">
        <f>2* _xlfn.STDEV.S(K366:K383,K385)</f>
        <v>1.6132825858337398E-3</v>
      </c>
      <c r="L387" s="391"/>
      <c r="M387" s="392">
        <f>2* _xlfn.STDEV.S(M366:M383,M385)</f>
        <v>1.4313543498567365</v>
      </c>
      <c r="N387" s="392"/>
      <c r="O387" s="391">
        <f>2* _xlfn.STDEV.S(O366:O383,O385)</f>
        <v>5.9595166490293859E-2</v>
      </c>
      <c r="P387" s="391"/>
      <c r="Q387" s="392">
        <f>2* _xlfn.STDEV.S(Q366:Q383,Q385)</f>
        <v>0.24482749587585498</v>
      </c>
      <c r="R387" s="392" t="e">
        <f>2* _xlfn.STDEV.S(R366:R383,R385)</f>
        <v>#DIV/0!</v>
      </c>
      <c r="S387" s="389">
        <f>2* _xlfn.STDEV.S(S366:S383,U385)</f>
        <v>345.25756094807366</v>
      </c>
      <c r="T387" s="392"/>
      <c r="U387" s="390">
        <f>2* _xlfn.STDEV.S(U366:U383,U385)</f>
        <v>59.351067722207652</v>
      </c>
      <c r="V387" s="392"/>
      <c r="W387" s="390">
        <f>2* _xlfn.STDEV.S(W366:W383,W385)</f>
        <v>27.649421807983437</v>
      </c>
      <c r="X387" s="392"/>
      <c r="Y387" s="392">
        <f>2* _xlfn.STDEV.S(Y366:Y383,Y385)</f>
        <v>0.39670933583607026</v>
      </c>
      <c r="Z387" s="392"/>
      <c r="AA387" s="389">
        <f>2* _xlfn.STDEV.S(AA366:AA383,AA385)</f>
        <v>120.69244660154448</v>
      </c>
      <c r="AB387" s="392"/>
      <c r="AC387" s="392">
        <f>2* _xlfn.STDEV.S(AC366:AC383,AC385)</f>
        <v>1.3213124788128909</v>
      </c>
      <c r="AD387" s="392"/>
      <c r="AE387" s="392">
        <f>2* _xlfn.STDEV.S(AE366:AE383,AE385)</f>
        <v>0.71084870567015934</v>
      </c>
      <c r="AF387" s="392"/>
      <c r="AG387" s="389">
        <f>2* _xlfn.STDEV.S(AG366:AG383,AG385)</f>
        <v>413.74540862454876</v>
      </c>
      <c r="AH387" s="392"/>
      <c r="AI387" s="393">
        <f>2* _xlfn.STDEV.S(AI366:AI383,AI385)</f>
        <v>2.1638382020626872</v>
      </c>
      <c r="AJ387" s="393"/>
      <c r="AK387" s="390">
        <f>2* _xlfn.STDEV.S(AK366:AK383,AK385)</f>
        <v>22.881561309342882</v>
      </c>
      <c r="AL387" s="390"/>
      <c r="AM387" s="393">
        <f>2* _xlfn.STDEV.S(AM366:AM383,AM385)</f>
        <v>0.71083783857398741</v>
      </c>
      <c r="AN387" s="393"/>
      <c r="AO387" s="392">
        <f>2* _xlfn.STDEV.S(AO366:AO383,AO385)</f>
        <v>4.3726465014794611</v>
      </c>
      <c r="AP387" s="392"/>
      <c r="AQ387" s="392">
        <f>2* _xlfn.STDEV.S(AQ366:AQ383,AQ385)</f>
        <v>3.5216314002601474</v>
      </c>
      <c r="AR387" s="392"/>
      <c r="AS387" s="392">
        <f>2* _xlfn.STDEV.S(AS366:AS383,AS385)</f>
        <v>0.99720662484340672</v>
      </c>
      <c r="AT387" s="392"/>
      <c r="AU387" s="390">
        <f>2* _xlfn.STDEV.S(AU366:AU383,AU385)</f>
        <v>14.439233428001089</v>
      </c>
      <c r="AV387" s="392"/>
      <c r="AW387" s="392">
        <f>2* _xlfn.STDEV.S(AW366:AW383,AW385)</f>
        <v>4.1686835820217309</v>
      </c>
      <c r="AX387" s="392"/>
      <c r="AY387" s="389">
        <f>2* _xlfn.STDEV.S(AY366:AY383,AY385)</f>
        <v>45.067621706894975</v>
      </c>
      <c r="AZ387" s="392"/>
      <c r="BA387" s="389">
        <f>2* _xlfn.STDEV.S(BA366:BA383,BA385)</f>
        <v>13.41870911771937</v>
      </c>
      <c r="BB387" s="392"/>
      <c r="BC387" s="389">
        <f>2* _xlfn.STDEV.S(BC366:BC383,BC385)</f>
        <v>61.161001219530782</v>
      </c>
      <c r="BD387" s="392"/>
      <c r="BE387" s="389">
        <f>2* _xlfn.STDEV.S(BE366:BE383,BE385)</f>
        <v>10.942775127241712</v>
      </c>
      <c r="BF387" s="392"/>
      <c r="BG387" s="389">
        <f>2* _xlfn.STDEV.S(BG366:BG383,BG385)</f>
        <v>87.000302479812973</v>
      </c>
      <c r="BH387" s="389"/>
      <c r="BI387" s="389">
        <f>2* _xlfn.STDEV.S(BI366:BI383,BI385)</f>
        <v>15.737124134459565</v>
      </c>
      <c r="BJ387" s="390"/>
      <c r="BK387" s="390">
        <f>2* _xlfn.STDEV.S(BK366:BK383,BK385)</f>
        <v>7.6049691357398359</v>
      </c>
      <c r="BL387" s="390"/>
      <c r="BM387" s="389">
        <f>2* _xlfn.STDEV.S(BM366:BM383,BM385)</f>
        <v>104347.70933970925</v>
      </c>
      <c r="BN387" s="392"/>
      <c r="BO387" s="389">
        <f>2* _xlfn.STDEV.S(BO366:BO383,BO385)</f>
        <v>1788.5261337185295</v>
      </c>
      <c r="BP387" s="392"/>
      <c r="BQ387" s="389">
        <f>2* _xlfn.STDEV.S(BQ366:BQ383,BQ385)</f>
        <v>101.93906791437468</v>
      </c>
      <c r="BR387" s="392"/>
      <c r="BS387" s="389">
        <f>2* _xlfn.STDEV.S(BS366:BS383,BS385)</f>
        <v>155.79334340065097</v>
      </c>
      <c r="BT387" s="392"/>
      <c r="BU387" s="392">
        <f>2* _xlfn.STDEV.S(BU366:BU383,BU385)</f>
        <v>1.8001767294657256</v>
      </c>
      <c r="BV387" s="392"/>
      <c r="BW387" s="392">
        <f>2* _xlfn.STDEV.S(BW366:BW383,BW385)</f>
        <v>1.1301762011359284</v>
      </c>
      <c r="BX387" s="392"/>
      <c r="BY387" s="392"/>
      <c r="BZ387" s="307"/>
      <c r="CA387" s="394"/>
      <c r="CB387" s="394"/>
      <c r="CC387" s="394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</row>
    <row r="388" spans="1:166" s="30" customFormat="1" ht="12" customHeight="1">
      <c r="A388" s="24"/>
      <c r="B388" s="24"/>
      <c r="C388" s="305"/>
      <c r="D388" s="25"/>
      <c r="E388" s="25"/>
      <c r="F388" s="303"/>
      <c r="G388" s="303"/>
      <c r="H388" s="303"/>
      <c r="I388" s="303"/>
      <c r="J388" s="305"/>
      <c r="K388" s="380"/>
      <c r="L388" s="380"/>
      <c r="M388" s="304"/>
      <c r="N388" s="304"/>
      <c r="O388" s="380"/>
      <c r="P388" s="380"/>
      <c r="Q388" s="304"/>
      <c r="R388" s="302"/>
      <c r="S388" s="302"/>
      <c r="T388" s="302"/>
      <c r="U388" s="302"/>
      <c r="V388" s="302"/>
      <c r="W388" s="302"/>
      <c r="X388" s="302"/>
      <c r="Y388" s="304"/>
      <c r="Z388" s="381"/>
      <c r="AA388" s="302"/>
      <c r="AB388" s="302"/>
      <c r="AC388" s="304"/>
      <c r="AD388" s="304"/>
      <c r="AE388" s="304"/>
      <c r="AF388" s="304"/>
      <c r="AG388" s="302"/>
      <c r="AH388" s="302"/>
      <c r="AI388" s="306"/>
      <c r="AJ388" s="306"/>
      <c r="AK388" s="305"/>
      <c r="AL388" s="305"/>
      <c r="AM388" s="306"/>
      <c r="AN388" s="306"/>
      <c r="AO388" s="304"/>
      <c r="AP388" s="304"/>
      <c r="AQ388" s="304"/>
      <c r="AR388" s="304"/>
      <c r="AS388" s="304"/>
      <c r="AT388" s="304"/>
      <c r="AU388" s="305"/>
      <c r="AV388" s="304"/>
      <c r="AW388" s="304"/>
      <c r="AX388" s="304"/>
      <c r="AY388" s="303"/>
      <c r="AZ388" s="302"/>
      <c r="BA388" s="303"/>
      <c r="BB388" s="302"/>
      <c r="BC388" s="303"/>
      <c r="BD388" s="302"/>
      <c r="BE388" s="303"/>
      <c r="BF388" s="302"/>
      <c r="BG388" s="302"/>
      <c r="BH388" s="303"/>
      <c r="BI388" s="303"/>
      <c r="BJ388" s="305"/>
      <c r="BK388" s="302"/>
      <c r="BL388" s="305"/>
      <c r="BM388" s="302"/>
      <c r="BN388" s="302"/>
      <c r="BO388" s="302"/>
      <c r="BP388" s="302"/>
      <c r="BQ388" s="303"/>
      <c r="BR388" s="302"/>
      <c r="BS388" s="303"/>
      <c r="BT388" s="302"/>
      <c r="BU388" s="304"/>
      <c r="BV388" s="304"/>
      <c r="BW388" s="304"/>
      <c r="BX388" s="304"/>
      <c r="BY388" s="302"/>
      <c r="BZ388" s="307"/>
      <c r="CA388" s="302"/>
      <c r="CB388" s="302"/>
      <c r="CC388" s="302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</row>
    <row r="389" spans="1:166" s="30" customFormat="1" ht="12" customHeight="1">
      <c r="A389" s="49" t="s">
        <v>735</v>
      </c>
      <c r="B389" s="49"/>
      <c r="C389" s="305"/>
      <c r="D389" s="25"/>
      <c r="E389" s="25"/>
      <c r="F389" s="303"/>
      <c r="G389" s="303"/>
      <c r="H389" s="303"/>
      <c r="I389" s="303"/>
      <c r="J389" s="305"/>
      <c r="K389" s="380"/>
      <c r="L389" s="380"/>
      <c r="M389" s="304"/>
      <c r="N389" s="304"/>
      <c r="O389" s="380"/>
      <c r="P389" s="380"/>
      <c r="Q389" s="304"/>
      <c r="R389" s="302"/>
      <c r="S389" s="302"/>
      <c r="T389" s="302"/>
      <c r="U389" s="302"/>
      <c r="V389" s="302"/>
      <c r="W389" s="302"/>
      <c r="X389" s="302"/>
      <c r="Y389" s="304"/>
      <c r="Z389" s="381"/>
      <c r="AA389" s="302"/>
      <c r="AB389" s="302"/>
      <c r="AC389" s="304"/>
      <c r="AD389" s="304"/>
      <c r="AE389" s="304"/>
      <c r="AF389" s="304"/>
      <c r="AG389" s="302"/>
      <c r="AH389" s="302"/>
      <c r="AI389" s="306"/>
      <c r="AJ389" s="306"/>
      <c r="AK389" s="305"/>
      <c r="AL389" s="305"/>
      <c r="AM389" s="306"/>
      <c r="AN389" s="306"/>
      <c r="AO389" s="304"/>
      <c r="AP389" s="304"/>
      <c r="AQ389" s="304"/>
      <c r="AR389" s="304"/>
      <c r="AS389" s="304"/>
      <c r="AT389" s="304"/>
      <c r="AU389" s="305"/>
      <c r="AV389" s="304"/>
      <c r="AW389" s="304"/>
      <c r="AX389" s="304"/>
      <c r="AY389" s="303"/>
      <c r="AZ389" s="302"/>
      <c r="BA389" s="303"/>
      <c r="BB389" s="302"/>
      <c r="BC389" s="303"/>
      <c r="BD389" s="302"/>
      <c r="BE389" s="303"/>
      <c r="BF389" s="302"/>
      <c r="BG389" s="302"/>
      <c r="BH389" s="303"/>
      <c r="BI389" s="303"/>
      <c r="BJ389" s="305"/>
      <c r="BK389" s="302"/>
      <c r="BL389" s="305"/>
      <c r="BM389" s="302"/>
      <c r="BN389" s="302"/>
      <c r="BO389" s="302"/>
      <c r="BP389" s="302"/>
      <c r="BQ389" s="303"/>
      <c r="BR389" s="302"/>
      <c r="BS389" s="303"/>
      <c r="BT389" s="302"/>
      <c r="BU389" s="304"/>
      <c r="BV389" s="304"/>
      <c r="BW389" s="304"/>
      <c r="BX389" s="304"/>
      <c r="BY389" s="302"/>
      <c r="BZ389" s="307"/>
      <c r="CA389" s="302"/>
      <c r="CB389" s="302"/>
      <c r="CC389" s="302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</row>
    <row r="390" spans="1:166" s="487" customFormat="1" ht="12" customHeight="1">
      <c r="A390" s="107" t="s">
        <v>1223</v>
      </c>
      <c r="B390" s="49"/>
      <c r="C390" s="305"/>
      <c r="D390" s="25"/>
      <c r="E390" s="25"/>
      <c r="F390" s="303"/>
      <c r="G390" s="303"/>
      <c r="H390" s="303"/>
      <c r="I390" s="303"/>
      <c r="J390" s="305"/>
      <c r="K390" s="380"/>
      <c r="L390" s="380"/>
      <c r="M390" s="304"/>
      <c r="N390" s="304"/>
      <c r="O390" s="380"/>
      <c r="P390" s="380"/>
      <c r="Q390" s="304"/>
      <c r="R390" s="302"/>
      <c r="S390" s="302"/>
      <c r="T390" s="302"/>
      <c r="U390" s="302"/>
      <c r="V390" s="302"/>
      <c r="W390" s="302"/>
      <c r="X390" s="302"/>
      <c r="Y390" s="304"/>
      <c r="Z390" s="486"/>
      <c r="AA390" s="302"/>
      <c r="AB390" s="302"/>
      <c r="AC390" s="304"/>
      <c r="AD390" s="304"/>
      <c r="AE390" s="304"/>
      <c r="AF390" s="304"/>
      <c r="AG390" s="302"/>
      <c r="AH390" s="302"/>
      <c r="AI390" s="306"/>
      <c r="AJ390" s="306"/>
      <c r="AK390" s="305"/>
      <c r="AL390" s="305"/>
      <c r="AM390" s="306"/>
      <c r="AN390" s="306"/>
      <c r="AO390" s="304"/>
      <c r="AP390" s="304"/>
      <c r="AQ390" s="304"/>
      <c r="AR390" s="304"/>
      <c r="AS390" s="304"/>
      <c r="AT390" s="304"/>
      <c r="AU390" s="305"/>
      <c r="AV390" s="304"/>
      <c r="AW390" s="304"/>
      <c r="AX390" s="304"/>
      <c r="AY390" s="303"/>
      <c r="AZ390" s="302"/>
      <c r="BA390" s="303"/>
      <c r="BB390" s="302"/>
      <c r="BC390" s="303"/>
      <c r="BD390" s="302"/>
      <c r="BE390" s="303"/>
      <c r="BF390" s="302"/>
      <c r="BG390" s="302"/>
      <c r="BH390" s="303"/>
      <c r="BI390" s="303"/>
      <c r="BJ390" s="305"/>
      <c r="BK390" s="302"/>
      <c r="BL390" s="305"/>
      <c r="BM390" s="302"/>
      <c r="BN390" s="302"/>
      <c r="BO390" s="302"/>
      <c r="BP390" s="302"/>
      <c r="BQ390" s="303"/>
      <c r="BR390" s="302"/>
      <c r="BS390" s="303"/>
      <c r="BT390" s="302"/>
      <c r="BU390" s="304"/>
      <c r="BV390" s="304"/>
      <c r="BW390" s="304"/>
      <c r="BX390" s="304"/>
      <c r="BY390" s="302"/>
      <c r="BZ390" s="298"/>
      <c r="CA390" s="302"/>
      <c r="CB390" s="302"/>
      <c r="CC390" s="302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</row>
    <row r="391" spans="1:166" s="30" customFormat="1" ht="12" customHeight="1">
      <c r="A391" s="24" t="s">
        <v>521</v>
      </c>
      <c r="B391" s="24"/>
      <c r="C391" s="305">
        <v>11.015000000000001</v>
      </c>
      <c r="D391" s="25" t="s">
        <v>460</v>
      </c>
      <c r="E391" s="25"/>
      <c r="F391" s="303">
        <v>3465.5</v>
      </c>
      <c r="G391" s="303">
        <v>1.4</v>
      </c>
      <c r="H391" s="303">
        <v>3421.5</v>
      </c>
      <c r="I391" s="303">
        <v>71</v>
      </c>
      <c r="J391" s="305">
        <v>1.27</v>
      </c>
      <c r="K391" s="380">
        <v>0.29905999999999999</v>
      </c>
      <c r="L391" s="380">
        <v>1.1000000000000001E-3</v>
      </c>
      <c r="M391" s="304">
        <v>28.971</v>
      </c>
      <c r="N391" s="304">
        <v>0.84</v>
      </c>
      <c r="O391" s="380">
        <v>0.70023000000000002</v>
      </c>
      <c r="P391" s="380">
        <v>1.9E-2</v>
      </c>
      <c r="Q391" s="304">
        <v>2.7052E-2</v>
      </c>
      <c r="R391" s="302"/>
      <c r="S391" s="302">
        <v>654</v>
      </c>
      <c r="T391" s="303">
        <v>67</v>
      </c>
      <c r="U391" s="302">
        <v>217</v>
      </c>
      <c r="V391" s="305">
        <v>22</v>
      </c>
      <c r="W391" s="305">
        <v>96</v>
      </c>
      <c r="X391" s="305">
        <v>10</v>
      </c>
      <c r="Y391" s="304">
        <v>1.2258064516129032</v>
      </c>
      <c r="Z391" s="381"/>
      <c r="AA391" s="302">
        <v>360</v>
      </c>
      <c r="AB391" s="302">
        <v>150</v>
      </c>
      <c r="AC391" s="304">
        <v>0.4</v>
      </c>
      <c r="AD391" s="304">
        <v>1.3</v>
      </c>
      <c r="AE391" s="304">
        <v>0.32</v>
      </c>
      <c r="AF391" s="304">
        <v>0.19</v>
      </c>
      <c r="AG391" s="302">
        <v>2440</v>
      </c>
      <c r="AH391" s="302">
        <v>300</v>
      </c>
      <c r="AI391" s="306">
        <v>9.0999999999999998E-2</v>
      </c>
      <c r="AJ391" s="306">
        <v>4.4999999999999998E-2</v>
      </c>
      <c r="AK391" s="305">
        <v>26.6</v>
      </c>
      <c r="AL391" s="305">
        <v>3</v>
      </c>
      <c r="AM391" s="306">
        <v>0.57999999999999996</v>
      </c>
      <c r="AN391" s="306">
        <v>0.11</v>
      </c>
      <c r="AO391" s="304">
        <v>8.4</v>
      </c>
      <c r="AP391" s="304">
        <v>1.7</v>
      </c>
      <c r="AQ391" s="304">
        <v>13.5</v>
      </c>
      <c r="AR391" s="304">
        <v>2.2999999999999998</v>
      </c>
      <c r="AS391" s="304">
        <v>3.93</v>
      </c>
      <c r="AT391" s="304">
        <v>0.64</v>
      </c>
      <c r="AU391" s="305">
        <v>67.2</v>
      </c>
      <c r="AV391" s="304">
        <v>6.9</v>
      </c>
      <c r="AW391" s="304">
        <v>21.1</v>
      </c>
      <c r="AX391" s="304">
        <v>2.5</v>
      </c>
      <c r="AY391" s="303">
        <v>224</v>
      </c>
      <c r="AZ391" s="302">
        <v>21</v>
      </c>
      <c r="BA391" s="303">
        <v>87.8</v>
      </c>
      <c r="BB391" s="302">
        <v>8.5</v>
      </c>
      <c r="BC391" s="303">
        <v>382</v>
      </c>
      <c r="BD391" s="302">
        <v>37</v>
      </c>
      <c r="BE391" s="303">
        <v>78.2</v>
      </c>
      <c r="BF391" s="302">
        <v>8.8000000000000007</v>
      </c>
      <c r="BG391" s="302">
        <v>656</v>
      </c>
      <c r="BH391" s="303">
        <v>83</v>
      </c>
      <c r="BI391" s="303">
        <v>129</v>
      </c>
      <c r="BJ391" s="305">
        <v>13</v>
      </c>
      <c r="BK391" s="302">
        <v>14.9</v>
      </c>
      <c r="BL391" s="305">
        <v>3.3</v>
      </c>
      <c r="BM391" s="302">
        <v>584000</v>
      </c>
      <c r="BN391" s="302">
        <v>59000</v>
      </c>
      <c r="BO391" s="302">
        <v>8540</v>
      </c>
      <c r="BP391" s="302">
        <v>820</v>
      </c>
      <c r="BQ391" s="303">
        <v>304</v>
      </c>
      <c r="BR391" s="305">
        <v>32</v>
      </c>
      <c r="BS391" s="303">
        <v>248</v>
      </c>
      <c r="BT391" s="303">
        <v>25</v>
      </c>
      <c r="BU391" s="304">
        <v>1.63</v>
      </c>
      <c r="BV391" s="304">
        <v>0.46</v>
      </c>
      <c r="BW391" s="304">
        <v>0.95</v>
      </c>
      <c r="BX391" s="304">
        <v>0.31</v>
      </c>
      <c r="BY391" s="302"/>
      <c r="BZ391" s="307">
        <f t="shared" ref="BZ391:BZ416" si="88">(AY391/AO391)+(AY391/AQ391)</f>
        <v>43.259259259259252</v>
      </c>
      <c r="CA391" s="302"/>
      <c r="CB391" s="302"/>
      <c r="CC391" s="302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</row>
    <row r="392" spans="1:166" s="30" customFormat="1" ht="12" customHeight="1">
      <c r="A392" s="24" t="s">
        <v>522</v>
      </c>
      <c r="B392" s="24"/>
      <c r="C392" s="305">
        <v>11.051</v>
      </c>
      <c r="D392" s="25" t="s">
        <v>460</v>
      </c>
      <c r="E392" s="25"/>
      <c r="F392" s="303">
        <v>3462</v>
      </c>
      <c r="G392" s="303">
        <v>1.8</v>
      </c>
      <c r="H392" s="303">
        <v>3505.4</v>
      </c>
      <c r="I392" s="303">
        <v>73</v>
      </c>
      <c r="J392" s="305">
        <v>-1.26</v>
      </c>
      <c r="K392" s="380">
        <v>0.29837999999999998</v>
      </c>
      <c r="L392" s="380">
        <v>1.1000000000000001E-3</v>
      </c>
      <c r="M392" s="304">
        <v>29.82</v>
      </c>
      <c r="N392" s="304">
        <v>0.87</v>
      </c>
      <c r="O392" s="380">
        <v>0.72250000000000003</v>
      </c>
      <c r="P392" s="380">
        <v>1.9E-2</v>
      </c>
      <c r="Q392" s="304">
        <v>0.69913999999999998</v>
      </c>
      <c r="R392" s="302"/>
      <c r="S392" s="302">
        <v>491</v>
      </c>
      <c r="T392" s="303">
        <v>41</v>
      </c>
      <c r="U392" s="302">
        <v>162</v>
      </c>
      <c r="V392" s="305">
        <v>14</v>
      </c>
      <c r="W392" s="305">
        <v>65.099999999999994</v>
      </c>
      <c r="X392" s="305">
        <v>5.5</v>
      </c>
      <c r="Y392" s="304">
        <v>1.0833333333333333</v>
      </c>
      <c r="Z392" s="381"/>
      <c r="AA392" s="302">
        <v>180</v>
      </c>
      <c r="AB392" s="302">
        <v>110</v>
      </c>
      <c r="AC392" s="304" t="s">
        <v>107</v>
      </c>
      <c r="AD392" s="304" t="s">
        <v>107</v>
      </c>
      <c r="AE392" s="304">
        <v>0.38</v>
      </c>
      <c r="AF392" s="304">
        <v>0.27</v>
      </c>
      <c r="AG392" s="302">
        <v>1710</v>
      </c>
      <c r="AH392" s="302">
        <v>170</v>
      </c>
      <c r="AI392" s="306">
        <v>0.17499999999999999</v>
      </c>
      <c r="AJ392" s="306">
        <v>7.0999999999999994E-2</v>
      </c>
      <c r="AK392" s="305">
        <v>17.600000000000001</v>
      </c>
      <c r="AL392" s="305">
        <v>2.2000000000000002</v>
      </c>
      <c r="AM392" s="306">
        <v>0.52</v>
      </c>
      <c r="AN392" s="306">
        <v>0.11</v>
      </c>
      <c r="AO392" s="304">
        <v>6.9</v>
      </c>
      <c r="AP392" s="304">
        <v>1.4</v>
      </c>
      <c r="AQ392" s="304">
        <v>9.1999999999999993</v>
      </c>
      <c r="AR392" s="304">
        <v>2.2000000000000002</v>
      </c>
      <c r="AS392" s="304">
        <v>2.8</v>
      </c>
      <c r="AT392" s="304">
        <v>0.4</v>
      </c>
      <c r="AU392" s="305">
        <v>44.8</v>
      </c>
      <c r="AV392" s="304">
        <v>5.7</v>
      </c>
      <c r="AW392" s="304">
        <v>13.8</v>
      </c>
      <c r="AX392" s="304">
        <v>1.6</v>
      </c>
      <c r="AY392" s="303">
        <v>146</v>
      </c>
      <c r="AZ392" s="302">
        <v>11</v>
      </c>
      <c r="BA392" s="303">
        <v>57.9</v>
      </c>
      <c r="BB392" s="302">
        <v>6.1</v>
      </c>
      <c r="BC392" s="303">
        <v>276</v>
      </c>
      <c r="BD392" s="302">
        <v>27</v>
      </c>
      <c r="BE392" s="303">
        <v>53.7</v>
      </c>
      <c r="BF392" s="302">
        <v>6.9</v>
      </c>
      <c r="BG392" s="302">
        <v>470</v>
      </c>
      <c r="BH392" s="303">
        <v>57</v>
      </c>
      <c r="BI392" s="303">
        <v>98</v>
      </c>
      <c r="BJ392" s="305">
        <v>14</v>
      </c>
      <c r="BK392" s="302">
        <v>9.6</v>
      </c>
      <c r="BL392" s="305">
        <v>2.4</v>
      </c>
      <c r="BM392" s="302">
        <v>540000</v>
      </c>
      <c r="BN392" s="302">
        <v>60000</v>
      </c>
      <c r="BO392" s="302">
        <v>8300</v>
      </c>
      <c r="BP392" s="302">
        <v>1000</v>
      </c>
      <c r="BQ392" s="303">
        <v>195</v>
      </c>
      <c r="BR392" s="305">
        <v>16</v>
      </c>
      <c r="BS392" s="303">
        <v>180</v>
      </c>
      <c r="BT392" s="303">
        <v>15</v>
      </c>
      <c r="BU392" s="304">
        <v>1.74</v>
      </c>
      <c r="BV392" s="304">
        <v>0.55000000000000004</v>
      </c>
      <c r="BW392" s="304">
        <v>0.69</v>
      </c>
      <c r="BX392" s="304">
        <v>0.25</v>
      </c>
      <c r="BY392" s="302"/>
      <c r="BZ392" s="307">
        <f t="shared" si="88"/>
        <v>37.028985507246375</v>
      </c>
      <c r="CA392" s="302"/>
      <c r="CB392" s="302"/>
      <c r="CC392" s="302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</row>
    <row r="393" spans="1:166" s="30" customFormat="1" ht="12" customHeight="1">
      <c r="A393" s="24" t="s">
        <v>523</v>
      </c>
      <c r="B393" s="24"/>
      <c r="C393" s="305">
        <v>11.035</v>
      </c>
      <c r="D393" s="25" t="s">
        <v>460</v>
      </c>
      <c r="E393" s="25"/>
      <c r="F393" s="303">
        <v>3468.6</v>
      </c>
      <c r="G393" s="303">
        <v>2.1</v>
      </c>
      <c r="H393" s="303">
        <v>3457.5</v>
      </c>
      <c r="I393" s="303">
        <v>72</v>
      </c>
      <c r="J393" s="305">
        <v>0.32100000000000001</v>
      </c>
      <c r="K393" s="380">
        <v>0.29970000000000002</v>
      </c>
      <c r="L393" s="380">
        <v>1.2999999999999999E-3</v>
      </c>
      <c r="M393" s="304">
        <v>29.42</v>
      </c>
      <c r="N393" s="304">
        <v>0.86</v>
      </c>
      <c r="O393" s="380">
        <v>0.70974000000000004</v>
      </c>
      <c r="P393" s="380">
        <v>1.9E-2</v>
      </c>
      <c r="Q393" s="304">
        <v>0.54298000000000002</v>
      </c>
      <c r="R393" s="302"/>
      <c r="S393" s="302">
        <v>345</v>
      </c>
      <c r="T393" s="303">
        <v>38</v>
      </c>
      <c r="U393" s="302">
        <v>115</v>
      </c>
      <c r="V393" s="305">
        <v>12</v>
      </c>
      <c r="W393" s="305">
        <v>24.5</v>
      </c>
      <c r="X393" s="305">
        <v>2.1</v>
      </c>
      <c r="Y393" s="304">
        <v>0.60310077519379846</v>
      </c>
      <c r="Z393" s="381"/>
      <c r="AA393" s="302">
        <v>320</v>
      </c>
      <c r="AB393" s="302">
        <v>110</v>
      </c>
      <c r="AC393" s="304">
        <v>0</v>
      </c>
      <c r="AD393" s="304">
        <v>1.1000000000000001</v>
      </c>
      <c r="AE393" s="304">
        <v>0.09</v>
      </c>
      <c r="AF393" s="304">
        <v>0.11</v>
      </c>
      <c r="AG393" s="302">
        <v>790</v>
      </c>
      <c r="AH393" s="302">
        <v>77</v>
      </c>
      <c r="AI393" s="306">
        <v>1.6E-2</v>
      </c>
      <c r="AJ393" s="306">
        <v>1.2999999999999999E-2</v>
      </c>
      <c r="AK393" s="305">
        <v>12.4</v>
      </c>
      <c r="AL393" s="305">
        <v>2</v>
      </c>
      <c r="AM393" s="306">
        <v>5.7000000000000002E-2</v>
      </c>
      <c r="AN393" s="306">
        <v>3.3000000000000002E-2</v>
      </c>
      <c r="AO393" s="304">
        <v>1.1299999999999999</v>
      </c>
      <c r="AP393" s="304">
        <v>0.69</v>
      </c>
      <c r="AQ393" s="304">
        <v>2.2000000000000002</v>
      </c>
      <c r="AR393" s="304">
        <v>0.68</v>
      </c>
      <c r="AS393" s="304">
        <v>0.61</v>
      </c>
      <c r="AT393" s="304">
        <v>0.18</v>
      </c>
      <c r="AU393" s="305">
        <v>11.3</v>
      </c>
      <c r="AV393" s="304">
        <v>2.5</v>
      </c>
      <c r="AW393" s="304">
        <v>4.8</v>
      </c>
      <c r="AX393" s="304">
        <v>0.89</v>
      </c>
      <c r="AY393" s="303">
        <v>60</v>
      </c>
      <c r="AZ393" s="302">
        <v>7.6</v>
      </c>
      <c r="BA393" s="303">
        <v>24.6</v>
      </c>
      <c r="BB393" s="302">
        <v>3.1</v>
      </c>
      <c r="BC393" s="303">
        <v>142</v>
      </c>
      <c r="BD393" s="302">
        <v>17</v>
      </c>
      <c r="BE393" s="303">
        <v>29.4</v>
      </c>
      <c r="BF393" s="302">
        <v>4.2</v>
      </c>
      <c r="BG393" s="302">
        <v>288</v>
      </c>
      <c r="BH393" s="303">
        <v>35</v>
      </c>
      <c r="BI393" s="303">
        <v>64.8</v>
      </c>
      <c r="BJ393" s="305">
        <v>8.1</v>
      </c>
      <c r="BK393" s="302">
        <v>10</v>
      </c>
      <c r="BL393" s="305">
        <v>2.8</v>
      </c>
      <c r="BM393" s="302">
        <v>570000</v>
      </c>
      <c r="BN393" s="302">
        <v>84000</v>
      </c>
      <c r="BO393" s="302">
        <v>8900</v>
      </c>
      <c r="BP393" s="302">
        <v>1100</v>
      </c>
      <c r="BQ393" s="303">
        <v>77.8</v>
      </c>
      <c r="BR393" s="305">
        <v>8.5</v>
      </c>
      <c r="BS393" s="303">
        <v>129</v>
      </c>
      <c r="BT393" s="303">
        <v>14</v>
      </c>
      <c r="BU393" s="304">
        <v>1.62</v>
      </c>
      <c r="BV393" s="304">
        <v>0.55000000000000004</v>
      </c>
      <c r="BW393" s="304">
        <v>0.8</v>
      </c>
      <c r="BX393" s="304">
        <v>0.33</v>
      </c>
      <c r="BY393" s="302"/>
      <c r="BZ393" s="307">
        <f t="shared" si="88"/>
        <v>80.370072405470637</v>
      </c>
      <c r="CA393" s="302"/>
      <c r="CB393" s="302"/>
      <c r="CC393" s="302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</row>
    <row r="394" spans="1:166" s="30" customFormat="1" ht="12" customHeight="1">
      <c r="A394" s="24" t="s">
        <v>524</v>
      </c>
      <c r="B394" s="24"/>
      <c r="C394" s="305">
        <v>11.2</v>
      </c>
      <c r="D394" s="25" t="s">
        <v>460</v>
      </c>
      <c r="E394" s="25"/>
      <c r="F394" s="303">
        <v>3466.6</v>
      </c>
      <c r="G394" s="303">
        <v>2.9</v>
      </c>
      <c r="H394" s="303">
        <v>3431.8</v>
      </c>
      <c r="I394" s="303">
        <v>72</v>
      </c>
      <c r="J394" s="305">
        <v>1</v>
      </c>
      <c r="K394" s="380">
        <v>0.2994</v>
      </c>
      <c r="L394" s="380">
        <v>1.1999999999999999E-3</v>
      </c>
      <c r="M394" s="304">
        <v>29.06</v>
      </c>
      <c r="N394" s="304">
        <v>0.85</v>
      </c>
      <c r="O394" s="380">
        <v>0.70299999999999996</v>
      </c>
      <c r="P394" s="380">
        <v>1.9E-2</v>
      </c>
      <c r="Q394" s="304">
        <v>0.29027999999999998</v>
      </c>
      <c r="R394" s="302"/>
      <c r="S394" s="302">
        <v>295</v>
      </c>
      <c r="T394" s="303">
        <v>31</v>
      </c>
      <c r="U394" s="302">
        <v>92.9</v>
      </c>
      <c r="V394" s="305">
        <v>7.7</v>
      </c>
      <c r="W394" s="305">
        <v>32.799999999999997</v>
      </c>
      <c r="X394" s="305">
        <v>3.5</v>
      </c>
      <c r="Y394" s="304">
        <v>0.87909090909090915</v>
      </c>
      <c r="Z394" s="381"/>
      <c r="AA394" s="302">
        <v>120</v>
      </c>
      <c r="AB394" s="302">
        <v>150</v>
      </c>
      <c r="AC394" s="304" t="s">
        <v>107</v>
      </c>
      <c r="AD394" s="304" t="s">
        <v>107</v>
      </c>
      <c r="AE394" s="304">
        <v>0.22</v>
      </c>
      <c r="AF394" s="304">
        <v>0.16</v>
      </c>
      <c r="AG394" s="302">
        <v>854</v>
      </c>
      <c r="AH394" s="302">
        <v>81</v>
      </c>
      <c r="AI394" s="306">
        <v>8.9999999999999993E-3</v>
      </c>
      <c r="AJ394" s="306">
        <v>1.2E-2</v>
      </c>
      <c r="AK394" s="305">
        <v>13.2</v>
      </c>
      <c r="AL394" s="305">
        <v>1.9</v>
      </c>
      <c r="AM394" s="306">
        <v>7.0000000000000007E-2</v>
      </c>
      <c r="AN394" s="306">
        <v>2.9000000000000001E-2</v>
      </c>
      <c r="AO394" s="304">
        <v>2.6</v>
      </c>
      <c r="AP394" s="304">
        <v>1</v>
      </c>
      <c r="AQ394" s="304">
        <v>3.7</v>
      </c>
      <c r="AR394" s="304">
        <v>1.4</v>
      </c>
      <c r="AS394" s="304">
        <v>1.43</v>
      </c>
      <c r="AT394" s="304">
        <v>0.3</v>
      </c>
      <c r="AU394" s="305">
        <v>21.2</v>
      </c>
      <c r="AV394" s="304">
        <v>2.7</v>
      </c>
      <c r="AW394" s="304">
        <v>6.19</v>
      </c>
      <c r="AX394" s="304">
        <v>0.83</v>
      </c>
      <c r="AY394" s="303">
        <v>69.7</v>
      </c>
      <c r="AZ394" s="302">
        <v>8.1</v>
      </c>
      <c r="BA394" s="303">
        <v>26.1</v>
      </c>
      <c r="BB394" s="302">
        <v>3.9</v>
      </c>
      <c r="BC394" s="303">
        <v>131</v>
      </c>
      <c r="BD394" s="302">
        <v>15</v>
      </c>
      <c r="BE394" s="303">
        <v>29.5</v>
      </c>
      <c r="BF394" s="302">
        <v>3.1</v>
      </c>
      <c r="BG394" s="302">
        <v>258</v>
      </c>
      <c r="BH394" s="303">
        <v>33</v>
      </c>
      <c r="BI394" s="303">
        <v>55.5</v>
      </c>
      <c r="BJ394" s="305">
        <v>7.2</v>
      </c>
      <c r="BK394" s="302">
        <v>7</v>
      </c>
      <c r="BL394" s="305">
        <v>2.2000000000000002</v>
      </c>
      <c r="BM394" s="302">
        <v>535000</v>
      </c>
      <c r="BN394" s="302">
        <v>58000</v>
      </c>
      <c r="BO394" s="302">
        <v>9000</v>
      </c>
      <c r="BP394" s="302">
        <v>1100</v>
      </c>
      <c r="BQ394" s="303">
        <v>96.7</v>
      </c>
      <c r="BR394" s="305">
        <v>8.1999999999999993</v>
      </c>
      <c r="BS394" s="303">
        <v>110</v>
      </c>
      <c r="BT394" s="303">
        <v>11</v>
      </c>
      <c r="BU394" s="304">
        <v>1.06</v>
      </c>
      <c r="BV394" s="304">
        <v>0.36</v>
      </c>
      <c r="BW394" s="304">
        <v>0.49</v>
      </c>
      <c r="BX394" s="304">
        <v>0.24</v>
      </c>
      <c r="BY394" s="302"/>
      <c r="BZ394" s="307">
        <f t="shared" si="88"/>
        <v>45.645530145530145</v>
      </c>
      <c r="CA394" s="302"/>
      <c r="CB394" s="302"/>
      <c r="CC394" s="302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</row>
    <row r="395" spans="1:166" s="30" customFormat="1" ht="12" customHeight="1">
      <c r="A395" s="24" t="s">
        <v>587</v>
      </c>
      <c r="B395" s="24"/>
      <c r="C395" s="305">
        <v>11.053000000000001</v>
      </c>
      <c r="D395" s="25" t="s">
        <v>460</v>
      </c>
      <c r="E395" s="25"/>
      <c r="F395" s="303">
        <v>3465.5</v>
      </c>
      <c r="G395" s="303">
        <v>1.9</v>
      </c>
      <c r="H395" s="303">
        <v>3415.3</v>
      </c>
      <c r="I395" s="303">
        <v>71</v>
      </c>
      <c r="J395" s="305">
        <v>1.45</v>
      </c>
      <c r="K395" s="380">
        <v>0.29909000000000002</v>
      </c>
      <c r="L395" s="380">
        <v>1.1000000000000001E-3</v>
      </c>
      <c r="M395" s="304">
        <v>28.798999999999999</v>
      </c>
      <c r="N395" s="304">
        <v>0.84</v>
      </c>
      <c r="O395" s="380">
        <v>0.6986</v>
      </c>
      <c r="P395" s="380">
        <v>1.9E-2</v>
      </c>
      <c r="Q395" s="304">
        <v>0.31276999999999999</v>
      </c>
      <c r="R395" s="302"/>
      <c r="S395" s="302">
        <v>473</v>
      </c>
      <c r="T395" s="303">
        <v>33</v>
      </c>
      <c r="U395" s="302">
        <v>153</v>
      </c>
      <c r="V395" s="305">
        <v>11</v>
      </c>
      <c r="W395" s="305">
        <v>47.1</v>
      </c>
      <c r="X395" s="305">
        <v>3.3</v>
      </c>
      <c r="Y395" s="304">
        <v>0.8192090395480226</v>
      </c>
      <c r="Z395" s="381"/>
      <c r="AA395" s="302">
        <v>55</v>
      </c>
      <c r="AB395" s="302">
        <v>94</v>
      </c>
      <c r="AC395" s="304" t="s">
        <v>107</v>
      </c>
      <c r="AD395" s="304" t="s">
        <v>107</v>
      </c>
      <c r="AE395" s="304">
        <v>0.14000000000000001</v>
      </c>
      <c r="AF395" s="304">
        <v>0.13</v>
      </c>
      <c r="AG395" s="302">
        <v>717</v>
      </c>
      <c r="AH395" s="302">
        <v>85</v>
      </c>
      <c r="AI395" s="306">
        <v>6.0999999999999999E-2</v>
      </c>
      <c r="AJ395" s="306">
        <v>3.7999999999999999E-2</v>
      </c>
      <c r="AK395" s="305">
        <v>12.3</v>
      </c>
      <c r="AL395" s="305">
        <v>1.7</v>
      </c>
      <c r="AM395" s="306">
        <v>9.6000000000000002E-2</v>
      </c>
      <c r="AN395" s="306">
        <v>3.3000000000000002E-2</v>
      </c>
      <c r="AO395" s="304">
        <v>2.76</v>
      </c>
      <c r="AP395" s="304">
        <v>0.74</v>
      </c>
      <c r="AQ395" s="304">
        <v>3.3</v>
      </c>
      <c r="AR395" s="304">
        <v>1.1000000000000001</v>
      </c>
      <c r="AS395" s="304">
        <v>0.78</v>
      </c>
      <c r="AT395" s="304">
        <v>0.3</v>
      </c>
      <c r="AU395" s="305">
        <v>12.2</v>
      </c>
      <c r="AV395" s="304">
        <v>3</v>
      </c>
      <c r="AW395" s="304">
        <v>3.92</v>
      </c>
      <c r="AX395" s="304">
        <v>0.56000000000000005</v>
      </c>
      <c r="AY395" s="303">
        <v>48.4</v>
      </c>
      <c r="AZ395" s="302">
        <v>4.7</v>
      </c>
      <c r="BA395" s="303">
        <v>19.600000000000001</v>
      </c>
      <c r="BB395" s="302">
        <v>2.2999999999999998</v>
      </c>
      <c r="BC395" s="303">
        <v>116</v>
      </c>
      <c r="BD395" s="302">
        <v>11</v>
      </c>
      <c r="BE395" s="303">
        <v>28.5</v>
      </c>
      <c r="BF395" s="302">
        <v>3.5</v>
      </c>
      <c r="BG395" s="302">
        <v>311</v>
      </c>
      <c r="BH395" s="303">
        <v>29</v>
      </c>
      <c r="BI395" s="303">
        <v>66.900000000000006</v>
      </c>
      <c r="BJ395" s="305">
        <v>5.9</v>
      </c>
      <c r="BK395" s="302">
        <v>3.5</v>
      </c>
      <c r="BL395" s="305">
        <v>2.2999999999999998</v>
      </c>
      <c r="BM395" s="302">
        <v>519000</v>
      </c>
      <c r="BN395" s="302">
        <v>52000</v>
      </c>
      <c r="BO395" s="302">
        <v>10070</v>
      </c>
      <c r="BP395" s="302">
        <v>900</v>
      </c>
      <c r="BQ395" s="303">
        <v>145</v>
      </c>
      <c r="BR395" s="305">
        <v>10</v>
      </c>
      <c r="BS395" s="303">
        <v>177</v>
      </c>
      <c r="BT395" s="303">
        <v>13</v>
      </c>
      <c r="BU395" s="304">
        <v>1.26</v>
      </c>
      <c r="BV395" s="304">
        <v>0.4</v>
      </c>
      <c r="BW395" s="304">
        <v>0.3</v>
      </c>
      <c r="BX395" s="304">
        <v>0.16</v>
      </c>
      <c r="BY395" s="302"/>
      <c r="BZ395" s="307">
        <f t="shared" si="88"/>
        <v>32.20289855072464</v>
      </c>
      <c r="CA395" s="302"/>
      <c r="CB395" s="302"/>
      <c r="CC395" s="302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</row>
    <row r="396" spans="1:166" s="30" customFormat="1" ht="12" customHeight="1">
      <c r="A396" s="24" t="s">
        <v>525</v>
      </c>
      <c r="B396" s="24"/>
      <c r="C396" s="305">
        <v>11.016999999999999</v>
      </c>
      <c r="D396" s="25" t="s">
        <v>460</v>
      </c>
      <c r="E396" s="25"/>
      <c r="F396" s="303">
        <v>3466.4</v>
      </c>
      <c r="G396" s="303">
        <v>1.8</v>
      </c>
      <c r="H396" s="303">
        <v>3488</v>
      </c>
      <c r="I396" s="303">
        <v>73</v>
      </c>
      <c r="J396" s="305">
        <v>-0.62</v>
      </c>
      <c r="K396" s="380">
        <v>0.29921999999999999</v>
      </c>
      <c r="L396" s="380">
        <v>9.5E-4</v>
      </c>
      <c r="M396" s="304">
        <v>29.56</v>
      </c>
      <c r="N396" s="304">
        <v>0.87</v>
      </c>
      <c r="O396" s="380">
        <v>0.71779999999999999</v>
      </c>
      <c r="P396" s="380">
        <v>0.02</v>
      </c>
      <c r="Q396" s="304">
        <v>0.871</v>
      </c>
      <c r="R396" s="302"/>
      <c r="S396" s="302">
        <v>684</v>
      </c>
      <c r="T396" s="303">
        <v>82</v>
      </c>
      <c r="U396" s="302">
        <v>220</v>
      </c>
      <c r="V396" s="305">
        <v>26</v>
      </c>
      <c r="W396" s="305">
        <v>60.6</v>
      </c>
      <c r="X396" s="305">
        <v>7.3</v>
      </c>
      <c r="Y396" s="304">
        <v>0.717741935483871</v>
      </c>
      <c r="Z396" s="381"/>
      <c r="AA396" s="302">
        <v>70</v>
      </c>
      <c r="AB396" s="302">
        <v>120</v>
      </c>
      <c r="AC396" s="304">
        <v>0.2</v>
      </c>
      <c r="AD396" s="304">
        <v>1.3</v>
      </c>
      <c r="AE396" s="304">
        <v>6.0999999999999999E-2</v>
      </c>
      <c r="AF396" s="304">
        <v>8.6999999999999994E-2</v>
      </c>
      <c r="AG396" s="302">
        <v>633</v>
      </c>
      <c r="AH396" s="302">
        <v>59</v>
      </c>
      <c r="AI396" s="306">
        <v>0.218</v>
      </c>
      <c r="AJ396" s="306">
        <v>6.3E-2</v>
      </c>
      <c r="AK396" s="305">
        <v>15.4</v>
      </c>
      <c r="AL396" s="305">
        <v>2.1</v>
      </c>
      <c r="AM396" s="306">
        <v>0.32</v>
      </c>
      <c r="AN396" s="306">
        <v>0.11</v>
      </c>
      <c r="AO396" s="304">
        <v>2.4700000000000002</v>
      </c>
      <c r="AP396" s="304">
        <v>0.85</v>
      </c>
      <c r="AQ396" s="304">
        <v>2.5499999999999998</v>
      </c>
      <c r="AR396" s="304">
        <v>0.95</v>
      </c>
      <c r="AS396" s="304">
        <v>0.62</v>
      </c>
      <c r="AT396" s="304">
        <v>0.24</v>
      </c>
      <c r="AU396" s="305">
        <v>10.5</v>
      </c>
      <c r="AV396" s="304">
        <v>3.3</v>
      </c>
      <c r="AW396" s="304">
        <v>3.62</v>
      </c>
      <c r="AX396" s="304">
        <v>0.57999999999999996</v>
      </c>
      <c r="AY396" s="303">
        <v>50.6</v>
      </c>
      <c r="AZ396" s="302">
        <v>8</v>
      </c>
      <c r="BA396" s="303">
        <v>17.899999999999999</v>
      </c>
      <c r="BB396" s="302">
        <v>1.6</v>
      </c>
      <c r="BC396" s="303">
        <v>102</v>
      </c>
      <c r="BD396" s="302">
        <v>12</v>
      </c>
      <c r="BE396" s="303">
        <v>23.4</v>
      </c>
      <c r="BF396" s="302">
        <v>2.9</v>
      </c>
      <c r="BG396" s="302">
        <v>235</v>
      </c>
      <c r="BH396" s="303">
        <v>28</v>
      </c>
      <c r="BI396" s="303">
        <v>51.8</v>
      </c>
      <c r="BJ396" s="305">
        <v>6.4</v>
      </c>
      <c r="BK396" s="302">
        <v>9.9</v>
      </c>
      <c r="BL396" s="305">
        <v>3.7</v>
      </c>
      <c r="BM396" s="302">
        <v>497000</v>
      </c>
      <c r="BN396" s="302">
        <v>54000</v>
      </c>
      <c r="BO396" s="302">
        <v>8800</v>
      </c>
      <c r="BP396" s="302">
        <v>1100</v>
      </c>
      <c r="BQ396" s="303">
        <v>178</v>
      </c>
      <c r="BR396" s="305">
        <v>21</v>
      </c>
      <c r="BS396" s="303">
        <v>248</v>
      </c>
      <c r="BT396" s="303">
        <v>30</v>
      </c>
      <c r="BU396" s="304">
        <v>1.1299999999999999</v>
      </c>
      <c r="BV396" s="304">
        <v>0.46</v>
      </c>
      <c r="BW396" s="304">
        <v>0.7</v>
      </c>
      <c r="BX396" s="304">
        <v>0.28999999999999998</v>
      </c>
      <c r="BY396" s="302"/>
      <c r="BZ396" s="307">
        <f t="shared" si="88"/>
        <v>40.328967214416132</v>
      </c>
      <c r="CA396" s="302"/>
      <c r="CB396" s="302"/>
      <c r="CC396" s="302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</row>
    <row r="397" spans="1:166" s="30" customFormat="1" ht="12" customHeight="1">
      <c r="A397" s="24" t="s">
        <v>526</v>
      </c>
      <c r="B397" s="24"/>
      <c r="C397" s="305">
        <v>11.03</v>
      </c>
      <c r="D397" s="25" t="s">
        <v>460</v>
      </c>
      <c r="E397" s="25"/>
      <c r="F397" s="303">
        <v>3461.6</v>
      </c>
      <c r="G397" s="303">
        <v>1.7</v>
      </c>
      <c r="H397" s="303">
        <v>3481</v>
      </c>
      <c r="I397" s="303">
        <v>74</v>
      </c>
      <c r="J397" s="305">
        <v>-0.55000000000000004</v>
      </c>
      <c r="K397" s="380">
        <v>0.2984</v>
      </c>
      <c r="L397" s="380">
        <v>1.1999999999999999E-3</v>
      </c>
      <c r="M397" s="304">
        <v>29.37</v>
      </c>
      <c r="N397" s="304">
        <v>0.87</v>
      </c>
      <c r="O397" s="380">
        <v>0.71589999999999998</v>
      </c>
      <c r="P397" s="380">
        <v>0.02</v>
      </c>
      <c r="Q397" s="304">
        <v>0.86079000000000006</v>
      </c>
      <c r="R397" s="302"/>
      <c r="S397" s="302">
        <v>751</v>
      </c>
      <c r="T397" s="303">
        <v>52</v>
      </c>
      <c r="U397" s="302">
        <v>242</v>
      </c>
      <c r="V397" s="305">
        <v>17</v>
      </c>
      <c r="W397" s="305">
        <v>81</v>
      </c>
      <c r="X397" s="305">
        <v>5.7</v>
      </c>
      <c r="Y397" s="304">
        <v>0.85815602836879434</v>
      </c>
      <c r="Z397" s="381"/>
      <c r="AA397" s="302">
        <v>440</v>
      </c>
      <c r="AB397" s="302">
        <v>160</v>
      </c>
      <c r="AC397" s="304" t="s">
        <v>107</v>
      </c>
      <c r="AD397" s="304" t="s">
        <v>107</v>
      </c>
      <c r="AE397" s="304">
        <v>0.37</v>
      </c>
      <c r="AF397" s="304">
        <v>0.27</v>
      </c>
      <c r="AG397" s="302">
        <v>2000</v>
      </c>
      <c r="AH397" s="302">
        <v>210</v>
      </c>
      <c r="AI397" s="306">
        <v>3.6999999999999998E-2</v>
      </c>
      <c r="AJ397" s="306">
        <v>2.1999999999999999E-2</v>
      </c>
      <c r="AK397" s="305">
        <v>29.3</v>
      </c>
      <c r="AL397" s="305">
        <v>3.6</v>
      </c>
      <c r="AM397" s="306">
        <v>0.188</v>
      </c>
      <c r="AN397" s="306">
        <v>4.4999999999999998E-2</v>
      </c>
      <c r="AO397" s="304">
        <v>3.9</v>
      </c>
      <c r="AP397" s="304">
        <v>1.2</v>
      </c>
      <c r="AQ397" s="304">
        <v>4.2</v>
      </c>
      <c r="AR397" s="304">
        <v>1.1000000000000001</v>
      </c>
      <c r="AS397" s="304">
        <v>1.64</v>
      </c>
      <c r="AT397" s="304">
        <v>0.41</v>
      </c>
      <c r="AU397" s="305">
        <v>30</v>
      </c>
      <c r="AV397" s="304">
        <v>5</v>
      </c>
      <c r="AW397" s="304">
        <v>11.1</v>
      </c>
      <c r="AX397" s="304">
        <v>1.4</v>
      </c>
      <c r="AY397" s="303">
        <v>144</v>
      </c>
      <c r="AZ397" s="302">
        <v>15</v>
      </c>
      <c r="BA397" s="303">
        <v>61.6</v>
      </c>
      <c r="BB397" s="302">
        <v>6.9</v>
      </c>
      <c r="BC397" s="303">
        <v>325</v>
      </c>
      <c r="BD397" s="302">
        <v>40</v>
      </c>
      <c r="BE397" s="303">
        <v>66.599999999999994</v>
      </c>
      <c r="BF397" s="302">
        <v>7.9</v>
      </c>
      <c r="BG397" s="302">
        <v>621</v>
      </c>
      <c r="BH397" s="303">
        <v>73</v>
      </c>
      <c r="BI397" s="303">
        <v>128</v>
      </c>
      <c r="BJ397" s="305">
        <v>14</v>
      </c>
      <c r="BK397" s="302">
        <v>13</v>
      </c>
      <c r="BL397" s="305">
        <v>3</v>
      </c>
      <c r="BM397" s="302">
        <v>507000</v>
      </c>
      <c r="BN397" s="302">
        <v>41000</v>
      </c>
      <c r="BO397" s="302">
        <v>7910</v>
      </c>
      <c r="BP397" s="302">
        <v>840</v>
      </c>
      <c r="BQ397" s="303">
        <v>242</v>
      </c>
      <c r="BR397" s="305">
        <v>17</v>
      </c>
      <c r="BS397" s="303">
        <v>282</v>
      </c>
      <c r="BT397" s="303">
        <v>25</v>
      </c>
      <c r="BU397" s="304">
        <v>3.44</v>
      </c>
      <c r="BV397" s="304">
        <v>0.92</v>
      </c>
      <c r="BW397" s="304">
        <v>0.8</v>
      </c>
      <c r="BX397" s="304">
        <v>0.28000000000000003</v>
      </c>
      <c r="BY397" s="302"/>
      <c r="BZ397" s="307">
        <f t="shared" si="88"/>
        <v>71.208791208791212</v>
      </c>
      <c r="CA397" s="302"/>
      <c r="CB397" s="302"/>
      <c r="CC397" s="302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</row>
    <row r="398" spans="1:166" s="30" customFormat="1" ht="12" customHeight="1">
      <c r="A398" s="24" t="s">
        <v>527</v>
      </c>
      <c r="B398" s="24"/>
      <c r="C398" s="305">
        <v>11.012</v>
      </c>
      <c r="D398" s="25" t="s">
        <v>460</v>
      </c>
      <c r="E398" s="25"/>
      <c r="F398" s="303">
        <v>3466.9</v>
      </c>
      <c r="G398" s="303">
        <v>1.9</v>
      </c>
      <c r="H398" s="303">
        <v>3435.3</v>
      </c>
      <c r="I398" s="303">
        <v>72</v>
      </c>
      <c r="J398" s="305">
        <v>0.91</v>
      </c>
      <c r="K398" s="380">
        <v>0.29938999999999999</v>
      </c>
      <c r="L398" s="380">
        <v>8.8999999999999995E-4</v>
      </c>
      <c r="M398" s="304">
        <v>28.93</v>
      </c>
      <c r="N398" s="304">
        <v>0.84</v>
      </c>
      <c r="O398" s="380">
        <v>0.70389999999999997</v>
      </c>
      <c r="P398" s="380">
        <v>1.9E-2</v>
      </c>
      <c r="Q398" s="304">
        <v>0.84375</v>
      </c>
      <c r="R398" s="302"/>
      <c r="S398" s="302">
        <v>280</v>
      </c>
      <c r="T398" s="303">
        <v>32</v>
      </c>
      <c r="U398" s="302">
        <v>92</v>
      </c>
      <c r="V398" s="305">
        <v>10</v>
      </c>
      <c r="W398" s="305">
        <v>28.7</v>
      </c>
      <c r="X398" s="305">
        <v>3.2</v>
      </c>
      <c r="Y398" s="304">
        <v>0.84905660377358494</v>
      </c>
      <c r="Z398" s="381"/>
      <c r="AA398" s="302">
        <v>300</v>
      </c>
      <c r="AB398" s="302">
        <v>130</v>
      </c>
      <c r="AC398" s="304" t="s">
        <v>107</v>
      </c>
      <c r="AD398" s="304" t="s">
        <v>107</v>
      </c>
      <c r="AE398" s="304">
        <v>3.5999999999999997E-2</v>
      </c>
      <c r="AF398" s="304">
        <v>7.5999999999999998E-2</v>
      </c>
      <c r="AG398" s="302">
        <v>918</v>
      </c>
      <c r="AH398" s="302">
        <v>94</v>
      </c>
      <c r="AI398" s="306">
        <v>3.1E-2</v>
      </c>
      <c r="AJ398" s="306">
        <v>2.1999999999999999E-2</v>
      </c>
      <c r="AK398" s="305">
        <v>11.1</v>
      </c>
      <c r="AL398" s="305">
        <v>1.7</v>
      </c>
      <c r="AM398" s="306">
        <v>0.108</v>
      </c>
      <c r="AN398" s="306">
        <v>4.2000000000000003E-2</v>
      </c>
      <c r="AO398" s="304">
        <v>3.2</v>
      </c>
      <c r="AP398" s="304">
        <v>1.2</v>
      </c>
      <c r="AQ398" s="304">
        <v>4.9000000000000004</v>
      </c>
      <c r="AR398" s="304">
        <v>1.6</v>
      </c>
      <c r="AS398" s="304">
        <v>1.25</v>
      </c>
      <c r="AT398" s="304">
        <v>0.44</v>
      </c>
      <c r="AU398" s="305">
        <v>21.1</v>
      </c>
      <c r="AV398" s="304">
        <v>4</v>
      </c>
      <c r="AW398" s="304">
        <v>5.92</v>
      </c>
      <c r="AX398" s="304">
        <v>0.82</v>
      </c>
      <c r="AY398" s="303">
        <v>71.8</v>
      </c>
      <c r="AZ398" s="302">
        <v>9</v>
      </c>
      <c r="BA398" s="303">
        <v>27.3</v>
      </c>
      <c r="BB398" s="302">
        <v>3.4</v>
      </c>
      <c r="BC398" s="303">
        <v>145</v>
      </c>
      <c r="BD398" s="302">
        <v>17</v>
      </c>
      <c r="BE398" s="303">
        <v>32.700000000000003</v>
      </c>
      <c r="BF398" s="302">
        <v>4.7</v>
      </c>
      <c r="BG398" s="302">
        <v>284</v>
      </c>
      <c r="BH398" s="303">
        <v>47</v>
      </c>
      <c r="BI398" s="303">
        <v>58</v>
      </c>
      <c r="BJ398" s="305">
        <v>9</v>
      </c>
      <c r="BK398" s="302">
        <v>4.3</v>
      </c>
      <c r="BL398" s="305">
        <v>1.9</v>
      </c>
      <c r="BM398" s="302">
        <v>552000</v>
      </c>
      <c r="BN398" s="302">
        <v>76000</v>
      </c>
      <c r="BO398" s="302">
        <v>9200</v>
      </c>
      <c r="BP398" s="302">
        <v>1000</v>
      </c>
      <c r="BQ398" s="303">
        <v>90</v>
      </c>
      <c r="BR398" s="305">
        <v>10</v>
      </c>
      <c r="BS398" s="303">
        <v>106</v>
      </c>
      <c r="BT398" s="303">
        <v>12</v>
      </c>
      <c r="BU398" s="304">
        <v>1.35</v>
      </c>
      <c r="BV398" s="304">
        <v>0.69</v>
      </c>
      <c r="BW398" s="304">
        <v>0.42</v>
      </c>
      <c r="BX398" s="304">
        <v>0.28999999999999998</v>
      </c>
      <c r="BY398" s="302"/>
      <c r="BZ398" s="307">
        <f t="shared" si="88"/>
        <v>37.09056122448979</v>
      </c>
      <c r="CA398" s="302"/>
      <c r="CB398" s="302"/>
      <c r="CC398" s="302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</row>
    <row r="399" spans="1:166" s="30" customFormat="1" ht="12" customHeight="1">
      <c r="A399" s="24" t="s">
        <v>528</v>
      </c>
      <c r="B399" s="24"/>
      <c r="C399" s="305">
        <v>11.02</v>
      </c>
      <c r="D399" s="25" t="s">
        <v>460</v>
      </c>
      <c r="E399" s="25"/>
      <c r="F399" s="303">
        <v>3463.8</v>
      </c>
      <c r="G399" s="303">
        <v>3.5</v>
      </c>
      <c r="H399" s="303">
        <v>3444.3</v>
      </c>
      <c r="I399" s="303">
        <v>72</v>
      </c>
      <c r="J399" s="305">
        <v>0.56000000000000005</v>
      </c>
      <c r="K399" s="380">
        <v>0.29880000000000001</v>
      </c>
      <c r="L399" s="380">
        <v>1.4E-3</v>
      </c>
      <c r="M399" s="304">
        <v>28.94</v>
      </c>
      <c r="N399" s="304">
        <v>0.85</v>
      </c>
      <c r="O399" s="380">
        <v>0.70630000000000004</v>
      </c>
      <c r="P399" s="380">
        <v>1.9E-2</v>
      </c>
      <c r="Q399" s="304">
        <v>0.43665999999999999</v>
      </c>
      <c r="R399" s="302"/>
      <c r="S399" s="302">
        <v>242</v>
      </c>
      <c r="T399" s="303">
        <v>18</v>
      </c>
      <c r="U399" s="302">
        <v>80.099999999999994</v>
      </c>
      <c r="V399" s="305">
        <v>5.9</v>
      </c>
      <c r="W399" s="305">
        <v>20.2</v>
      </c>
      <c r="X399" s="305">
        <v>1.5</v>
      </c>
      <c r="Y399" s="304">
        <v>0.69574700109051246</v>
      </c>
      <c r="Z399" s="381"/>
      <c r="AA399" s="302">
        <v>150</v>
      </c>
      <c r="AB399" s="302">
        <v>160</v>
      </c>
      <c r="AC399" s="304" t="s">
        <v>107</v>
      </c>
      <c r="AD399" s="304" t="s">
        <v>107</v>
      </c>
      <c r="AE399" s="304">
        <v>0.2</v>
      </c>
      <c r="AF399" s="304">
        <v>0.19</v>
      </c>
      <c r="AG399" s="302">
        <v>619</v>
      </c>
      <c r="AH399" s="302">
        <v>63</v>
      </c>
      <c r="AI399" s="306">
        <v>3.1E-2</v>
      </c>
      <c r="AJ399" s="306">
        <v>2.5000000000000001E-2</v>
      </c>
      <c r="AK399" s="305">
        <v>9.4</v>
      </c>
      <c r="AL399" s="305">
        <v>1.4</v>
      </c>
      <c r="AM399" s="306">
        <v>6.9000000000000006E-2</v>
      </c>
      <c r="AN399" s="306">
        <v>3.6999999999999998E-2</v>
      </c>
      <c r="AO399" s="304">
        <v>0.65</v>
      </c>
      <c r="AP399" s="304">
        <v>0.34</v>
      </c>
      <c r="AQ399" s="304">
        <v>2.34</v>
      </c>
      <c r="AR399" s="304">
        <v>0.9</v>
      </c>
      <c r="AS399" s="304">
        <v>0.57999999999999996</v>
      </c>
      <c r="AT399" s="304">
        <v>0.24</v>
      </c>
      <c r="AU399" s="305">
        <v>11.2</v>
      </c>
      <c r="AV399" s="304">
        <v>3.2</v>
      </c>
      <c r="AW399" s="304">
        <v>3.49</v>
      </c>
      <c r="AX399" s="304">
        <v>0.53</v>
      </c>
      <c r="AY399" s="303">
        <v>48.9</v>
      </c>
      <c r="AZ399" s="302">
        <v>6.6</v>
      </c>
      <c r="BA399" s="303">
        <v>19.600000000000001</v>
      </c>
      <c r="BB399" s="302">
        <v>2.6</v>
      </c>
      <c r="BC399" s="303">
        <v>103</v>
      </c>
      <c r="BD399" s="302">
        <v>10</v>
      </c>
      <c r="BE399" s="303">
        <v>22.3</v>
      </c>
      <c r="BF399" s="302">
        <v>2.4</v>
      </c>
      <c r="BG399" s="302">
        <v>222</v>
      </c>
      <c r="BH399" s="303">
        <v>27</v>
      </c>
      <c r="BI399" s="303">
        <v>48.5</v>
      </c>
      <c r="BJ399" s="305">
        <v>6.3</v>
      </c>
      <c r="BK399" s="302">
        <v>5.5</v>
      </c>
      <c r="BL399" s="305">
        <v>2.4</v>
      </c>
      <c r="BM399" s="302">
        <v>596000</v>
      </c>
      <c r="BN399" s="302">
        <v>70000</v>
      </c>
      <c r="BO399" s="302">
        <v>9990</v>
      </c>
      <c r="BP399" s="302">
        <v>1300</v>
      </c>
      <c r="BQ399" s="303">
        <v>63.8</v>
      </c>
      <c r="BR399" s="305">
        <v>5</v>
      </c>
      <c r="BS399" s="303">
        <v>91.7</v>
      </c>
      <c r="BT399" s="303">
        <v>7</v>
      </c>
      <c r="BU399" s="304">
        <v>0.99</v>
      </c>
      <c r="BV399" s="304">
        <v>0.44</v>
      </c>
      <c r="BW399" s="304">
        <v>0.55000000000000004</v>
      </c>
      <c r="BX399" s="304">
        <v>0.28000000000000003</v>
      </c>
      <c r="BY399" s="302"/>
      <c r="BZ399" s="307">
        <f t="shared" si="88"/>
        <v>96.128205128205124</v>
      </c>
      <c r="CA399" s="302"/>
      <c r="CB399" s="302"/>
      <c r="CC399" s="302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</row>
    <row r="400" spans="1:166" s="30" customFormat="1" ht="12" customHeight="1">
      <c r="A400" s="24" t="s">
        <v>529</v>
      </c>
      <c r="B400" s="24"/>
      <c r="C400" s="305">
        <v>11.2</v>
      </c>
      <c r="D400" s="25" t="s">
        <v>460</v>
      </c>
      <c r="E400" s="25"/>
      <c r="F400" s="303">
        <v>3465.1</v>
      </c>
      <c r="G400" s="303">
        <v>2.6</v>
      </c>
      <c r="H400" s="303">
        <v>3437.6</v>
      </c>
      <c r="I400" s="303">
        <v>72</v>
      </c>
      <c r="J400" s="305">
        <v>0.79</v>
      </c>
      <c r="K400" s="380">
        <v>0.29883999999999999</v>
      </c>
      <c r="L400" s="380">
        <v>8.9999999999999998E-4</v>
      </c>
      <c r="M400" s="304">
        <v>28.88</v>
      </c>
      <c r="N400" s="304">
        <v>0.84</v>
      </c>
      <c r="O400" s="380">
        <v>0.70450000000000002</v>
      </c>
      <c r="P400" s="380">
        <v>1.9E-2</v>
      </c>
      <c r="Q400" s="304">
        <v>0.76517999999999997</v>
      </c>
      <c r="R400" s="302"/>
      <c r="S400" s="302">
        <v>490</v>
      </c>
      <c r="T400" s="303">
        <v>40</v>
      </c>
      <c r="U400" s="302">
        <v>163</v>
      </c>
      <c r="V400" s="305">
        <v>13</v>
      </c>
      <c r="W400" s="305">
        <v>36.200000000000003</v>
      </c>
      <c r="X400" s="305">
        <v>2.9</v>
      </c>
      <c r="Y400" s="304">
        <v>0.61559139784946237</v>
      </c>
      <c r="Z400" s="381"/>
      <c r="AA400" s="302">
        <v>160</v>
      </c>
      <c r="AB400" s="302">
        <v>140</v>
      </c>
      <c r="AC400" s="304" t="s">
        <v>107</v>
      </c>
      <c r="AD400" s="304" t="s">
        <v>107</v>
      </c>
      <c r="AE400" s="304">
        <v>4.2000000000000003E-2</v>
      </c>
      <c r="AF400" s="304">
        <v>0.09</v>
      </c>
      <c r="AG400" s="302">
        <v>558</v>
      </c>
      <c r="AH400" s="302">
        <v>67</v>
      </c>
      <c r="AI400" s="306">
        <v>1.9E-2</v>
      </c>
      <c r="AJ400" s="306">
        <v>2.1000000000000001E-2</v>
      </c>
      <c r="AK400" s="305">
        <v>13.4</v>
      </c>
      <c r="AL400" s="305">
        <v>1.6</v>
      </c>
      <c r="AM400" s="306">
        <v>9.0999999999999998E-2</v>
      </c>
      <c r="AN400" s="306">
        <v>5.3999999999999999E-2</v>
      </c>
      <c r="AO400" s="304">
        <v>0.99</v>
      </c>
      <c r="AP400" s="304">
        <v>0.61</v>
      </c>
      <c r="AQ400" s="304">
        <v>2.2400000000000002</v>
      </c>
      <c r="AR400" s="304">
        <v>0.86</v>
      </c>
      <c r="AS400" s="304">
        <v>0.4</v>
      </c>
      <c r="AT400" s="304">
        <v>0.15</v>
      </c>
      <c r="AU400" s="305">
        <v>10.5</v>
      </c>
      <c r="AV400" s="304">
        <v>2.8</v>
      </c>
      <c r="AW400" s="304">
        <v>2.83</v>
      </c>
      <c r="AX400" s="304">
        <v>0.51</v>
      </c>
      <c r="AY400" s="303">
        <v>37.299999999999997</v>
      </c>
      <c r="AZ400" s="302">
        <v>4.3</v>
      </c>
      <c r="BA400" s="303">
        <v>16.5</v>
      </c>
      <c r="BB400" s="302">
        <v>1.7</v>
      </c>
      <c r="BC400" s="303">
        <v>91</v>
      </c>
      <c r="BD400" s="302">
        <v>10</v>
      </c>
      <c r="BE400" s="303">
        <v>21.8</v>
      </c>
      <c r="BF400" s="302">
        <v>2.8</v>
      </c>
      <c r="BG400" s="302">
        <v>225</v>
      </c>
      <c r="BH400" s="303">
        <v>29</v>
      </c>
      <c r="BI400" s="303">
        <v>48.4</v>
      </c>
      <c r="BJ400" s="305">
        <v>6.3</v>
      </c>
      <c r="BK400" s="302">
        <v>6.8</v>
      </c>
      <c r="BL400" s="305">
        <v>2.6</v>
      </c>
      <c r="BM400" s="302">
        <v>505000</v>
      </c>
      <c r="BN400" s="302">
        <v>55000</v>
      </c>
      <c r="BO400" s="302">
        <v>9510</v>
      </c>
      <c r="BP400" s="302">
        <v>950</v>
      </c>
      <c r="BQ400" s="303">
        <v>114.5</v>
      </c>
      <c r="BR400" s="305">
        <v>9.1999999999999993</v>
      </c>
      <c r="BS400" s="303">
        <v>186</v>
      </c>
      <c r="BT400" s="303">
        <v>16</v>
      </c>
      <c r="BU400" s="304">
        <v>1.28</v>
      </c>
      <c r="BV400" s="304">
        <v>0.48</v>
      </c>
      <c r="BW400" s="304">
        <v>0.66</v>
      </c>
      <c r="BX400" s="304">
        <v>0.28000000000000003</v>
      </c>
      <c r="BY400" s="302"/>
      <c r="BZ400" s="307">
        <f t="shared" si="88"/>
        <v>54.32855339105339</v>
      </c>
      <c r="CA400" s="302"/>
      <c r="CB400" s="302"/>
      <c r="CC400" s="302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</row>
    <row r="401" spans="1:166" s="30" customFormat="1" ht="12" customHeight="1">
      <c r="A401" s="24" t="s">
        <v>530</v>
      </c>
      <c r="B401" s="24"/>
      <c r="C401" s="305">
        <v>11.089</v>
      </c>
      <c r="D401" s="25" t="s">
        <v>460</v>
      </c>
      <c r="E401" s="25"/>
      <c r="F401" s="303">
        <v>3469.6</v>
      </c>
      <c r="G401" s="303">
        <v>2.9</v>
      </c>
      <c r="H401" s="303">
        <v>3401.6</v>
      </c>
      <c r="I401" s="303">
        <v>71</v>
      </c>
      <c r="J401" s="305">
        <v>1.96</v>
      </c>
      <c r="K401" s="380">
        <v>0.29992000000000002</v>
      </c>
      <c r="L401" s="380">
        <v>1.1000000000000001E-3</v>
      </c>
      <c r="M401" s="304">
        <v>28.55</v>
      </c>
      <c r="N401" s="304">
        <v>0.83</v>
      </c>
      <c r="O401" s="380">
        <v>0.69499999999999995</v>
      </c>
      <c r="P401" s="380">
        <v>1.9E-2</v>
      </c>
      <c r="Q401" s="304">
        <v>0.69506000000000001</v>
      </c>
      <c r="R401" s="302"/>
      <c r="S401" s="302">
        <v>417</v>
      </c>
      <c r="T401" s="303">
        <v>37</v>
      </c>
      <c r="U401" s="302">
        <v>138</v>
      </c>
      <c r="V401" s="305">
        <v>12</v>
      </c>
      <c r="W401" s="305">
        <v>45.2</v>
      </c>
      <c r="X401" s="305">
        <v>4.3</v>
      </c>
      <c r="Y401" s="304">
        <v>0.90625</v>
      </c>
      <c r="Z401" s="381"/>
      <c r="AA401" s="302">
        <v>140</v>
      </c>
      <c r="AB401" s="302">
        <v>130</v>
      </c>
      <c r="AC401" s="304">
        <v>0.2</v>
      </c>
      <c r="AD401" s="304">
        <v>1.4</v>
      </c>
      <c r="AE401" s="304">
        <v>2.7E-2</v>
      </c>
      <c r="AF401" s="304">
        <v>5.8999999999999997E-2</v>
      </c>
      <c r="AG401" s="302">
        <v>1160</v>
      </c>
      <c r="AH401" s="302">
        <v>150</v>
      </c>
      <c r="AI401" s="306">
        <v>7.3999999999999996E-2</v>
      </c>
      <c r="AJ401" s="306">
        <v>6.3E-2</v>
      </c>
      <c r="AK401" s="305">
        <v>15</v>
      </c>
      <c r="AL401" s="305">
        <v>2.4</v>
      </c>
      <c r="AM401" s="306">
        <v>0.16800000000000001</v>
      </c>
      <c r="AN401" s="306">
        <v>7.2999999999999995E-2</v>
      </c>
      <c r="AO401" s="304">
        <v>2.4</v>
      </c>
      <c r="AP401" s="304">
        <v>0.83</v>
      </c>
      <c r="AQ401" s="304">
        <v>5.8</v>
      </c>
      <c r="AR401" s="304">
        <v>1.5</v>
      </c>
      <c r="AS401" s="304">
        <v>1.26</v>
      </c>
      <c r="AT401" s="304">
        <v>0.39</v>
      </c>
      <c r="AU401" s="305">
        <v>23.7</v>
      </c>
      <c r="AV401" s="304">
        <v>4.3</v>
      </c>
      <c r="AW401" s="304">
        <v>6.7</v>
      </c>
      <c r="AX401" s="304">
        <v>1.1000000000000001</v>
      </c>
      <c r="AY401" s="303">
        <v>84</v>
      </c>
      <c r="AZ401" s="302">
        <v>13</v>
      </c>
      <c r="BA401" s="303">
        <v>33.700000000000003</v>
      </c>
      <c r="BB401" s="302">
        <v>3.5</v>
      </c>
      <c r="BC401" s="303">
        <v>169</v>
      </c>
      <c r="BD401" s="302">
        <v>17</v>
      </c>
      <c r="BE401" s="303">
        <v>38.299999999999997</v>
      </c>
      <c r="BF401" s="302">
        <v>4</v>
      </c>
      <c r="BG401" s="302">
        <v>350</v>
      </c>
      <c r="BH401" s="303">
        <v>46</v>
      </c>
      <c r="BI401" s="303">
        <v>75</v>
      </c>
      <c r="BJ401" s="305">
        <v>11</v>
      </c>
      <c r="BK401" s="302">
        <v>3.9</v>
      </c>
      <c r="BL401" s="305">
        <v>2.8</v>
      </c>
      <c r="BM401" s="302">
        <v>586000</v>
      </c>
      <c r="BN401" s="302">
        <v>72000</v>
      </c>
      <c r="BO401" s="302">
        <v>11000</v>
      </c>
      <c r="BP401" s="302">
        <v>1500</v>
      </c>
      <c r="BQ401" s="303">
        <v>145</v>
      </c>
      <c r="BR401" s="305">
        <v>14</v>
      </c>
      <c r="BS401" s="303">
        <v>160</v>
      </c>
      <c r="BT401" s="303">
        <v>15</v>
      </c>
      <c r="BU401" s="304">
        <v>1.1499999999999999</v>
      </c>
      <c r="BV401" s="304">
        <v>0.46</v>
      </c>
      <c r="BW401" s="304">
        <v>0.42</v>
      </c>
      <c r="BX401" s="304">
        <v>0.3</v>
      </c>
      <c r="BY401" s="302"/>
      <c r="BZ401" s="307">
        <f t="shared" si="88"/>
        <v>49.482758620689651</v>
      </c>
      <c r="CA401" s="302"/>
      <c r="CB401" s="302"/>
      <c r="CC401" s="302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</row>
    <row r="402" spans="1:166" s="30" customFormat="1" ht="12" customHeight="1">
      <c r="A402" s="24" t="s">
        <v>531</v>
      </c>
      <c r="B402" s="24"/>
      <c r="C402" s="305">
        <v>11.005000000000001</v>
      </c>
      <c r="D402" s="25" t="s">
        <v>460</v>
      </c>
      <c r="E402" s="25"/>
      <c r="F402" s="303">
        <v>3463.6</v>
      </c>
      <c r="G402" s="303">
        <v>1.9</v>
      </c>
      <c r="H402" s="303">
        <v>3523</v>
      </c>
      <c r="I402" s="303">
        <v>75</v>
      </c>
      <c r="J402" s="305">
        <v>-1.69</v>
      </c>
      <c r="K402" s="380">
        <v>0.29879</v>
      </c>
      <c r="L402" s="380">
        <v>1.1000000000000001E-3</v>
      </c>
      <c r="M402" s="304">
        <v>29.76</v>
      </c>
      <c r="N402" s="304">
        <v>0.88</v>
      </c>
      <c r="O402" s="380">
        <v>0.72719999999999996</v>
      </c>
      <c r="P402" s="380">
        <v>0.02</v>
      </c>
      <c r="Q402" s="304">
        <v>0.89468999999999999</v>
      </c>
      <c r="R402" s="302"/>
      <c r="S402" s="302">
        <v>289</v>
      </c>
      <c r="T402" s="303">
        <v>20</v>
      </c>
      <c r="U402" s="302">
        <v>94.9</v>
      </c>
      <c r="V402" s="305">
        <v>6.6</v>
      </c>
      <c r="W402" s="305">
        <v>21.4</v>
      </c>
      <c r="X402" s="305">
        <v>1.5</v>
      </c>
      <c r="Y402" s="304">
        <v>0.58834586466165417</v>
      </c>
      <c r="Z402" s="381"/>
      <c r="AA402" s="302">
        <v>340</v>
      </c>
      <c r="AB402" s="302">
        <v>140</v>
      </c>
      <c r="AC402" s="304" t="s">
        <v>107</v>
      </c>
      <c r="AD402" s="304" t="s">
        <v>107</v>
      </c>
      <c r="AE402" s="304" t="s">
        <v>107</v>
      </c>
      <c r="AF402" s="304" t="s">
        <v>107</v>
      </c>
      <c r="AG402" s="302">
        <v>572</v>
      </c>
      <c r="AH402" s="302">
        <v>52</v>
      </c>
      <c r="AI402" s="306">
        <v>0.123</v>
      </c>
      <c r="AJ402" s="306">
        <v>5.2999999999999999E-2</v>
      </c>
      <c r="AK402" s="305">
        <v>10.1</v>
      </c>
      <c r="AL402" s="305">
        <v>2.1</v>
      </c>
      <c r="AM402" s="306">
        <v>0.22800000000000001</v>
      </c>
      <c r="AN402" s="306">
        <v>7.4999999999999997E-2</v>
      </c>
      <c r="AO402" s="304">
        <v>1.77</v>
      </c>
      <c r="AP402" s="304">
        <v>0.7</v>
      </c>
      <c r="AQ402" s="304">
        <v>2.3199999999999998</v>
      </c>
      <c r="AR402" s="304">
        <v>0.79</v>
      </c>
      <c r="AS402" s="304">
        <v>0.64</v>
      </c>
      <c r="AT402" s="304">
        <v>0.3</v>
      </c>
      <c r="AU402" s="305">
        <v>10.6</v>
      </c>
      <c r="AV402" s="304">
        <v>2.8</v>
      </c>
      <c r="AW402" s="304">
        <v>3.42</v>
      </c>
      <c r="AX402" s="304">
        <v>0.51</v>
      </c>
      <c r="AY402" s="303">
        <v>38.9</v>
      </c>
      <c r="AZ402" s="302">
        <v>3.8</v>
      </c>
      <c r="BA402" s="303">
        <v>17</v>
      </c>
      <c r="BB402" s="302">
        <v>2.1</v>
      </c>
      <c r="BC402" s="303">
        <v>99</v>
      </c>
      <c r="BD402" s="302">
        <v>11</v>
      </c>
      <c r="BE402" s="303">
        <v>21.2</v>
      </c>
      <c r="BF402" s="302">
        <v>2.9</v>
      </c>
      <c r="BG402" s="302">
        <v>223</v>
      </c>
      <c r="BH402" s="303">
        <v>24</v>
      </c>
      <c r="BI402" s="303">
        <v>49.9</v>
      </c>
      <c r="BJ402" s="305">
        <v>6.2</v>
      </c>
      <c r="BK402" s="302">
        <v>6.3</v>
      </c>
      <c r="BL402" s="305">
        <v>2.8</v>
      </c>
      <c r="BM402" s="302">
        <v>519000</v>
      </c>
      <c r="BN402" s="302">
        <v>43000</v>
      </c>
      <c r="BO402" s="302">
        <v>9800</v>
      </c>
      <c r="BP402" s="302">
        <v>1200</v>
      </c>
      <c r="BQ402" s="303">
        <v>62.6</v>
      </c>
      <c r="BR402" s="305">
        <v>4.3</v>
      </c>
      <c r="BS402" s="303">
        <v>106.4</v>
      </c>
      <c r="BT402" s="303">
        <v>7.8</v>
      </c>
      <c r="BU402" s="304">
        <v>1.57</v>
      </c>
      <c r="BV402" s="304">
        <v>0.59</v>
      </c>
      <c r="BW402" s="304">
        <v>0.33</v>
      </c>
      <c r="BX402" s="304">
        <v>0.22</v>
      </c>
      <c r="BY402" s="302"/>
      <c r="BZ402" s="307">
        <f t="shared" si="88"/>
        <v>38.74464250925385</v>
      </c>
      <c r="CA402" s="302"/>
      <c r="CB402" s="302"/>
      <c r="CC402" s="302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</row>
    <row r="403" spans="1:166" s="30" customFormat="1" ht="12" customHeight="1">
      <c r="A403" s="24" t="s">
        <v>532</v>
      </c>
      <c r="B403" s="24"/>
      <c r="C403" s="305">
        <v>11.141</v>
      </c>
      <c r="D403" s="25" t="s">
        <v>460</v>
      </c>
      <c r="E403" s="25"/>
      <c r="F403" s="303">
        <v>3467</v>
      </c>
      <c r="G403" s="303">
        <v>2.1</v>
      </c>
      <c r="H403" s="303">
        <v>3468</v>
      </c>
      <c r="I403" s="303">
        <v>72</v>
      </c>
      <c r="J403" s="305">
        <v>-0.03</v>
      </c>
      <c r="K403" s="380">
        <v>0.29944999999999999</v>
      </c>
      <c r="L403" s="380">
        <v>1E-3</v>
      </c>
      <c r="M403" s="304">
        <v>29.22</v>
      </c>
      <c r="N403" s="304">
        <v>0.85</v>
      </c>
      <c r="O403" s="380">
        <v>0.71250000000000002</v>
      </c>
      <c r="P403" s="380">
        <v>1.9E-2</v>
      </c>
      <c r="Q403" s="304">
        <v>0.68798999999999999</v>
      </c>
      <c r="R403" s="302"/>
      <c r="S403" s="302">
        <v>456</v>
      </c>
      <c r="T403" s="303">
        <v>42</v>
      </c>
      <c r="U403" s="302">
        <v>150</v>
      </c>
      <c r="V403" s="305">
        <v>14</v>
      </c>
      <c r="W403" s="305">
        <v>51.7</v>
      </c>
      <c r="X403" s="305">
        <v>4.7</v>
      </c>
      <c r="Y403" s="304">
        <v>0.91860465116279066</v>
      </c>
      <c r="Z403" s="381"/>
      <c r="AA403" s="302">
        <v>740</v>
      </c>
      <c r="AB403" s="302">
        <v>190</v>
      </c>
      <c r="AC403" s="304">
        <v>0.7</v>
      </c>
      <c r="AD403" s="304">
        <v>1.4</v>
      </c>
      <c r="AE403" s="304">
        <v>0.9</v>
      </c>
      <c r="AF403" s="304">
        <v>0.34</v>
      </c>
      <c r="AG403" s="302">
        <v>1230</v>
      </c>
      <c r="AH403" s="302">
        <v>120</v>
      </c>
      <c r="AI403" s="306">
        <v>1.19</v>
      </c>
      <c r="AJ403" s="306">
        <v>0.2</v>
      </c>
      <c r="AK403" s="305">
        <v>15.8</v>
      </c>
      <c r="AL403" s="305">
        <v>2.2999999999999998</v>
      </c>
      <c r="AM403" s="306">
        <v>0.93</v>
      </c>
      <c r="AN403" s="306">
        <v>0.11</v>
      </c>
      <c r="AO403" s="304">
        <v>7.8</v>
      </c>
      <c r="AP403" s="304">
        <v>1.4</v>
      </c>
      <c r="AQ403" s="304">
        <v>7.2</v>
      </c>
      <c r="AR403" s="304">
        <v>1.4</v>
      </c>
      <c r="AS403" s="304">
        <v>1.78</v>
      </c>
      <c r="AT403" s="304">
        <v>0.34</v>
      </c>
      <c r="AU403" s="305">
        <v>27.1</v>
      </c>
      <c r="AV403" s="304">
        <v>3.5</v>
      </c>
      <c r="AW403" s="304">
        <v>7.6</v>
      </c>
      <c r="AX403" s="304">
        <v>1.3</v>
      </c>
      <c r="AY403" s="303">
        <v>99</v>
      </c>
      <c r="AZ403" s="302">
        <v>11</v>
      </c>
      <c r="BA403" s="303">
        <v>36.4</v>
      </c>
      <c r="BB403" s="302">
        <v>3.8</v>
      </c>
      <c r="BC403" s="303">
        <v>193</v>
      </c>
      <c r="BD403" s="302">
        <v>21</v>
      </c>
      <c r="BE403" s="303">
        <v>39</v>
      </c>
      <c r="BF403" s="302">
        <v>4.0999999999999996</v>
      </c>
      <c r="BG403" s="302">
        <v>378</v>
      </c>
      <c r="BH403" s="303">
        <v>36</v>
      </c>
      <c r="BI403" s="303">
        <v>77.2</v>
      </c>
      <c r="BJ403" s="305">
        <v>8.1999999999999993</v>
      </c>
      <c r="BK403" s="302">
        <v>7.3</v>
      </c>
      <c r="BL403" s="305">
        <v>3.1</v>
      </c>
      <c r="BM403" s="302">
        <v>530000</v>
      </c>
      <c r="BN403" s="302">
        <v>57000</v>
      </c>
      <c r="BO403" s="302">
        <v>8650</v>
      </c>
      <c r="BP403" s="302">
        <v>980</v>
      </c>
      <c r="BQ403" s="303">
        <v>158</v>
      </c>
      <c r="BR403" s="305">
        <v>14</v>
      </c>
      <c r="BS403" s="303">
        <v>172</v>
      </c>
      <c r="BT403" s="303">
        <v>16</v>
      </c>
      <c r="BU403" s="304">
        <v>0.65</v>
      </c>
      <c r="BV403" s="304">
        <v>0.34</v>
      </c>
      <c r="BW403" s="304">
        <v>0.61</v>
      </c>
      <c r="BX403" s="304">
        <v>0.25</v>
      </c>
      <c r="BY403" s="302"/>
      <c r="BZ403" s="307">
        <f t="shared" si="88"/>
        <v>26.442307692307693</v>
      </c>
      <c r="CA403" s="302"/>
      <c r="CB403" s="302"/>
      <c r="CC403" s="302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</row>
    <row r="404" spans="1:166" s="30" customFormat="1" ht="12" customHeight="1">
      <c r="A404" s="24" t="s">
        <v>533</v>
      </c>
      <c r="B404" s="24"/>
      <c r="C404" s="305">
        <v>11.089</v>
      </c>
      <c r="D404" s="25" t="s">
        <v>460</v>
      </c>
      <c r="E404" s="25"/>
      <c r="F404" s="303">
        <v>3470.8</v>
      </c>
      <c r="G404" s="303">
        <v>2.5</v>
      </c>
      <c r="H404" s="303">
        <v>3420.9</v>
      </c>
      <c r="I404" s="303">
        <v>71</v>
      </c>
      <c r="J404" s="305">
        <v>1.44</v>
      </c>
      <c r="K404" s="380">
        <v>0.30010999999999999</v>
      </c>
      <c r="L404" s="380">
        <v>1.1000000000000001E-3</v>
      </c>
      <c r="M404" s="304">
        <v>28.774999999999999</v>
      </c>
      <c r="N404" s="304">
        <v>0.84</v>
      </c>
      <c r="O404" s="380">
        <v>0.70008000000000004</v>
      </c>
      <c r="P404" s="380">
        <v>1.9E-2</v>
      </c>
      <c r="Q404" s="304">
        <v>7.8706999999999999E-2</v>
      </c>
      <c r="R404" s="302"/>
      <c r="S404" s="302">
        <v>328</v>
      </c>
      <c r="T404" s="303">
        <v>34</v>
      </c>
      <c r="U404" s="302">
        <v>108</v>
      </c>
      <c r="V404" s="305">
        <v>11</v>
      </c>
      <c r="W404" s="305">
        <v>24.8</v>
      </c>
      <c r="X404" s="305">
        <v>2.8</v>
      </c>
      <c r="Y404" s="304">
        <v>0.60239999999999994</v>
      </c>
      <c r="Z404" s="381"/>
      <c r="AA404" s="302">
        <v>350</v>
      </c>
      <c r="AB404" s="302">
        <v>120</v>
      </c>
      <c r="AC404" s="304">
        <v>0.1</v>
      </c>
      <c r="AD404" s="304">
        <v>1.4</v>
      </c>
      <c r="AE404" s="304">
        <v>0.3</v>
      </c>
      <c r="AF404" s="304">
        <v>0.23</v>
      </c>
      <c r="AG404" s="302">
        <v>639</v>
      </c>
      <c r="AH404" s="302">
        <v>84</v>
      </c>
      <c r="AI404" s="306">
        <v>6.9000000000000006E-2</v>
      </c>
      <c r="AJ404" s="306">
        <v>5.5E-2</v>
      </c>
      <c r="AK404" s="305">
        <v>11.1</v>
      </c>
      <c r="AL404" s="305">
        <v>1.7</v>
      </c>
      <c r="AM404" s="306">
        <v>4.3999999999999997E-2</v>
      </c>
      <c r="AN404" s="306">
        <v>2.5999999999999999E-2</v>
      </c>
      <c r="AO404" s="304">
        <v>0.65</v>
      </c>
      <c r="AP404" s="304">
        <v>0.5</v>
      </c>
      <c r="AQ404" s="304">
        <v>1.45</v>
      </c>
      <c r="AR404" s="304">
        <v>0.56000000000000005</v>
      </c>
      <c r="AS404" s="304">
        <v>0.48</v>
      </c>
      <c r="AT404" s="304">
        <v>0.16</v>
      </c>
      <c r="AU404" s="305">
        <v>11.2</v>
      </c>
      <c r="AV404" s="304">
        <v>2.8</v>
      </c>
      <c r="AW404" s="304">
        <v>3.93</v>
      </c>
      <c r="AX404" s="304">
        <v>0.74</v>
      </c>
      <c r="AY404" s="303">
        <v>42.6</v>
      </c>
      <c r="AZ404" s="302">
        <v>5.3</v>
      </c>
      <c r="BA404" s="303">
        <v>19.3</v>
      </c>
      <c r="BB404" s="302">
        <v>2.6</v>
      </c>
      <c r="BC404" s="303">
        <v>105</v>
      </c>
      <c r="BD404" s="302">
        <v>11</v>
      </c>
      <c r="BE404" s="303">
        <v>24</v>
      </c>
      <c r="BF404" s="302">
        <v>3</v>
      </c>
      <c r="BG404" s="302">
        <v>244</v>
      </c>
      <c r="BH404" s="303">
        <v>29</v>
      </c>
      <c r="BI404" s="303">
        <v>56.4</v>
      </c>
      <c r="BJ404" s="305">
        <v>7.5</v>
      </c>
      <c r="BK404" s="302">
        <v>7.8</v>
      </c>
      <c r="BL404" s="305">
        <v>3.6</v>
      </c>
      <c r="BM404" s="302">
        <v>547000</v>
      </c>
      <c r="BN404" s="302">
        <v>61000</v>
      </c>
      <c r="BO404" s="302">
        <v>10100</v>
      </c>
      <c r="BP404" s="302">
        <v>1200</v>
      </c>
      <c r="BQ404" s="303">
        <v>75.3</v>
      </c>
      <c r="BR404" s="305">
        <v>8.4</v>
      </c>
      <c r="BS404" s="303">
        <v>125</v>
      </c>
      <c r="BT404" s="303">
        <v>13</v>
      </c>
      <c r="BU404" s="304">
        <v>1.91</v>
      </c>
      <c r="BV404" s="304">
        <v>0.65</v>
      </c>
      <c r="BW404" s="304">
        <v>0.71</v>
      </c>
      <c r="BX404" s="304">
        <v>0.44</v>
      </c>
      <c r="BY404" s="302"/>
      <c r="BZ404" s="307">
        <f t="shared" si="88"/>
        <v>94.91777188328912</v>
      </c>
      <c r="CA404" s="302"/>
      <c r="CB404" s="302"/>
      <c r="CC404" s="302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</row>
    <row r="405" spans="1:166" s="30" customFormat="1" ht="12" customHeight="1">
      <c r="A405" s="24" t="s">
        <v>534</v>
      </c>
      <c r="B405" s="24"/>
      <c r="C405" s="305">
        <v>11.039</v>
      </c>
      <c r="D405" s="25" t="s">
        <v>460</v>
      </c>
      <c r="E405" s="25"/>
      <c r="F405" s="303">
        <v>3462.9</v>
      </c>
      <c r="G405" s="303">
        <v>1.7</v>
      </c>
      <c r="H405" s="303">
        <v>3504</v>
      </c>
      <c r="I405" s="303">
        <v>73</v>
      </c>
      <c r="J405" s="305">
        <v>-1.18</v>
      </c>
      <c r="K405" s="380">
        <v>0.29832999999999998</v>
      </c>
      <c r="L405" s="380">
        <v>8.4999999999999995E-4</v>
      </c>
      <c r="M405" s="304">
        <v>29.53</v>
      </c>
      <c r="N405" s="304">
        <v>0.86</v>
      </c>
      <c r="O405" s="380">
        <v>0.72209999999999996</v>
      </c>
      <c r="P405" s="380">
        <v>0.02</v>
      </c>
      <c r="Q405" s="304">
        <v>0.81477999999999995</v>
      </c>
      <c r="R405" s="302"/>
      <c r="S405" s="302">
        <v>461</v>
      </c>
      <c r="T405" s="303">
        <v>43</v>
      </c>
      <c r="U405" s="302">
        <v>151</v>
      </c>
      <c r="V405" s="305">
        <v>14</v>
      </c>
      <c r="W405" s="305">
        <v>40.5</v>
      </c>
      <c r="X405" s="305">
        <v>4</v>
      </c>
      <c r="Y405" s="304">
        <v>0.71597633136094674</v>
      </c>
      <c r="Z405" s="381"/>
      <c r="AA405" s="302">
        <v>220</v>
      </c>
      <c r="AB405" s="302">
        <v>100</v>
      </c>
      <c r="AC405" s="304" t="s">
        <v>107</v>
      </c>
      <c r="AD405" s="304" t="s">
        <v>107</v>
      </c>
      <c r="AE405" s="304">
        <v>4.4999999999999998E-2</v>
      </c>
      <c r="AF405" s="304">
        <v>9.4E-2</v>
      </c>
      <c r="AG405" s="302">
        <v>860</v>
      </c>
      <c r="AH405" s="302">
        <v>110</v>
      </c>
      <c r="AI405" s="306">
        <v>7.2999999999999995E-2</v>
      </c>
      <c r="AJ405" s="306">
        <v>0.04</v>
      </c>
      <c r="AK405" s="305">
        <v>12.6</v>
      </c>
      <c r="AL405" s="305">
        <v>1.2</v>
      </c>
      <c r="AM405" s="306">
        <v>0.14899999999999999</v>
      </c>
      <c r="AN405" s="306">
        <v>4.9000000000000002E-2</v>
      </c>
      <c r="AO405" s="304">
        <v>1.48</v>
      </c>
      <c r="AP405" s="304">
        <v>0.53</v>
      </c>
      <c r="AQ405" s="304">
        <v>2.0299999999999998</v>
      </c>
      <c r="AR405" s="304">
        <v>0.75</v>
      </c>
      <c r="AS405" s="304">
        <v>0.7</v>
      </c>
      <c r="AT405" s="304">
        <v>0.32</v>
      </c>
      <c r="AU405" s="305">
        <v>12.6</v>
      </c>
      <c r="AV405" s="304">
        <v>2.7</v>
      </c>
      <c r="AW405" s="304">
        <v>5.3</v>
      </c>
      <c r="AX405" s="304">
        <v>1.2</v>
      </c>
      <c r="AY405" s="303">
        <v>62.1</v>
      </c>
      <c r="AZ405" s="302">
        <v>9.5</v>
      </c>
      <c r="BA405" s="303">
        <v>25.7</v>
      </c>
      <c r="BB405" s="302">
        <v>3.1</v>
      </c>
      <c r="BC405" s="303">
        <v>135</v>
      </c>
      <c r="BD405" s="302">
        <v>17</v>
      </c>
      <c r="BE405" s="303">
        <v>31.8</v>
      </c>
      <c r="BF405" s="302">
        <v>3.6</v>
      </c>
      <c r="BG405" s="302">
        <v>331</v>
      </c>
      <c r="BH405" s="303">
        <v>37</v>
      </c>
      <c r="BI405" s="303">
        <v>71.2</v>
      </c>
      <c r="BJ405" s="305">
        <v>7.8</v>
      </c>
      <c r="BK405" s="302">
        <v>6.8</v>
      </c>
      <c r="BL405" s="305">
        <v>3.4</v>
      </c>
      <c r="BM405" s="302">
        <v>521000</v>
      </c>
      <c r="BN405" s="302">
        <v>54000</v>
      </c>
      <c r="BO405" s="302">
        <v>9970</v>
      </c>
      <c r="BP405" s="302">
        <v>1200</v>
      </c>
      <c r="BQ405" s="303">
        <v>121</v>
      </c>
      <c r="BR405" s="305">
        <v>12</v>
      </c>
      <c r="BS405" s="303">
        <v>169</v>
      </c>
      <c r="BT405" s="303">
        <v>15</v>
      </c>
      <c r="BU405" s="304">
        <v>1.19</v>
      </c>
      <c r="BV405" s="304">
        <v>0.54</v>
      </c>
      <c r="BW405" s="304">
        <v>0.41</v>
      </c>
      <c r="BX405" s="304">
        <v>0.21</v>
      </c>
      <c r="BY405" s="302"/>
      <c r="BZ405" s="307">
        <f t="shared" si="88"/>
        <v>72.550592464385574</v>
      </c>
      <c r="CA405" s="302"/>
      <c r="CB405" s="302"/>
      <c r="CC405" s="302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</row>
    <row r="406" spans="1:166" s="30" customFormat="1" ht="12" customHeight="1">
      <c r="A406" s="24" t="s">
        <v>535</v>
      </c>
      <c r="B406" s="24"/>
      <c r="C406" s="305">
        <v>11.228</v>
      </c>
      <c r="D406" s="25" t="s">
        <v>460</v>
      </c>
      <c r="E406" s="25"/>
      <c r="F406" s="303">
        <v>3463.9</v>
      </c>
      <c r="G406" s="303">
        <v>2.2999999999999998</v>
      </c>
      <c r="H406" s="303">
        <v>3414.2</v>
      </c>
      <c r="I406" s="303">
        <v>71</v>
      </c>
      <c r="J406" s="305">
        <v>1.47</v>
      </c>
      <c r="K406" s="380">
        <v>0.29871999999999999</v>
      </c>
      <c r="L406" s="380">
        <v>1E-3</v>
      </c>
      <c r="M406" s="304">
        <v>28.6</v>
      </c>
      <c r="N406" s="304">
        <v>0.83</v>
      </c>
      <c r="O406" s="380">
        <v>0.69830000000000003</v>
      </c>
      <c r="P406" s="380">
        <v>1.9E-2</v>
      </c>
      <c r="Q406" s="304">
        <v>0.67806999999999995</v>
      </c>
      <c r="R406" s="302"/>
      <c r="S406" s="302">
        <v>374</v>
      </c>
      <c r="T406" s="303">
        <v>28</v>
      </c>
      <c r="U406" s="302">
        <v>121.9</v>
      </c>
      <c r="V406" s="305">
        <v>9.3000000000000007</v>
      </c>
      <c r="W406" s="305">
        <v>31.5</v>
      </c>
      <c r="X406" s="305">
        <v>2.4</v>
      </c>
      <c r="Y406" s="304">
        <v>0.69148936170212771</v>
      </c>
      <c r="Z406" s="381"/>
      <c r="AA406" s="302">
        <v>130</v>
      </c>
      <c r="AB406" s="302">
        <v>200</v>
      </c>
      <c r="AC406" s="304" t="s">
        <v>107</v>
      </c>
      <c r="AD406" s="304" t="s">
        <v>107</v>
      </c>
      <c r="AE406" s="304">
        <v>3.1E-2</v>
      </c>
      <c r="AF406" s="304">
        <v>6.7000000000000004E-2</v>
      </c>
      <c r="AG406" s="302">
        <v>858</v>
      </c>
      <c r="AH406" s="302">
        <v>86</v>
      </c>
      <c r="AI406" s="306">
        <v>9.9000000000000005E-2</v>
      </c>
      <c r="AJ406" s="306">
        <v>5.0999999999999997E-2</v>
      </c>
      <c r="AK406" s="305">
        <v>14</v>
      </c>
      <c r="AL406" s="305">
        <v>2.2000000000000002</v>
      </c>
      <c r="AM406" s="306">
        <v>0.17199999999999999</v>
      </c>
      <c r="AN406" s="306">
        <v>6.0999999999999999E-2</v>
      </c>
      <c r="AO406" s="304">
        <v>2.4700000000000002</v>
      </c>
      <c r="AP406" s="304">
        <v>0.73</v>
      </c>
      <c r="AQ406" s="304">
        <v>2.61</v>
      </c>
      <c r="AR406" s="304">
        <v>0.86</v>
      </c>
      <c r="AS406" s="304">
        <v>0.92</v>
      </c>
      <c r="AT406" s="304">
        <v>0.28000000000000003</v>
      </c>
      <c r="AU406" s="305">
        <v>14.9</v>
      </c>
      <c r="AV406" s="304">
        <v>2.7</v>
      </c>
      <c r="AW406" s="304">
        <v>4.82</v>
      </c>
      <c r="AX406" s="304">
        <v>0.85</v>
      </c>
      <c r="AY406" s="303">
        <v>63.8</v>
      </c>
      <c r="AZ406" s="302">
        <v>6.4</v>
      </c>
      <c r="BA406" s="303">
        <v>26.4</v>
      </c>
      <c r="BB406" s="302">
        <v>2.2999999999999998</v>
      </c>
      <c r="BC406" s="303">
        <v>136</v>
      </c>
      <c r="BD406" s="302">
        <v>13</v>
      </c>
      <c r="BE406" s="303">
        <v>31.3</v>
      </c>
      <c r="BF406" s="302">
        <v>2.6</v>
      </c>
      <c r="BG406" s="302">
        <v>282</v>
      </c>
      <c r="BH406" s="303">
        <v>29</v>
      </c>
      <c r="BI406" s="303">
        <v>61.9</v>
      </c>
      <c r="BJ406" s="305">
        <v>6.1</v>
      </c>
      <c r="BK406" s="302">
        <v>10.6</v>
      </c>
      <c r="BL406" s="305">
        <v>4</v>
      </c>
      <c r="BM406" s="302">
        <v>523000</v>
      </c>
      <c r="BN406" s="302">
        <v>50000</v>
      </c>
      <c r="BO406" s="302">
        <v>8580</v>
      </c>
      <c r="BP406" s="302">
        <v>940</v>
      </c>
      <c r="BQ406" s="303">
        <v>97.5</v>
      </c>
      <c r="BR406" s="305">
        <v>7.4</v>
      </c>
      <c r="BS406" s="303">
        <v>141</v>
      </c>
      <c r="BT406" s="303">
        <v>11</v>
      </c>
      <c r="BU406" s="304">
        <v>2</v>
      </c>
      <c r="BV406" s="304">
        <v>0.72</v>
      </c>
      <c r="BW406" s="304">
        <v>0.78</v>
      </c>
      <c r="BX406" s="304">
        <v>0.33</v>
      </c>
      <c r="BY406" s="302"/>
      <c r="BZ406" s="307">
        <f t="shared" si="88"/>
        <v>50.274403958614485</v>
      </c>
      <c r="CA406" s="302"/>
      <c r="CB406" s="302"/>
      <c r="CC406" s="302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</row>
    <row r="407" spans="1:166" s="30" customFormat="1" ht="12" customHeight="1">
      <c r="A407" s="24" t="s">
        <v>536</v>
      </c>
      <c r="B407" s="24"/>
      <c r="C407" s="305">
        <v>11.004</v>
      </c>
      <c r="D407" s="25" t="s">
        <v>460</v>
      </c>
      <c r="E407" s="25"/>
      <c r="F407" s="303">
        <v>3462.8</v>
      </c>
      <c r="G407" s="303">
        <v>2.5</v>
      </c>
      <c r="H407" s="303">
        <v>3447.3</v>
      </c>
      <c r="I407" s="303">
        <v>72</v>
      </c>
      <c r="J407" s="305">
        <v>0.45</v>
      </c>
      <c r="K407" s="380">
        <v>0.29859999999999998</v>
      </c>
      <c r="L407" s="380">
        <v>1.1000000000000001E-3</v>
      </c>
      <c r="M407" s="304">
        <v>28.96</v>
      </c>
      <c r="N407" s="304">
        <v>0.84</v>
      </c>
      <c r="O407" s="380">
        <v>0.70704</v>
      </c>
      <c r="P407" s="380">
        <v>1.9E-2</v>
      </c>
      <c r="Q407" s="304">
        <v>0.58294999999999997</v>
      </c>
      <c r="R407" s="302"/>
      <c r="S407" s="302">
        <v>484</v>
      </c>
      <c r="T407" s="303">
        <v>63</v>
      </c>
      <c r="U407" s="302">
        <v>158</v>
      </c>
      <c r="V407" s="305">
        <v>20</v>
      </c>
      <c r="W407" s="305">
        <v>55.8</v>
      </c>
      <c r="X407" s="305">
        <v>7.1</v>
      </c>
      <c r="Y407" s="304">
        <v>0.9555555555555556</v>
      </c>
      <c r="Z407" s="381"/>
      <c r="AA407" s="302">
        <v>290</v>
      </c>
      <c r="AB407" s="302">
        <v>150</v>
      </c>
      <c r="AC407" s="304">
        <v>1.1000000000000001</v>
      </c>
      <c r="AD407" s="304">
        <v>1.8</v>
      </c>
      <c r="AE407" s="304">
        <v>0.17</v>
      </c>
      <c r="AF407" s="304">
        <v>0.19</v>
      </c>
      <c r="AG407" s="302">
        <v>1570</v>
      </c>
      <c r="AH407" s="302">
        <v>240</v>
      </c>
      <c r="AI407" s="306">
        <v>6.8000000000000005E-2</v>
      </c>
      <c r="AJ407" s="306">
        <v>4.7E-2</v>
      </c>
      <c r="AK407" s="305">
        <v>15.8</v>
      </c>
      <c r="AL407" s="305">
        <v>2.6</v>
      </c>
      <c r="AM407" s="306">
        <v>0.24</v>
      </c>
      <c r="AN407" s="306">
        <v>8.2000000000000003E-2</v>
      </c>
      <c r="AO407" s="304">
        <v>5.7</v>
      </c>
      <c r="AP407" s="304">
        <v>1.4</v>
      </c>
      <c r="AQ407" s="304">
        <v>6.8</v>
      </c>
      <c r="AR407" s="304">
        <v>1.5</v>
      </c>
      <c r="AS407" s="304">
        <v>1.87</v>
      </c>
      <c r="AT407" s="304">
        <v>0.61</v>
      </c>
      <c r="AU407" s="305">
        <v>36.700000000000003</v>
      </c>
      <c r="AV407" s="304">
        <v>7.3</v>
      </c>
      <c r="AW407" s="304">
        <v>12.7</v>
      </c>
      <c r="AX407" s="304">
        <v>1.6</v>
      </c>
      <c r="AY407" s="303">
        <v>129</v>
      </c>
      <c r="AZ407" s="302">
        <v>16</v>
      </c>
      <c r="BA407" s="303">
        <v>51.6</v>
      </c>
      <c r="BB407" s="302">
        <v>5.8</v>
      </c>
      <c r="BC407" s="303">
        <v>259</v>
      </c>
      <c r="BD407" s="302">
        <v>32</v>
      </c>
      <c r="BE407" s="303">
        <v>53.1</v>
      </c>
      <c r="BF407" s="302">
        <v>8.8000000000000007</v>
      </c>
      <c r="BG407" s="302">
        <v>449</v>
      </c>
      <c r="BH407" s="303">
        <v>68</v>
      </c>
      <c r="BI407" s="303">
        <v>97</v>
      </c>
      <c r="BJ407" s="305">
        <v>14</v>
      </c>
      <c r="BK407" s="302">
        <v>6.2</v>
      </c>
      <c r="BL407" s="305">
        <v>3.1</v>
      </c>
      <c r="BM407" s="302">
        <v>574000</v>
      </c>
      <c r="BN407" s="302">
        <v>90000</v>
      </c>
      <c r="BO407" s="302">
        <v>8500</v>
      </c>
      <c r="BP407" s="302">
        <v>1200</v>
      </c>
      <c r="BQ407" s="303">
        <v>172</v>
      </c>
      <c r="BR407" s="305">
        <v>21</v>
      </c>
      <c r="BS407" s="303">
        <v>180</v>
      </c>
      <c r="BT407" s="303">
        <v>24</v>
      </c>
      <c r="BU407" s="304">
        <v>1.45</v>
      </c>
      <c r="BV407" s="304">
        <v>0.72</v>
      </c>
      <c r="BW407" s="304">
        <v>1.17</v>
      </c>
      <c r="BX407" s="304">
        <v>0.52</v>
      </c>
      <c r="BY407" s="302"/>
      <c r="BZ407" s="307">
        <f t="shared" si="88"/>
        <v>41.602167182662541</v>
      </c>
      <c r="CA407" s="302"/>
      <c r="CB407" s="302"/>
      <c r="CC407" s="302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</row>
    <row r="408" spans="1:166" s="30" customFormat="1" ht="12" customHeight="1">
      <c r="A408" s="24" t="s">
        <v>537</v>
      </c>
      <c r="B408" s="24"/>
      <c r="C408" s="305">
        <v>11.047000000000001</v>
      </c>
      <c r="D408" s="25" t="s">
        <v>460</v>
      </c>
      <c r="E408" s="25"/>
      <c r="F408" s="303">
        <v>3464.1</v>
      </c>
      <c r="G408" s="303">
        <v>3.1</v>
      </c>
      <c r="H408" s="303">
        <v>3446.2</v>
      </c>
      <c r="I408" s="303">
        <v>72</v>
      </c>
      <c r="J408" s="305">
        <v>0.52</v>
      </c>
      <c r="K408" s="380">
        <v>0.29879</v>
      </c>
      <c r="L408" s="380">
        <v>1.1000000000000001E-3</v>
      </c>
      <c r="M408" s="304">
        <v>28.99</v>
      </c>
      <c r="N408" s="304">
        <v>0.85</v>
      </c>
      <c r="O408" s="380">
        <v>0.70679999999999998</v>
      </c>
      <c r="P408" s="380">
        <v>1.9E-2</v>
      </c>
      <c r="Q408" s="304">
        <v>0.78034000000000003</v>
      </c>
      <c r="R408" s="302"/>
      <c r="S408" s="302">
        <v>400</v>
      </c>
      <c r="T408" s="303">
        <v>39</v>
      </c>
      <c r="U408" s="302">
        <v>131</v>
      </c>
      <c r="V408" s="305">
        <v>13</v>
      </c>
      <c r="W408" s="305">
        <v>31.3</v>
      </c>
      <c r="X408" s="305">
        <v>3</v>
      </c>
      <c r="Y408" s="304">
        <v>0.63691275167785244</v>
      </c>
      <c r="Z408" s="381"/>
      <c r="AA408" s="302">
        <v>340</v>
      </c>
      <c r="AB408" s="302">
        <v>170</v>
      </c>
      <c r="AC408" s="304">
        <v>1.1000000000000001</v>
      </c>
      <c r="AD408" s="304">
        <v>2.2000000000000002</v>
      </c>
      <c r="AE408" s="304">
        <v>0.3</v>
      </c>
      <c r="AF408" s="304">
        <v>0.25</v>
      </c>
      <c r="AG408" s="302">
        <v>960</v>
      </c>
      <c r="AH408" s="302">
        <v>100</v>
      </c>
      <c r="AI408" s="306">
        <v>0.09</v>
      </c>
      <c r="AJ408" s="306">
        <v>4.7E-2</v>
      </c>
      <c r="AK408" s="305">
        <v>14.5</v>
      </c>
      <c r="AL408" s="305">
        <v>2.6</v>
      </c>
      <c r="AM408" s="306">
        <v>0.10299999999999999</v>
      </c>
      <c r="AN408" s="306">
        <v>4.3999999999999997E-2</v>
      </c>
      <c r="AO408" s="304">
        <v>1.8</v>
      </c>
      <c r="AP408" s="304">
        <v>0.55000000000000004</v>
      </c>
      <c r="AQ408" s="304">
        <v>3.5</v>
      </c>
      <c r="AR408" s="304">
        <v>1.6</v>
      </c>
      <c r="AS408" s="304">
        <v>0.9</v>
      </c>
      <c r="AT408" s="304">
        <v>0.31</v>
      </c>
      <c r="AU408" s="305">
        <v>15.6</v>
      </c>
      <c r="AV408" s="304">
        <v>3.9</v>
      </c>
      <c r="AW408" s="304">
        <v>5.66</v>
      </c>
      <c r="AX408" s="304">
        <v>0.93</v>
      </c>
      <c r="AY408" s="303">
        <v>67.3</v>
      </c>
      <c r="AZ408" s="302">
        <v>9.5</v>
      </c>
      <c r="BA408" s="303">
        <v>28.8</v>
      </c>
      <c r="BB408" s="302">
        <v>3.1</v>
      </c>
      <c r="BC408" s="303">
        <v>159</v>
      </c>
      <c r="BD408" s="302">
        <v>19</v>
      </c>
      <c r="BE408" s="303">
        <v>35.799999999999997</v>
      </c>
      <c r="BF408" s="302">
        <v>4.0999999999999996</v>
      </c>
      <c r="BG408" s="302">
        <v>308</v>
      </c>
      <c r="BH408" s="303">
        <v>35</v>
      </c>
      <c r="BI408" s="303">
        <v>73</v>
      </c>
      <c r="BJ408" s="305">
        <v>10</v>
      </c>
      <c r="BK408" s="302">
        <v>11.5</v>
      </c>
      <c r="BL408" s="305">
        <v>5</v>
      </c>
      <c r="BM408" s="302">
        <v>558000</v>
      </c>
      <c r="BN408" s="302">
        <v>67000</v>
      </c>
      <c r="BO408" s="302">
        <v>9000</v>
      </c>
      <c r="BP408" s="302">
        <v>1100</v>
      </c>
      <c r="BQ408" s="303">
        <v>94.9</v>
      </c>
      <c r="BR408" s="305">
        <v>9.3000000000000007</v>
      </c>
      <c r="BS408" s="303">
        <v>149</v>
      </c>
      <c r="BT408" s="303">
        <v>15</v>
      </c>
      <c r="BU408" s="304">
        <v>2.27</v>
      </c>
      <c r="BV408" s="304">
        <v>0.56999999999999995</v>
      </c>
      <c r="BW408" s="304">
        <v>0.99</v>
      </c>
      <c r="BX408" s="304">
        <v>0.77</v>
      </c>
      <c r="BY408" s="302"/>
      <c r="BZ408" s="307">
        <f t="shared" si="88"/>
        <v>56.617460317460313</v>
      </c>
      <c r="CA408" s="302"/>
      <c r="CB408" s="302"/>
      <c r="CC408" s="302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</row>
    <row r="409" spans="1:166" s="30" customFormat="1" ht="12" customHeight="1">
      <c r="A409" s="24" t="s">
        <v>538</v>
      </c>
      <c r="B409" s="24"/>
      <c r="C409" s="305">
        <v>11.035</v>
      </c>
      <c r="D409" s="25" t="s">
        <v>460</v>
      </c>
      <c r="E409" s="25"/>
      <c r="F409" s="303">
        <v>3463.2</v>
      </c>
      <c r="G409" s="303">
        <v>2.2999999999999998</v>
      </c>
      <c r="H409" s="303">
        <v>3520</v>
      </c>
      <c r="I409" s="303">
        <v>74</v>
      </c>
      <c r="J409" s="305">
        <v>-1.63</v>
      </c>
      <c r="K409" s="380">
        <v>0.29875000000000002</v>
      </c>
      <c r="L409" s="380">
        <v>1.1000000000000001E-3</v>
      </c>
      <c r="M409" s="304">
        <v>29.81</v>
      </c>
      <c r="N409" s="304">
        <v>0.88</v>
      </c>
      <c r="O409" s="380">
        <v>0.72629999999999995</v>
      </c>
      <c r="P409" s="380">
        <v>0.02</v>
      </c>
      <c r="Q409" s="304">
        <v>0.83084000000000002</v>
      </c>
      <c r="R409" s="302"/>
      <c r="S409" s="302">
        <v>313</v>
      </c>
      <c r="T409" s="303">
        <v>25</v>
      </c>
      <c r="U409" s="302">
        <v>102.3</v>
      </c>
      <c r="V409" s="305">
        <v>8.3000000000000007</v>
      </c>
      <c r="W409" s="305">
        <v>39</v>
      </c>
      <c r="X409" s="305">
        <v>3.1</v>
      </c>
      <c r="Y409" s="304">
        <v>1.0061457418788411</v>
      </c>
      <c r="Z409" s="381"/>
      <c r="AA409" s="302">
        <v>250</v>
      </c>
      <c r="AB409" s="302">
        <v>130</v>
      </c>
      <c r="AC409" s="304">
        <v>0.9</v>
      </c>
      <c r="AD409" s="304">
        <v>1.7</v>
      </c>
      <c r="AE409" s="304">
        <v>0.15</v>
      </c>
      <c r="AF409" s="304">
        <v>0.22</v>
      </c>
      <c r="AG409" s="302">
        <v>1270</v>
      </c>
      <c r="AH409" s="302">
        <v>140</v>
      </c>
      <c r="AI409" s="306">
        <v>8.6999999999999994E-2</v>
      </c>
      <c r="AJ409" s="306">
        <v>5.6000000000000001E-2</v>
      </c>
      <c r="AK409" s="305">
        <v>14.9</v>
      </c>
      <c r="AL409" s="305">
        <v>1.3</v>
      </c>
      <c r="AM409" s="306">
        <v>0.23200000000000001</v>
      </c>
      <c r="AN409" s="306">
        <v>6.0999999999999999E-2</v>
      </c>
      <c r="AO409" s="304">
        <v>3.6</v>
      </c>
      <c r="AP409" s="304">
        <v>1.2</v>
      </c>
      <c r="AQ409" s="304">
        <v>9.5</v>
      </c>
      <c r="AR409" s="304">
        <v>1.9</v>
      </c>
      <c r="AS409" s="304">
        <v>1.68</v>
      </c>
      <c r="AT409" s="304">
        <v>0.41</v>
      </c>
      <c r="AU409" s="305">
        <v>33.4</v>
      </c>
      <c r="AV409" s="304">
        <v>3.6</v>
      </c>
      <c r="AW409" s="304">
        <v>10.1</v>
      </c>
      <c r="AX409" s="304">
        <v>1.1000000000000001</v>
      </c>
      <c r="AY409" s="303">
        <v>114</v>
      </c>
      <c r="AZ409" s="302">
        <v>13</v>
      </c>
      <c r="BA409" s="303">
        <v>40</v>
      </c>
      <c r="BB409" s="302">
        <v>3.8</v>
      </c>
      <c r="BC409" s="303">
        <v>190</v>
      </c>
      <c r="BD409" s="302">
        <v>15</v>
      </c>
      <c r="BE409" s="303">
        <v>35.9</v>
      </c>
      <c r="BF409" s="302">
        <v>4.0999999999999996</v>
      </c>
      <c r="BG409" s="302">
        <v>310</v>
      </c>
      <c r="BH409" s="303">
        <v>24</v>
      </c>
      <c r="BI409" s="303">
        <v>67.3</v>
      </c>
      <c r="BJ409" s="305">
        <v>6.8</v>
      </c>
      <c r="BK409" s="302">
        <v>9.5</v>
      </c>
      <c r="BL409" s="305">
        <v>3.8</v>
      </c>
      <c r="BM409" s="302">
        <v>539000</v>
      </c>
      <c r="BN409" s="302">
        <v>70000</v>
      </c>
      <c r="BO409" s="302">
        <v>8250</v>
      </c>
      <c r="BP409" s="302">
        <v>780</v>
      </c>
      <c r="BQ409" s="303">
        <v>114.6</v>
      </c>
      <c r="BR409" s="305">
        <v>9.1999999999999993</v>
      </c>
      <c r="BS409" s="303">
        <v>113.9</v>
      </c>
      <c r="BT409" s="303">
        <v>9.1</v>
      </c>
      <c r="BU409" s="304">
        <v>1.36</v>
      </c>
      <c r="BV409" s="304">
        <v>0.53</v>
      </c>
      <c r="BW409" s="304">
        <v>0.36</v>
      </c>
      <c r="BX409" s="304">
        <v>0.19</v>
      </c>
      <c r="BY409" s="302"/>
      <c r="BZ409" s="307">
        <f t="shared" si="88"/>
        <v>43.666666666666664</v>
      </c>
      <c r="CA409" s="302"/>
      <c r="CB409" s="302"/>
      <c r="CC409" s="302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</row>
    <row r="410" spans="1:166" s="30" customFormat="1" ht="12" customHeight="1">
      <c r="A410" s="24" t="s">
        <v>539</v>
      </c>
      <c r="B410" s="24"/>
      <c r="C410" s="305">
        <v>11.021000000000001</v>
      </c>
      <c r="D410" s="25" t="s">
        <v>460</v>
      </c>
      <c r="E410" s="25"/>
      <c r="F410" s="303">
        <v>3465.6</v>
      </c>
      <c r="G410" s="303">
        <v>2.4</v>
      </c>
      <c r="H410" s="303">
        <v>3459.4</v>
      </c>
      <c r="I410" s="303">
        <v>72</v>
      </c>
      <c r="J410" s="305">
        <v>0.18</v>
      </c>
      <c r="K410" s="380">
        <v>0.29909999999999998</v>
      </c>
      <c r="L410" s="380">
        <v>1.1999999999999999E-3</v>
      </c>
      <c r="M410" s="304">
        <v>29.21</v>
      </c>
      <c r="N410" s="304">
        <v>0.85</v>
      </c>
      <c r="O410" s="380">
        <v>0.71030000000000004</v>
      </c>
      <c r="P410" s="380">
        <v>1.9E-2</v>
      </c>
      <c r="Q410" s="304">
        <v>0.69320999999999999</v>
      </c>
      <c r="R410" s="302"/>
      <c r="S410" s="302">
        <v>313</v>
      </c>
      <c r="T410" s="303">
        <v>31</v>
      </c>
      <c r="U410" s="302">
        <v>103</v>
      </c>
      <c r="V410" s="305">
        <v>10</v>
      </c>
      <c r="W410" s="305">
        <v>22.3</v>
      </c>
      <c r="X410" s="305">
        <v>2.2000000000000002</v>
      </c>
      <c r="Y410" s="304">
        <v>0.58135593220338977</v>
      </c>
      <c r="Z410" s="381"/>
      <c r="AA410" s="302">
        <v>80</v>
      </c>
      <c r="AB410" s="302">
        <v>130</v>
      </c>
      <c r="AC410" s="304">
        <v>0.3</v>
      </c>
      <c r="AD410" s="304">
        <v>1.6</v>
      </c>
      <c r="AE410" s="304">
        <v>3.5999999999999997E-2</v>
      </c>
      <c r="AF410" s="304">
        <v>7.6999999999999999E-2</v>
      </c>
      <c r="AG410" s="302">
        <v>469</v>
      </c>
      <c r="AH410" s="302">
        <v>48</v>
      </c>
      <c r="AI410" s="306">
        <v>0.104</v>
      </c>
      <c r="AJ410" s="306">
        <v>0.06</v>
      </c>
      <c r="AK410" s="305">
        <v>9.8000000000000007</v>
      </c>
      <c r="AL410" s="305">
        <v>1.1000000000000001</v>
      </c>
      <c r="AM410" s="306">
        <v>2.7E-2</v>
      </c>
      <c r="AN410" s="306">
        <v>2.1000000000000001E-2</v>
      </c>
      <c r="AO410" s="304">
        <v>0.28000000000000003</v>
      </c>
      <c r="AP410" s="304">
        <v>0.27</v>
      </c>
      <c r="AQ410" s="304">
        <v>1.39</v>
      </c>
      <c r="AR410" s="304">
        <v>0.76</v>
      </c>
      <c r="AS410" s="304">
        <v>0.41</v>
      </c>
      <c r="AT410" s="304">
        <v>0.19</v>
      </c>
      <c r="AU410" s="305">
        <v>7</v>
      </c>
      <c r="AV410" s="304">
        <v>1.7</v>
      </c>
      <c r="AW410" s="304">
        <v>3.13</v>
      </c>
      <c r="AX410" s="304">
        <v>0.81</v>
      </c>
      <c r="AY410" s="303">
        <v>36.799999999999997</v>
      </c>
      <c r="AZ410" s="302">
        <v>6.2</v>
      </c>
      <c r="BA410" s="303">
        <v>17.2</v>
      </c>
      <c r="BB410" s="302">
        <v>1.8</v>
      </c>
      <c r="BC410" s="303">
        <v>77.7</v>
      </c>
      <c r="BD410" s="302">
        <v>7.9</v>
      </c>
      <c r="BE410" s="303">
        <v>18.600000000000001</v>
      </c>
      <c r="BF410" s="302">
        <v>2.6</v>
      </c>
      <c r="BG410" s="302">
        <v>193</v>
      </c>
      <c r="BH410" s="303">
        <v>22</v>
      </c>
      <c r="BI410" s="303">
        <v>44.7</v>
      </c>
      <c r="BJ410" s="305">
        <v>5.4</v>
      </c>
      <c r="BK410" s="302">
        <v>7.8</v>
      </c>
      <c r="BL410" s="305">
        <v>2.9</v>
      </c>
      <c r="BM410" s="302">
        <v>475000</v>
      </c>
      <c r="BN410" s="302">
        <v>39000</v>
      </c>
      <c r="BO410" s="302">
        <v>8600</v>
      </c>
      <c r="BP410" s="302">
        <v>1100</v>
      </c>
      <c r="BQ410" s="303">
        <v>68.599999999999994</v>
      </c>
      <c r="BR410" s="305">
        <v>6.7</v>
      </c>
      <c r="BS410" s="303">
        <v>118</v>
      </c>
      <c r="BT410" s="303">
        <v>12</v>
      </c>
      <c r="BU410" s="304">
        <v>1.5</v>
      </c>
      <c r="BV410" s="304">
        <v>0.59</v>
      </c>
      <c r="BW410" s="304">
        <v>0.61</v>
      </c>
      <c r="BX410" s="304">
        <v>0.28000000000000003</v>
      </c>
      <c r="BY410" s="302"/>
      <c r="BZ410" s="307">
        <f t="shared" si="88"/>
        <v>157.90339157245631</v>
      </c>
      <c r="CA410" s="302"/>
      <c r="CB410" s="302"/>
      <c r="CC410" s="302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</row>
    <row r="411" spans="1:166" s="113" customFormat="1" ht="12" customHeight="1">
      <c r="A411" s="110" t="s">
        <v>540</v>
      </c>
      <c r="B411" s="110"/>
      <c r="C411" s="383">
        <v>11.004</v>
      </c>
      <c r="D411" s="111" t="s">
        <v>460</v>
      </c>
      <c r="E411" s="111"/>
      <c r="F411" s="382" t="s">
        <v>105</v>
      </c>
      <c r="G411" s="382" t="s">
        <v>106</v>
      </c>
      <c r="H411" s="382" t="s">
        <v>105</v>
      </c>
      <c r="I411" s="382" t="s">
        <v>106</v>
      </c>
      <c r="J411" s="383" t="s">
        <v>105</v>
      </c>
      <c r="K411" s="384" t="s">
        <v>105</v>
      </c>
      <c r="L411" s="384" t="s">
        <v>106</v>
      </c>
      <c r="M411" s="385" t="s">
        <v>105</v>
      </c>
      <c r="N411" s="385" t="s">
        <v>106</v>
      </c>
      <c r="O411" s="384" t="s">
        <v>105</v>
      </c>
      <c r="P411" s="384" t="s">
        <v>106</v>
      </c>
      <c r="Q411" s="385" t="s">
        <v>108</v>
      </c>
      <c r="R411" s="386"/>
      <c r="S411" s="386">
        <v>2.87</v>
      </c>
      <c r="T411" s="382">
        <v>0.41</v>
      </c>
      <c r="U411" s="386">
        <v>0.34499999999999997</v>
      </c>
      <c r="V411" s="383">
        <v>4.4999999999999998E-2</v>
      </c>
      <c r="W411" s="386" t="s">
        <v>107</v>
      </c>
      <c r="X411" s="386" t="s">
        <v>107</v>
      </c>
      <c r="Y411" s="385">
        <v>1.8796992481203008</v>
      </c>
      <c r="Z411" s="387"/>
      <c r="AA411" s="386">
        <v>198</v>
      </c>
      <c r="AB411" s="386">
        <v>98</v>
      </c>
      <c r="AC411" s="385">
        <v>0.9</v>
      </c>
      <c r="AD411" s="385">
        <v>1.9</v>
      </c>
      <c r="AE411" s="385">
        <v>0.65</v>
      </c>
      <c r="AF411" s="385">
        <v>0.35</v>
      </c>
      <c r="AG411" s="386">
        <v>902</v>
      </c>
      <c r="AH411" s="386">
        <v>97</v>
      </c>
      <c r="AI411" s="388">
        <v>1.1100000000000001</v>
      </c>
      <c r="AJ411" s="388">
        <v>0.19</v>
      </c>
      <c r="AK411" s="383">
        <v>26.1</v>
      </c>
      <c r="AL411" s="383">
        <v>5.7</v>
      </c>
      <c r="AM411" s="388">
        <v>1.32</v>
      </c>
      <c r="AN411" s="388">
        <v>0.27</v>
      </c>
      <c r="AO411" s="385">
        <v>13</v>
      </c>
      <c r="AP411" s="385">
        <v>2.4</v>
      </c>
      <c r="AQ411" s="385">
        <v>11.2</v>
      </c>
      <c r="AR411" s="385">
        <v>2.9</v>
      </c>
      <c r="AS411" s="385">
        <v>2.66</v>
      </c>
      <c r="AT411" s="385">
        <v>0.59</v>
      </c>
      <c r="AU411" s="383">
        <v>25.3</v>
      </c>
      <c r="AV411" s="385">
        <v>3.9</v>
      </c>
      <c r="AW411" s="385">
        <v>6.29</v>
      </c>
      <c r="AX411" s="385">
        <v>0.96</v>
      </c>
      <c r="AY411" s="382">
        <v>79.2</v>
      </c>
      <c r="AZ411" s="386">
        <v>8.1</v>
      </c>
      <c r="BA411" s="382">
        <v>28.4</v>
      </c>
      <c r="BB411" s="386">
        <v>3.4</v>
      </c>
      <c r="BC411" s="382">
        <v>141</v>
      </c>
      <c r="BD411" s="386">
        <v>14</v>
      </c>
      <c r="BE411" s="382">
        <v>30.4</v>
      </c>
      <c r="BF411" s="386">
        <v>3.2</v>
      </c>
      <c r="BG411" s="386">
        <v>293</v>
      </c>
      <c r="BH411" s="382">
        <v>30</v>
      </c>
      <c r="BI411" s="382">
        <v>62.2</v>
      </c>
      <c r="BJ411" s="383">
        <v>6.7</v>
      </c>
      <c r="BK411" s="386">
        <v>7.6</v>
      </c>
      <c r="BL411" s="383">
        <v>3.3</v>
      </c>
      <c r="BM411" s="386">
        <v>467000</v>
      </c>
      <c r="BN411" s="386">
        <v>42000</v>
      </c>
      <c r="BO411" s="386">
        <v>8280</v>
      </c>
      <c r="BP411" s="386">
        <v>770</v>
      </c>
      <c r="BQ411" s="382">
        <v>0.75</v>
      </c>
      <c r="BR411" s="383">
        <v>0.11</v>
      </c>
      <c r="BS411" s="382">
        <v>0.39900000000000002</v>
      </c>
      <c r="BT411" s="382">
        <v>3.7999999999999999E-2</v>
      </c>
      <c r="BU411" s="385">
        <v>0.84</v>
      </c>
      <c r="BV411" s="385">
        <v>0.41</v>
      </c>
      <c r="BW411" s="385">
        <v>0.59</v>
      </c>
      <c r="BX411" s="385">
        <v>0.36</v>
      </c>
      <c r="BY411" s="386"/>
      <c r="BZ411" s="307">
        <f t="shared" si="88"/>
        <v>13.163736263736265</v>
      </c>
      <c r="CA411" s="386"/>
      <c r="CB411" s="386"/>
      <c r="CC411" s="386"/>
      <c r="CD411" s="112"/>
      <c r="CE411" s="112"/>
      <c r="CF411" s="112"/>
      <c r="CG411" s="112"/>
      <c r="CH411" s="112"/>
      <c r="CI411" s="112"/>
      <c r="CJ411" s="112"/>
      <c r="CK411" s="112"/>
      <c r="CL411" s="112"/>
      <c r="CM411" s="112"/>
      <c r="CN411" s="112"/>
      <c r="CO411" s="112"/>
      <c r="CP411" s="112"/>
      <c r="CQ411" s="112"/>
      <c r="CR411" s="112"/>
      <c r="CS411" s="112"/>
      <c r="CT411" s="112"/>
      <c r="CU411" s="112"/>
      <c r="CV411" s="112"/>
      <c r="CW411" s="112"/>
      <c r="CX411" s="112"/>
      <c r="CY411" s="112"/>
      <c r="CZ411" s="112"/>
      <c r="DA411" s="112"/>
      <c r="DB411" s="112"/>
      <c r="DC411" s="112"/>
      <c r="DD411" s="112"/>
      <c r="DE411" s="112"/>
      <c r="DF411" s="112"/>
      <c r="DG411" s="112"/>
      <c r="DH411" s="112"/>
      <c r="DI411" s="112"/>
      <c r="DJ411" s="112"/>
      <c r="DK411" s="112"/>
      <c r="DL411" s="112"/>
      <c r="DM411" s="112"/>
      <c r="DN411" s="112"/>
      <c r="DO411" s="112"/>
      <c r="DP411" s="112"/>
      <c r="DQ411" s="112"/>
      <c r="DR411" s="112"/>
      <c r="DS411" s="112"/>
      <c r="DT411" s="112"/>
      <c r="DU411" s="112"/>
      <c r="DV411" s="112"/>
      <c r="DW411" s="112"/>
      <c r="DX411" s="112"/>
      <c r="DY411" s="112"/>
      <c r="DZ411" s="112"/>
      <c r="EA411" s="112"/>
      <c r="EB411" s="112"/>
      <c r="EC411" s="112"/>
      <c r="ED411" s="112"/>
      <c r="EE411" s="112"/>
      <c r="EF411" s="112"/>
      <c r="EG411" s="112"/>
      <c r="EH411" s="112"/>
      <c r="EI411" s="112"/>
      <c r="EJ411" s="112"/>
      <c r="EK411" s="112"/>
      <c r="EL411" s="112"/>
      <c r="EM411" s="112"/>
      <c r="EN411" s="112"/>
      <c r="EO411" s="112"/>
      <c r="EP411" s="112"/>
      <c r="EQ411" s="112"/>
      <c r="ER411" s="112"/>
      <c r="ES411" s="112"/>
      <c r="ET411" s="112"/>
      <c r="EU411" s="112"/>
      <c r="EV411" s="112"/>
      <c r="EW411" s="112"/>
      <c r="EX411" s="112"/>
      <c r="EY411" s="112"/>
      <c r="EZ411" s="112"/>
      <c r="FA411" s="112"/>
      <c r="FB411" s="112"/>
      <c r="FC411" s="112"/>
      <c r="FD411" s="112"/>
      <c r="FE411" s="112"/>
      <c r="FF411" s="112"/>
      <c r="FG411" s="112"/>
      <c r="FH411" s="112"/>
      <c r="FI411" s="112"/>
      <c r="FJ411" s="112"/>
    </row>
    <row r="412" spans="1:166" s="30" customFormat="1" ht="12" customHeight="1">
      <c r="A412" s="24" t="s">
        <v>541</v>
      </c>
      <c r="B412" s="24"/>
      <c r="C412" s="305">
        <v>11.073</v>
      </c>
      <c r="D412" s="25" t="s">
        <v>460</v>
      </c>
      <c r="E412" s="25"/>
      <c r="F412" s="303">
        <v>3466.4</v>
      </c>
      <c r="G412" s="303">
        <v>1.8</v>
      </c>
      <c r="H412" s="303">
        <v>3531</v>
      </c>
      <c r="I412" s="303">
        <v>74</v>
      </c>
      <c r="J412" s="305">
        <v>-1.85</v>
      </c>
      <c r="K412" s="380">
        <v>0.29944999999999999</v>
      </c>
      <c r="L412" s="380">
        <v>9.2000000000000003E-4</v>
      </c>
      <c r="M412" s="304">
        <v>30.03</v>
      </c>
      <c r="N412" s="304">
        <v>0.88</v>
      </c>
      <c r="O412" s="380">
        <v>0.72929999999999995</v>
      </c>
      <c r="P412" s="380">
        <v>0.02</v>
      </c>
      <c r="Q412" s="304">
        <v>0.83953999999999995</v>
      </c>
      <c r="R412" s="302"/>
      <c r="S412" s="302">
        <v>569</v>
      </c>
      <c r="T412" s="303">
        <v>42</v>
      </c>
      <c r="U412" s="302">
        <v>189</v>
      </c>
      <c r="V412" s="305">
        <v>14</v>
      </c>
      <c r="W412" s="305">
        <v>54</v>
      </c>
      <c r="X412" s="305">
        <v>4</v>
      </c>
      <c r="Y412" s="304">
        <v>0.74881516587677721</v>
      </c>
      <c r="Z412" s="381"/>
      <c r="AA412" s="302">
        <v>270</v>
      </c>
      <c r="AB412" s="302">
        <v>100</v>
      </c>
      <c r="AC412" s="304">
        <v>0.5</v>
      </c>
      <c r="AD412" s="304">
        <v>1.8</v>
      </c>
      <c r="AE412" s="304">
        <v>0.17</v>
      </c>
      <c r="AF412" s="304">
        <v>0.19</v>
      </c>
      <c r="AG412" s="302">
        <v>1090</v>
      </c>
      <c r="AH412" s="302">
        <v>130</v>
      </c>
      <c r="AI412" s="306">
        <v>8.5999999999999993E-2</v>
      </c>
      <c r="AJ412" s="306">
        <v>5.5E-2</v>
      </c>
      <c r="AK412" s="305">
        <v>18.2</v>
      </c>
      <c r="AL412" s="305">
        <v>2.1</v>
      </c>
      <c r="AM412" s="306">
        <v>7.5999999999999998E-2</v>
      </c>
      <c r="AN412" s="306">
        <v>3.5000000000000003E-2</v>
      </c>
      <c r="AO412" s="304">
        <v>2.11</v>
      </c>
      <c r="AP412" s="304">
        <v>0.7</v>
      </c>
      <c r="AQ412" s="304">
        <v>4.0999999999999996</v>
      </c>
      <c r="AR412" s="304">
        <v>1.2</v>
      </c>
      <c r="AS412" s="304">
        <v>1.05</v>
      </c>
      <c r="AT412" s="304">
        <v>0.22</v>
      </c>
      <c r="AU412" s="305">
        <v>17.7</v>
      </c>
      <c r="AV412" s="304">
        <v>3.7</v>
      </c>
      <c r="AW412" s="304">
        <v>6.39</v>
      </c>
      <c r="AX412" s="304">
        <v>0.71</v>
      </c>
      <c r="AY412" s="303">
        <v>86</v>
      </c>
      <c r="AZ412" s="302">
        <v>10</v>
      </c>
      <c r="BA412" s="303">
        <v>34.799999999999997</v>
      </c>
      <c r="BB412" s="302">
        <v>3.3</v>
      </c>
      <c r="BC412" s="303">
        <v>172</v>
      </c>
      <c r="BD412" s="302">
        <v>18</v>
      </c>
      <c r="BE412" s="303">
        <v>36.200000000000003</v>
      </c>
      <c r="BF412" s="302">
        <v>3.9</v>
      </c>
      <c r="BG412" s="302">
        <v>352</v>
      </c>
      <c r="BH412" s="303">
        <v>35</v>
      </c>
      <c r="BI412" s="303">
        <v>70.2</v>
      </c>
      <c r="BJ412" s="305">
        <v>7</v>
      </c>
      <c r="BK412" s="302">
        <v>8.1</v>
      </c>
      <c r="BL412" s="305">
        <v>2.6</v>
      </c>
      <c r="BM412" s="302">
        <v>512000</v>
      </c>
      <c r="BN412" s="302">
        <v>46000</v>
      </c>
      <c r="BO412" s="302">
        <v>7710</v>
      </c>
      <c r="BP412" s="302">
        <v>730</v>
      </c>
      <c r="BQ412" s="303">
        <v>158</v>
      </c>
      <c r="BR412" s="305">
        <v>12</v>
      </c>
      <c r="BS412" s="303">
        <v>211</v>
      </c>
      <c r="BT412" s="303">
        <v>16</v>
      </c>
      <c r="BU412" s="304">
        <v>2.0699999999999998</v>
      </c>
      <c r="BV412" s="304">
        <v>0.83</v>
      </c>
      <c r="BW412" s="304">
        <v>0.91</v>
      </c>
      <c r="BX412" s="304">
        <v>0.26</v>
      </c>
      <c r="BY412" s="302"/>
      <c r="BZ412" s="307">
        <f t="shared" si="88"/>
        <v>61.733903594960125</v>
      </c>
      <c r="CA412" s="302"/>
      <c r="CB412" s="302"/>
      <c r="CC412" s="302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</row>
    <row r="413" spans="1:166" s="30" customFormat="1" ht="12" customHeight="1">
      <c r="A413" s="24" t="s">
        <v>542</v>
      </c>
      <c r="B413" s="24"/>
      <c r="C413" s="305">
        <v>11.034000000000001</v>
      </c>
      <c r="D413" s="25" t="s">
        <v>460</v>
      </c>
      <c r="E413" s="25"/>
      <c r="F413" s="303">
        <v>3466.6</v>
      </c>
      <c r="G413" s="303">
        <v>2.2000000000000002</v>
      </c>
      <c r="H413" s="303">
        <v>3450</v>
      </c>
      <c r="I413" s="303">
        <v>73</v>
      </c>
      <c r="J413" s="305">
        <v>0.48</v>
      </c>
      <c r="K413" s="380">
        <v>0.29935</v>
      </c>
      <c r="L413" s="380">
        <v>9.3000000000000005E-4</v>
      </c>
      <c r="M413" s="304">
        <v>29.16</v>
      </c>
      <c r="N413" s="304">
        <v>0.86</v>
      </c>
      <c r="O413" s="380">
        <v>0.70779999999999998</v>
      </c>
      <c r="P413" s="380">
        <v>1.9E-2</v>
      </c>
      <c r="Q413" s="304">
        <v>0.93764000000000003</v>
      </c>
      <c r="R413" s="302"/>
      <c r="S413" s="302">
        <v>449</v>
      </c>
      <c r="T413" s="303">
        <v>46</v>
      </c>
      <c r="U413" s="302">
        <v>149</v>
      </c>
      <c r="V413" s="305">
        <v>15</v>
      </c>
      <c r="W413" s="305">
        <v>30.9</v>
      </c>
      <c r="X413" s="305">
        <v>3.2</v>
      </c>
      <c r="Y413" s="304">
        <v>0.54941176470588238</v>
      </c>
      <c r="Z413" s="381"/>
      <c r="AA413" s="302">
        <v>202</v>
      </c>
      <c r="AB413" s="302">
        <v>85</v>
      </c>
      <c r="AC413" s="304" t="s">
        <v>107</v>
      </c>
      <c r="AD413" s="304" t="s">
        <v>107</v>
      </c>
      <c r="AE413" s="304">
        <v>0.12</v>
      </c>
      <c r="AF413" s="304">
        <v>0.13</v>
      </c>
      <c r="AG413" s="302">
        <v>621</v>
      </c>
      <c r="AH413" s="302">
        <v>84</v>
      </c>
      <c r="AI413" s="306">
        <v>0.10100000000000001</v>
      </c>
      <c r="AJ413" s="306">
        <v>5.0999999999999997E-2</v>
      </c>
      <c r="AK413" s="305">
        <v>12.8</v>
      </c>
      <c r="AL413" s="305">
        <v>2</v>
      </c>
      <c r="AM413" s="306">
        <v>0.14199999999999999</v>
      </c>
      <c r="AN413" s="306">
        <v>4.8000000000000001E-2</v>
      </c>
      <c r="AO413" s="304">
        <v>1.52</v>
      </c>
      <c r="AP413" s="304">
        <v>0.71</v>
      </c>
      <c r="AQ413" s="304">
        <v>1.3</v>
      </c>
      <c r="AR413" s="304">
        <v>0.48</v>
      </c>
      <c r="AS413" s="304">
        <v>0.65</v>
      </c>
      <c r="AT413" s="304">
        <v>0.22</v>
      </c>
      <c r="AU413" s="305">
        <v>9.1999999999999993</v>
      </c>
      <c r="AV413" s="304">
        <v>2.4</v>
      </c>
      <c r="AW413" s="304">
        <v>3.21</v>
      </c>
      <c r="AX413" s="304">
        <v>0.61</v>
      </c>
      <c r="AY413" s="303">
        <v>43</v>
      </c>
      <c r="AZ413" s="302">
        <v>6.3</v>
      </c>
      <c r="BA413" s="303">
        <v>17.899999999999999</v>
      </c>
      <c r="BB413" s="302">
        <v>2</v>
      </c>
      <c r="BC413" s="303">
        <v>109</v>
      </c>
      <c r="BD413" s="302">
        <v>14</v>
      </c>
      <c r="BE413" s="303">
        <v>25</v>
      </c>
      <c r="BF413" s="302">
        <v>2.6</v>
      </c>
      <c r="BG413" s="302">
        <v>258</v>
      </c>
      <c r="BH413" s="303">
        <v>29</v>
      </c>
      <c r="BI413" s="303">
        <v>60.8</v>
      </c>
      <c r="BJ413" s="305">
        <v>8.1</v>
      </c>
      <c r="BK413" s="302">
        <v>5.6</v>
      </c>
      <c r="BL413" s="305">
        <v>2.2000000000000002</v>
      </c>
      <c r="BM413" s="302">
        <v>517000</v>
      </c>
      <c r="BN413" s="302">
        <v>60000</v>
      </c>
      <c r="BO413" s="302">
        <v>9500</v>
      </c>
      <c r="BP413" s="302">
        <v>1300</v>
      </c>
      <c r="BQ413" s="303">
        <v>93.4</v>
      </c>
      <c r="BR413" s="305">
        <v>9.8000000000000007</v>
      </c>
      <c r="BS413" s="303">
        <v>170</v>
      </c>
      <c r="BT413" s="303">
        <v>18</v>
      </c>
      <c r="BU413" s="304">
        <v>1.5</v>
      </c>
      <c r="BV413" s="304">
        <v>0.57999999999999996</v>
      </c>
      <c r="BW413" s="304">
        <v>0.64</v>
      </c>
      <c r="BX413" s="304">
        <v>0.22</v>
      </c>
      <c r="BY413" s="302"/>
      <c r="BZ413" s="307">
        <f t="shared" si="88"/>
        <v>61.366396761133601</v>
      </c>
      <c r="CA413" s="302"/>
      <c r="CB413" s="302"/>
      <c r="CC413" s="302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</row>
    <row r="414" spans="1:166" s="30" customFormat="1" ht="12" customHeight="1">
      <c r="A414" s="24" t="s">
        <v>543</v>
      </c>
      <c r="B414" s="24"/>
      <c r="C414" s="305">
        <v>11.036</v>
      </c>
      <c r="D414" s="25" t="s">
        <v>460</v>
      </c>
      <c r="E414" s="25"/>
      <c r="F414" s="303">
        <v>3468.4</v>
      </c>
      <c r="G414" s="303">
        <v>6</v>
      </c>
      <c r="H414" s="303">
        <v>3444.2</v>
      </c>
      <c r="I414" s="303">
        <v>72</v>
      </c>
      <c r="J414" s="305">
        <v>0.82</v>
      </c>
      <c r="K414" s="380">
        <v>0.29949999999999999</v>
      </c>
      <c r="L414" s="380">
        <v>1.1000000000000001E-3</v>
      </c>
      <c r="M414" s="304">
        <v>29.2</v>
      </c>
      <c r="N414" s="304">
        <v>0.88</v>
      </c>
      <c r="O414" s="380">
        <v>0.70620000000000005</v>
      </c>
      <c r="P414" s="380">
        <v>1.9E-2</v>
      </c>
      <c r="Q414" s="304">
        <v>0.79435</v>
      </c>
      <c r="R414" s="302"/>
      <c r="S414" s="302">
        <v>364</v>
      </c>
      <c r="T414" s="303">
        <v>32</v>
      </c>
      <c r="U414" s="302">
        <v>120</v>
      </c>
      <c r="V414" s="305">
        <v>10</v>
      </c>
      <c r="W414" s="305">
        <v>35.5</v>
      </c>
      <c r="X414" s="305">
        <v>3</v>
      </c>
      <c r="Y414" s="304">
        <v>0.7720588235294118</v>
      </c>
      <c r="Z414" s="381"/>
      <c r="AA414" s="302">
        <v>230</v>
      </c>
      <c r="AB414" s="302">
        <v>120</v>
      </c>
      <c r="AC414" s="304" t="s">
        <v>107</v>
      </c>
      <c r="AD414" s="304" t="s">
        <v>107</v>
      </c>
      <c r="AE414" s="304">
        <v>0.13</v>
      </c>
      <c r="AF414" s="304">
        <v>0.14000000000000001</v>
      </c>
      <c r="AG414" s="302">
        <v>990</v>
      </c>
      <c r="AH414" s="302">
        <v>120</v>
      </c>
      <c r="AI414" s="306">
        <v>0.15</v>
      </c>
      <c r="AJ414" s="306">
        <v>0.1</v>
      </c>
      <c r="AK414" s="305">
        <v>12.7</v>
      </c>
      <c r="AL414" s="305">
        <v>1.8</v>
      </c>
      <c r="AM414" s="306">
        <v>0.26</v>
      </c>
      <c r="AN414" s="306">
        <v>0.14000000000000001</v>
      </c>
      <c r="AO414" s="304">
        <v>2.02</v>
      </c>
      <c r="AP414" s="304">
        <v>0.5</v>
      </c>
      <c r="AQ414" s="304">
        <v>4.3</v>
      </c>
      <c r="AR414" s="304">
        <v>1.7</v>
      </c>
      <c r="AS414" s="304">
        <v>0.96</v>
      </c>
      <c r="AT414" s="304">
        <v>0.24</v>
      </c>
      <c r="AU414" s="305">
        <v>21.8</v>
      </c>
      <c r="AV414" s="304">
        <v>3.5</v>
      </c>
      <c r="AW414" s="304">
        <v>7</v>
      </c>
      <c r="AX414" s="304">
        <v>1.1000000000000001</v>
      </c>
      <c r="AY414" s="303">
        <v>75.8</v>
      </c>
      <c r="AZ414" s="302">
        <v>5.7</v>
      </c>
      <c r="BA414" s="303">
        <v>31.1</v>
      </c>
      <c r="BB414" s="302">
        <v>4.0999999999999996</v>
      </c>
      <c r="BC414" s="303">
        <v>159</v>
      </c>
      <c r="BD414" s="302">
        <v>18</v>
      </c>
      <c r="BE414" s="303">
        <v>32</v>
      </c>
      <c r="BF414" s="302">
        <v>3.8</v>
      </c>
      <c r="BG414" s="302">
        <v>323</v>
      </c>
      <c r="BH414" s="303">
        <v>41</v>
      </c>
      <c r="BI414" s="303">
        <v>65.3</v>
      </c>
      <c r="BJ414" s="305">
        <v>6.1</v>
      </c>
      <c r="BK414" s="302">
        <v>10.6</v>
      </c>
      <c r="BL414" s="305">
        <v>2.5</v>
      </c>
      <c r="BM414" s="302">
        <v>502000</v>
      </c>
      <c r="BN414" s="302">
        <v>54000</v>
      </c>
      <c r="BO414" s="302">
        <v>8140</v>
      </c>
      <c r="BP414" s="302">
        <v>740</v>
      </c>
      <c r="BQ414" s="303">
        <v>105</v>
      </c>
      <c r="BR414" s="305">
        <v>10</v>
      </c>
      <c r="BS414" s="303">
        <v>136</v>
      </c>
      <c r="BT414" s="303">
        <v>12</v>
      </c>
      <c r="BU414" s="304">
        <v>1.76</v>
      </c>
      <c r="BV414" s="304">
        <v>0.59</v>
      </c>
      <c r="BW414" s="304">
        <v>0.14000000000000001</v>
      </c>
      <c r="BX414" s="304">
        <v>0.11</v>
      </c>
      <c r="BY414" s="302"/>
      <c r="BZ414" s="307">
        <f t="shared" si="88"/>
        <v>55.15265945199171</v>
      </c>
      <c r="CA414" s="302"/>
      <c r="CB414" s="302"/>
      <c r="CC414" s="302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</row>
    <row r="415" spans="1:166" s="30" customFormat="1" ht="12" customHeight="1">
      <c r="A415" s="24" t="s">
        <v>544</v>
      </c>
      <c r="B415" s="24"/>
      <c r="C415" s="305">
        <v>11.042</v>
      </c>
      <c r="D415" s="25" t="s">
        <v>460</v>
      </c>
      <c r="E415" s="25"/>
      <c r="F415" s="303">
        <v>3466.4</v>
      </c>
      <c r="G415" s="303">
        <v>2.2999999999999998</v>
      </c>
      <c r="H415" s="303">
        <v>3419.1</v>
      </c>
      <c r="I415" s="303">
        <v>71</v>
      </c>
      <c r="J415" s="305">
        <v>1.36</v>
      </c>
      <c r="K415" s="380">
        <v>0.29916999999999999</v>
      </c>
      <c r="L415" s="380">
        <v>1E-3</v>
      </c>
      <c r="M415" s="304">
        <v>28.77</v>
      </c>
      <c r="N415" s="304">
        <v>0.84</v>
      </c>
      <c r="O415" s="380">
        <v>0.6996</v>
      </c>
      <c r="P415" s="380">
        <v>1.9E-2</v>
      </c>
      <c r="Q415" s="304">
        <v>0.72914000000000001</v>
      </c>
      <c r="R415" s="302"/>
      <c r="S415" s="302">
        <v>364</v>
      </c>
      <c r="T415" s="303">
        <v>24</v>
      </c>
      <c r="U415" s="302">
        <v>117.5</v>
      </c>
      <c r="V415" s="305">
        <v>7.8</v>
      </c>
      <c r="W415" s="305">
        <v>41.3</v>
      </c>
      <c r="X415" s="305">
        <v>2.8</v>
      </c>
      <c r="Y415" s="304">
        <v>0.89970501474926257</v>
      </c>
      <c r="Z415" s="381"/>
      <c r="AA415" s="302">
        <v>90</v>
      </c>
      <c r="AB415" s="302">
        <v>100</v>
      </c>
      <c r="AC415" s="304">
        <v>0.43</v>
      </c>
      <c r="AD415" s="304">
        <v>0.99</v>
      </c>
      <c r="AE415" s="304">
        <v>0.36</v>
      </c>
      <c r="AF415" s="304">
        <v>0.19</v>
      </c>
      <c r="AG415" s="302">
        <v>1040</v>
      </c>
      <c r="AH415" s="302">
        <v>120</v>
      </c>
      <c r="AI415" s="306">
        <v>6.2E-2</v>
      </c>
      <c r="AJ415" s="306">
        <v>3.7999999999999999E-2</v>
      </c>
      <c r="AK415" s="305">
        <v>11.7</v>
      </c>
      <c r="AL415" s="305">
        <v>1.8</v>
      </c>
      <c r="AM415" s="306">
        <v>0.22700000000000001</v>
      </c>
      <c r="AN415" s="306">
        <v>6.8000000000000005E-2</v>
      </c>
      <c r="AO415" s="304">
        <v>4</v>
      </c>
      <c r="AP415" s="304">
        <v>1.1000000000000001</v>
      </c>
      <c r="AQ415" s="304">
        <v>5.4</v>
      </c>
      <c r="AR415" s="304">
        <v>1.5</v>
      </c>
      <c r="AS415" s="304">
        <v>1.64</v>
      </c>
      <c r="AT415" s="304">
        <v>0.39</v>
      </c>
      <c r="AU415" s="305">
        <v>24.3</v>
      </c>
      <c r="AV415" s="304">
        <v>3.6</v>
      </c>
      <c r="AW415" s="304">
        <v>7.17</v>
      </c>
      <c r="AX415" s="304">
        <v>0.76</v>
      </c>
      <c r="AY415" s="303">
        <v>88.4</v>
      </c>
      <c r="AZ415" s="302">
        <v>8</v>
      </c>
      <c r="BA415" s="303">
        <v>31.8</v>
      </c>
      <c r="BB415" s="302">
        <v>3</v>
      </c>
      <c r="BC415" s="303">
        <v>161</v>
      </c>
      <c r="BD415" s="302">
        <v>13</v>
      </c>
      <c r="BE415" s="303">
        <v>35.6</v>
      </c>
      <c r="BF415" s="302">
        <v>3.1</v>
      </c>
      <c r="BG415" s="302">
        <v>302</v>
      </c>
      <c r="BH415" s="303">
        <v>18</v>
      </c>
      <c r="BI415" s="303">
        <v>66</v>
      </c>
      <c r="BJ415" s="305">
        <v>5.6</v>
      </c>
      <c r="BK415" s="302">
        <v>7.2</v>
      </c>
      <c r="BL415" s="305">
        <v>2.2000000000000002</v>
      </c>
      <c r="BM415" s="302">
        <v>527000</v>
      </c>
      <c r="BN415" s="302">
        <v>47000</v>
      </c>
      <c r="BO415" s="302">
        <v>8410</v>
      </c>
      <c r="BP415" s="302">
        <v>760</v>
      </c>
      <c r="BQ415" s="303">
        <v>122</v>
      </c>
      <c r="BR415" s="305">
        <v>8.1999999999999993</v>
      </c>
      <c r="BS415" s="303">
        <v>135.6</v>
      </c>
      <c r="BT415" s="303">
        <v>9.1</v>
      </c>
      <c r="BU415" s="304">
        <v>1.1399999999999999</v>
      </c>
      <c r="BV415" s="304">
        <v>0.57999999999999996</v>
      </c>
      <c r="BW415" s="304">
        <v>0.15</v>
      </c>
      <c r="BX415" s="304">
        <v>0.12</v>
      </c>
      <c r="BY415" s="302"/>
      <c r="BZ415" s="307">
        <f t="shared" si="88"/>
        <v>38.470370370370375</v>
      </c>
      <c r="CA415" s="302"/>
      <c r="CB415" s="302"/>
      <c r="CC415" s="302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</row>
    <row r="416" spans="1:166" s="30" customFormat="1" ht="12" customHeight="1">
      <c r="A416" s="24" t="s">
        <v>546</v>
      </c>
      <c r="B416" s="24"/>
      <c r="C416" s="305">
        <v>11.004</v>
      </c>
      <c r="D416" s="25" t="s">
        <v>460</v>
      </c>
      <c r="E416" s="25"/>
      <c r="F416" s="303">
        <v>3462.1</v>
      </c>
      <c r="G416" s="303">
        <v>1.8</v>
      </c>
      <c r="H416" s="303">
        <v>3407.4</v>
      </c>
      <c r="I416" s="303">
        <v>71</v>
      </c>
      <c r="J416" s="305">
        <v>1.58</v>
      </c>
      <c r="K416" s="380">
        <v>0.29842999999999997</v>
      </c>
      <c r="L416" s="380">
        <v>1E-3</v>
      </c>
      <c r="M416" s="304">
        <v>28.6</v>
      </c>
      <c r="N416" s="304">
        <v>0.83</v>
      </c>
      <c r="O416" s="380">
        <v>0.69650000000000001</v>
      </c>
      <c r="P416" s="380">
        <v>1.9E-2</v>
      </c>
      <c r="Q416" s="304">
        <v>0.75629000000000002</v>
      </c>
      <c r="R416" s="302"/>
      <c r="S416" s="302">
        <v>383</v>
      </c>
      <c r="T416" s="303">
        <v>40</v>
      </c>
      <c r="U416" s="302">
        <v>123</v>
      </c>
      <c r="V416" s="305">
        <v>13</v>
      </c>
      <c r="W416" s="305">
        <v>33.6</v>
      </c>
      <c r="X416" s="305">
        <v>3.4</v>
      </c>
      <c r="Y416" s="304">
        <v>0.69580419580419584</v>
      </c>
      <c r="Z416" s="381"/>
      <c r="AA416" s="302">
        <v>190</v>
      </c>
      <c r="AB416" s="302">
        <v>140</v>
      </c>
      <c r="AC416" s="304" t="s">
        <v>107</v>
      </c>
      <c r="AD416" s="304" t="s">
        <v>107</v>
      </c>
      <c r="AE416" s="304">
        <v>4.4999999999999998E-2</v>
      </c>
      <c r="AF416" s="304">
        <v>9.2999999999999999E-2</v>
      </c>
      <c r="AG416" s="302">
        <v>748</v>
      </c>
      <c r="AH416" s="302">
        <v>73</v>
      </c>
      <c r="AI416" s="306">
        <v>8.1000000000000003E-2</v>
      </c>
      <c r="AJ416" s="306">
        <v>4.7E-2</v>
      </c>
      <c r="AK416" s="305">
        <v>10.4</v>
      </c>
      <c r="AL416" s="305">
        <v>2</v>
      </c>
      <c r="AM416" s="306">
        <v>0.17199999999999999</v>
      </c>
      <c r="AN416" s="306">
        <v>0.05</v>
      </c>
      <c r="AO416" s="304">
        <v>3.43</v>
      </c>
      <c r="AP416" s="304">
        <v>0.95</v>
      </c>
      <c r="AQ416" s="304">
        <v>3.5</v>
      </c>
      <c r="AR416" s="304">
        <v>1.1000000000000001</v>
      </c>
      <c r="AS416" s="304">
        <v>0.8</v>
      </c>
      <c r="AT416" s="304">
        <v>0.23</v>
      </c>
      <c r="AU416" s="305">
        <v>15.9</v>
      </c>
      <c r="AV416" s="304">
        <v>2.9</v>
      </c>
      <c r="AW416" s="304">
        <v>4.2</v>
      </c>
      <c r="AX416" s="304">
        <v>0.61</v>
      </c>
      <c r="AY416" s="303">
        <v>64.3</v>
      </c>
      <c r="AZ416" s="302">
        <v>6.6</v>
      </c>
      <c r="BA416" s="303">
        <v>24.4</v>
      </c>
      <c r="BB416" s="302">
        <v>2.8</v>
      </c>
      <c r="BC416" s="303">
        <v>132</v>
      </c>
      <c r="BD416" s="302">
        <v>16</v>
      </c>
      <c r="BE416" s="303">
        <v>29.1</v>
      </c>
      <c r="BF416" s="302">
        <v>3.1</v>
      </c>
      <c r="BG416" s="302">
        <v>289</v>
      </c>
      <c r="BH416" s="303">
        <v>33</v>
      </c>
      <c r="BI416" s="303">
        <v>64</v>
      </c>
      <c r="BJ416" s="305">
        <v>7.1</v>
      </c>
      <c r="BK416" s="302">
        <v>7.6</v>
      </c>
      <c r="BL416" s="305">
        <v>2.7</v>
      </c>
      <c r="BM416" s="302">
        <v>514000</v>
      </c>
      <c r="BN416" s="302">
        <v>63000</v>
      </c>
      <c r="BO416" s="302">
        <v>8560</v>
      </c>
      <c r="BP416" s="302">
        <v>990</v>
      </c>
      <c r="BQ416" s="303">
        <v>99.5</v>
      </c>
      <c r="BR416" s="305">
        <v>9.9</v>
      </c>
      <c r="BS416" s="303">
        <v>143</v>
      </c>
      <c r="BT416" s="303">
        <v>15</v>
      </c>
      <c r="BU416" s="304">
        <v>1.07</v>
      </c>
      <c r="BV416" s="304">
        <v>0.38</v>
      </c>
      <c r="BW416" s="304">
        <v>0.45</v>
      </c>
      <c r="BX416" s="304">
        <v>0.28999999999999998</v>
      </c>
      <c r="BY416" s="302"/>
      <c r="BZ416" s="307">
        <f t="shared" si="88"/>
        <v>37.117784256559759</v>
      </c>
      <c r="CA416" s="302"/>
      <c r="CB416" s="302"/>
      <c r="CC416" s="302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</row>
    <row r="417" spans="1:166" s="30" customFormat="1" ht="12" customHeight="1">
      <c r="A417" s="24" t="s">
        <v>547</v>
      </c>
      <c r="B417" s="24"/>
      <c r="C417" s="305">
        <v>11.304</v>
      </c>
      <c r="D417" s="25" t="s">
        <v>460</v>
      </c>
      <c r="E417" s="25"/>
      <c r="F417" s="303">
        <v>3466.4</v>
      </c>
      <c r="G417" s="303">
        <v>2.5</v>
      </c>
      <c r="H417" s="303">
        <v>3440.2</v>
      </c>
      <c r="I417" s="303">
        <v>72</v>
      </c>
      <c r="J417" s="305">
        <v>0.76</v>
      </c>
      <c r="K417" s="380">
        <v>0.29920000000000002</v>
      </c>
      <c r="L417" s="380">
        <v>1.2999999999999999E-3</v>
      </c>
      <c r="M417" s="304">
        <v>29.05</v>
      </c>
      <c r="N417" s="304">
        <v>0.85</v>
      </c>
      <c r="O417" s="380">
        <v>0.70520000000000005</v>
      </c>
      <c r="P417" s="380">
        <v>1.9E-2</v>
      </c>
      <c r="Q417" s="304">
        <v>0.47003</v>
      </c>
      <c r="R417" s="302"/>
      <c r="S417" s="302">
        <v>257</v>
      </c>
      <c r="T417" s="303">
        <v>25</v>
      </c>
      <c r="U417" s="302">
        <v>84.1</v>
      </c>
      <c r="V417" s="305">
        <v>8.4</v>
      </c>
      <c r="W417" s="305">
        <v>19.899999999999999</v>
      </c>
      <c r="X417" s="305">
        <v>1.9</v>
      </c>
      <c r="Y417" s="304">
        <v>0.61082206035379816</v>
      </c>
      <c r="Z417" s="381"/>
      <c r="AA417" s="302">
        <v>220</v>
      </c>
      <c r="AB417" s="302">
        <v>110</v>
      </c>
      <c r="AC417" s="304" t="s">
        <v>107</v>
      </c>
      <c r="AD417" s="304" t="s">
        <v>107</v>
      </c>
      <c r="AE417" s="304">
        <v>3.6999999999999998E-2</v>
      </c>
      <c r="AF417" s="304">
        <v>7.6999999999999999E-2</v>
      </c>
      <c r="AG417" s="302">
        <v>585</v>
      </c>
      <c r="AH417" s="302">
        <v>55</v>
      </c>
      <c r="AI417" s="306">
        <v>4.4999999999999998E-2</v>
      </c>
      <c r="AJ417" s="306">
        <v>2.9000000000000001E-2</v>
      </c>
      <c r="AK417" s="305">
        <v>11.2</v>
      </c>
      <c r="AL417" s="305">
        <v>1.8</v>
      </c>
      <c r="AM417" s="306">
        <v>7.2999999999999995E-2</v>
      </c>
      <c r="AN417" s="306">
        <v>5.0999999999999997E-2</v>
      </c>
      <c r="AO417" s="304">
        <v>0.56999999999999995</v>
      </c>
      <c r="AP417" s="304">
        <v>0.34</v>
      </c>
      <c r="AQ417" s="304">
        <v>2.6</v>
      </c>
      <c r="AR417" s="304">
        <v>1</v>
      </c>
      <c r="AS417" s="304">
        <v>0.55000000000000004</v>
      </c>
      <c r="AT417" s="304">
        <v>0.21</v>
      </c>
      <c r="AU417" s="305">
        <v>10.4</v>
      </c>
      <c r="AV417" s="304">
        <v>2.5</v>
      </c>
      <c r="AW417" s="304">
        <v>3.55</v>
      </c>
      <c r="AX417" s="304">
        <v>0.61</v>
      </c>
      <c r="AY417" s="303">
        <v>51.5</v>
      </c>
      <c r="AZ417" s="302">
        <v>6.9</v>
      </c>
      <c r="BA417" s="303">
        <v>17.7</v>
      </c>
      <c r="BB417" s="302">
        <v>1.8</v>
      </c>
      <c r="BC417" s="303">
        <v>96</v>
      </c>
      <c r="BD417" s="302">
        <v>13</v>
      </c>
      <c r="BE417" s="303">
        <v>21.4</v>
      </c>
      <c r="BF417" s="302">
        <v>2.7</v>
      </c>
      <c r="BG417" s="302">
        <v>191</v>
      </c>
      <c r="BH417" s="303">
        <v>17</v>
      </c>
      <c r="BI417" s="303">
        <v>43.3</v>
      </c>
      <c r="BJ417" s="305">
        <v>4.5</v>
      </c>
      <c r="BK417" s="302">
        <v>8.1</v>
      </c>
      <c r="BL417" s="305">
        <v>3.6</v>
      </c>
      <c r="BM417" s="302">
        <v>484000</v>
      </c>
      <c r="BN417" s="302">
        <v>35000</v>
      </c>
      <c r="BO417" s="302">
        <v>8270</v>
      </c>
      <c r="BP417" s="302">
        <v>770</v>
      </c>
      <c r="BQ417" s="303">
        <v>58.7</v>
      </c>
      <c r="BR417" s="305">
        <v>5.5</v>
      </c>
      <c r="BS417" s="303">
        <v>96.1</v>
      </c>
      <c r="BT417" s="303">
        <v>9.5</v>
      </c>
      <c r="BU417" s="304">
        <v>1.49</v>
      </c>
      <c r="BV417" s="304">
        <v>0.42</v>
      </c>
      <c r="BW417" s="304">
        <v>0.56999999999999995</v>
      </c>
      <c r="BX417" s="304">
        <v>0.26</v>
      </c>
      <c r="BY417" s="302"/>
      <c r="BZ417" s="307">
        <f t="shared" ref="BZ417:BZ480" si="89">(AY417/AO417)+(AY417/AQ417)</f>
        <v>110.15856950067477</v>
      </c>
      <c r="CA417" s="302"/>
      <c r="CB417" s="302"/>
      <c r="CC417" s="302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</row>
    <row r="418" spans="1:166" s="30" customFormat="1" ht="12" customHeight="1">
      <c r="A418" s="24" t="s">
        <v>548</v>
      </c>
      <c r="B418" s="24"/>
      <c r="C418" s="305">
        <v>11.064</v>
      </c>
      <c r="D418" s="25" t="s">
        <v>460</v>
      </c>
      <c r="E418" s="25"/>
      <c r="F418" s="303">
        <v>3464</v>
      </c>
      <c r="G418" s="303">
        <v>2</v>
      </c>
      <c r="H418" s="303">
        <v>3486.3</v>
      </c>
      <c r="I418" s="303">
        <v>72</v>
      </c>
      <c r="J418" s="305">
        <v>-0.6</v>
      </c>
      <c r="K418" s="380">
        <v>0.29859000000000002</v>
      </c>
      <c r="L418" s="380">
        <v>1E-3</v>
      </c>
      <c r="M418" s="304">
        <v>29.454999999999998</v>
      </c>
      <c r="N418" s="304">
        <v>0.86</v>
      </c>
      <c r="O418" s="380">
        <v>0.71740000000000004</v>
      </c>
      <c r="P418" s="380">
        <v>1.9E-2</v>
      </c>
      <c r="Q418" s="304">
        <v>0.45495000000000002</v>
      </c>
      <c r="R418" s="302"/>
      <c r="S418" s="302">
        <v>418</v>
      </c>
      <c r="T418" s="303">
        <v>20</v>
      </c>
      <c r="U418" s="302">
        <v>139.80000000000001</v>
      </c>
      <c r="V418" s="305">
        <v>6.7</v>
      </c>
      <c r="W418" s="305">
        <v>45.2</v>
      </c>
      <c r="X418" s="305">
        <v>2.2000000000000002</v>
      </c>
      <c r="Y418" s="304">
        <v>0.87365079365079357</v>
      </c>
      <c r="Z418" s="381"/>
      <c r="AA418" s="302">
        <v>270</v>
      </c>
      <c r="AB418" s="302">
        <v>130</v>
      </c>
      <c r="AC418" s="304">
        <v>0.5</v>
      </c>
      <c r="AD418" s="304">
        <v>1.3</v>
      </c>
      <c r="AE418" s="304">
        <v>0.23</v>
      </c>
      <c r="AF418" s="304">
        <v>0.19</v>
      </c>
      <c r="AG418" s="302">
        <v>1145</v>
      </c>
      <c r="AH418" s="302">
        <v>79</v>
      </c>
      <c r="AI418" s="306">
        <v>0.159</v>
      </c>
      <c r="AJ418" s="306">
        <v>0.06</v>
      </c>
      <c r="AK418" s="305">
        <v>12.4</v>
      </c>
      <c r="AL418" s="305">
        <v>1.3</v>
      </c>
      <c r="AM418" s="306">
        <v>0.32</v>
      </c>
      <c r="AN418" s="306">
        <v>7.5999999999999998E-2</v>
      </c>
      <c r="AO418" s="304">
        <v>4.2</v>
      </c>
      <c r="AP418" s="304">
        <v>1.3</v>
      </c>
      <c r="AQ418" s="304">
        <v>6.8</v>
      </c>
      <c r="AR418" s="304">
        <v>1.1000000000000001</v>
      </c>
      <c r="AS418" s="304">
        <v>1.9</v>
      </c>
      <c r="AT418" s="304">
        <v>0.51</v>
      </c>
      <c r="AU418" s="305">
        <v>26.6</v>
      </c>
      <c r="AV418" s="304">
        <v>4</v>
      </c>
      <c r="AW418" s="304">
        <v>8.27</v>
      </c>
      <c r="AX418" s="304">
        <v>0.76</v>
      </c>
      <c r="AY418" s="303">
        <v>105.5</v>
      </c>
      <c r="AZ418" s="302">
        <v>8</v>
      </c>
      <c r="BA418" s="303">
        <v>37.299999999999997</v>
      </c>
      <c r="BB418" s="302">
        <v>2.8</v>
      </c>
      <c r="BC418" s="303">
        <v>192</v>
      </c>
      <c r="BD418" s="302">
        <v>14</v>
      </c>
      <c r="BE418" s="303">
        <v>40.1</v>
      </c>
      <c r="BF418" s="302">
        <v>2.9</v>
      </c>
      <c r="BG418" s="302">
        <v>350</v>
      </c>
      <c r="BH418" s="303">
        <v>20</v>
      </c>
      <c r="BI418" s="303">
        <v>73.8</v>
      </c>
      <c r="BJ418" s="305">
        <v>4.2</v>
      </c>
      <c r="BK418" s="302">
        <v>11.2</v>
      </c>
      <c r="BL418" s="305">
        <v>2.5</v>
      </c>
      <c r="BM418" s="302">
        <v>530000</v>
      </c>
      <c r="BN418" s="302">
        <v>36000</v>
      </c>
      <c r="BO418" s="302">
        <v>8640</v>
      </c>
      <c r="BP418" s="302">
        <v>580</v>
      </c>
      <c r="BQ418" s="303">
        <v>137.6</v>
      </c>
      <c r="BR418" s="305">
        <v>7</v>
      </c>
      <c r="BS418" s="303">
        <v>157.5</v>
      </c>
      <c r="BT418" s="303">
        <v>7.4</v>
      </c>
      <c r="BU418" s="304">
        <v>1.23</v>
      </c>
      <c r="BV418" s="304">
        <v>0.55000000000000004</v>
      </c>
      <c r="BW418" s="304">
        <v>0.48</v>
      </c>
      <c r="BX418" s="304">
        <v>0.27</v>
      </c>
      <c r="BY418" s="302"/>
      <c r="BZ418" s="307">
        <f t="shared" si="89"/>
        <v>40.633753501400562</v>
      </c>
      <c r="CA418" s="302"/>
      <c r="CB418" s="302"/>
      <c r="CC418" s="302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</row>
    <row r="419" spans="1:166" s="30" customFormat="1" ht="12" customHeight="1">
      <c r="A419" s="24" t="s">
        <v>549</v>
      </c>
      <c r="B419" s="24"/>
      <c r="C419" s="305">
        <v>11.14</v>
      </c>
      <c r="D419" s="25" t="s">
        <v>460</v>
      </c>
      <c r="E419" s="25"/>
      <c r="F419" s="303">
        <v>3464.8</v>
      </c>
      <c r="G419" s="303">
        <v>2.1</v>
      </c>
      <c r="H419" s="303">
        <v>3428.7</v>
      </c>
      <c r="I419" s="303">
        <v>71</v>
      </c>
      <c r="J419" s="305">
        <v>1.03</v>
      </c>
      <c r="K419" s="380">
        <v>0.29897000000000001</v>
      </c>
      <c r="L419" s="380">
        <v>1.1000000000000001E-3</v>
      </c>
      <c r="M419" s="304">
        <v>28.86</v>
      </c>
      <c r="N419" s="304">
        <v>0.84</v>
      </c>
      <c r="O419" s="380">
        <v>0.70209999999999995</v>
      </c>
      <c r="P419" s="380">
        <v>1.9E-2</v>
      </c>
      <c r="Q419" s="304">
        <v>0.56096999999999997</v>
      </c>
      <c r="R419" s="302"/>
      <c r="S419" s="302">
        <v>302</v>
      </c>
      <c r="T419" s="303">
        <v>31</v>
      </c>
      <c r="U419" s="302">
        <v>102</v>
      </c>
      <c r="V419" s="305">
        <v>10</v>
      </c>
      <c r="W419" s="305">
        <v>34.200000000000003</v>
      </c>
      <c r="X419" s="305">
        <v>3.4</v>
      </c>
      <c r="Y419" s="304">
        <v>0.9152542372881356</v>
      </c>
      <c r="Z419" s="381"/>
      <c r="AA419" s="302">
        <v>180</v>
      </c>
      <c r="AB419" s="302">
        <v>130</v>
      </c>
      <c r="AC419" s="304" t="s">
        <v>107</v>
      </c>
      <c r="AD419" s="304" t="s">
        <v>107</v>
      </c>
      <c r="AE419" s="304">
        <v>0.18</v>
      </c>
      <c r="AF419" s="304">
        <v>0.15</v>
      </c>
      <c r="AG419" s="302">
        <v>910</v>
      </c>
      <c r="AH419" s="302">
        <v>100</v>
      </c>
      <c r="AI419" s="306">
        <v>4.8000000000000001E-2</v>
      </c>
      <c r="AJ419" s="306">
        <v>3.9E-2</v>
      </c>
      <c r="AK419" s="305">
        <v>9.6</v>
      </c>
      <c r="AL419" s="305">
        <v>1.4</v>
      </c>
      <c r="AM419" s="306">
        <v>0.17100000000000001</v>
      </c>
      <c r="AN419" s="306">
        <v>4.1000000000000002E-2</v>
      </c>
      <c r="AO419" s="304">
        <v>2.42</v>
      </c>
      <c r="AP419" s="304">
        <v>0.64</v>
      </c>
      <c r="AQ419" s="304">
        <v>5.8</v>
      </c>
      <c r="AR419" s="304">
        <v>1.6</v>
      </c>
      <c r="AS419" s="304">
        <v>1.49</v>
      </c>
      <c r="AT419" s="304">
        <v>0.42</v>
      </c>
      <c r="AU419" s="305">
        <v>20.399999999999999</v>
      </c>
      <c r="AV419" s="304">
        <v>2.6</v>
      </c>
      <c r="AW419" s="304">
        <v>6.5</v>
      </c>
      <c r="AX419" s="304">
        <v>1.2</v>
      </c>
      <c r="AY419" s="303">
        <v>76</v>
      </c>
      <c r="AZ419" s="302">
        <v>9.1</v>
      </c>
      <c r="BA419" s="303">
        <v>28.5</v>
      </c>
      <c r="BB419" s="302">
        <v>2.7</v>
      </c>
      <c r="BC419" s="303">
        <v>144</v>
      </c>
      <c r="BD419" s="302">
        <v>18</v>
      </c>
      <c r="BE419" s="303">
        <v>27.7</v>
      </c>
      <c r="BF419" s="302">
        <v>2.8</v>
      </c>
      <c r="BG419" s="302">
        <v>270</v>
      </c>
      <c r="BH419" s="303">
        <v>24</v>
      </c>
      <c r="BI419" s="303">
        <v>57.9</v>
      </c>
      <c r="BJ419" s="305">
        <v>7.4</v>
      </c>
      <c r="BK419" s="302">
        <v>5.9</v>
      </c>
      <c r="BL419" s="305">
        <v>2.5</v>
      </c>
      <c r="BM419" s="302">
        <v>521000</v>
      </c>
      <c r="BN419" s="302">
        <v>72000</v>
      </c>
      <c r="BO419" s="302">
        <v>9200</v>
      </c>
      <c r="BP419" s="302">
        <v>1100</v>
      </c>
      <c r="BQ419" s="303">
        <v>108</v>
      </c>
      <c r="BR419" s="305">
        <v>11</v>
      </c>
      <c r="BS419" s="303">
        <v>118</v>
      </c>
      <c r="BT419" s="303">
        <v>12</v>
      </c>
      <c r="BU419" s="304">
        <v>1.44</v>
      </c>
      <c r="BV419" s="304">
        <v>0.46</v>
      </c>
      <c r="BW419" s="304">
        <v>0.18</v>
      </c>
      <c r="BX419" s="304">
        <v>0.18</v>
      </c>
      <c r="BY419" s="302"/>
      <c r="BZ419" s="307">
        <f t="shared" si="89"/>
        <v>44.508406953548018</v>
      </c>
      <c r="CA419" s="302"/>
      <c r="CB419" s="302"/>
      <c r="CC419" s="302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</row>
    <row r="420" spans="1:166" s="30" customFormat="1" ht="12" customHeight="1">
      <c r="A420" s="24" t="s">
        <v>550</v>
      </c>
      <c r="B420" s="24"/>
      <c r="C420" s="305">
        <v>11.004</v>
      </c>
      <c r="D420" s="25" t="s">
        <v>460</v>
      </c>
      <c r="E420" s="25"/>
      <c r="F420" s="303">
        <v>3470.3</v>
      </c>
      <c r="G420" s="303">
        <v>2.4</v>
      </c>
      <c r="H420" s="303">
        <v>3419</v>
      </c>
      <c r="I420" s="303">
        <v>71</v>
      </c>
      <c r="J420" s="305">
        <v>1.5</v>
      </c>
      <c r="K420" s="380">
        <v>0.29998000000000002</v>
      </c>
      <c r="L420" s="380">
        <v>9.3999999999999997E-4</v>
      </c>
      <c r="M420" s="304">
        <v>28.843</v>
      </c>
      <c r="N420" s="304">
        <v>0.84</v>
      </c>
      <c r="O420" s="380">
        <v>0.6996</v>
      </c>
      <c r="P420" s="380">
        <v>1.9E-2</v>
      </c>
      <c r="Q420" s="304">
        <v>0.16928000000000001</v>
      </c>
      <c r="R420" s="302"/>
      <c r="S420" s="302">
        <v>479</v>
      </c>
      <c r="T420" s="303">
        <v>49</v>
      </c>
      <c r="U420" s="302">
        <v>163</v>
      </c>
      <c r="V420" s="305">
        <v>17</v>
      </c>
      <c r="W420" s="305">
        <v>54.3</v>
      </c>
      <c r="X420" s="305">
        <v>5.4</v>
      </c>
      <c r="Y420" s="304">
        <v>0.91443850267379678</v>
      </c>
      <c r="Z420" s="381"/>
      <c r="AA420" s="302">
        <v>80</v>
      </c>
      <c r="AB420" s="302">
        <v>120</v>
      </c>
      <c r="AC420" s="304">
        <v>0.5</v>
      </c>
      <c r="AD420" s="304">
        <v>1</v>
      </c>
      <c r="AE420" s="304">
        <v>0.24</v>
      </c>
      <c r="AF420" s="304">
        <v>0.18</v>
      </c>
      <c r="AG420" s="302">
        <v>1220</v>
      </c>
      <c r="AH420" s="302">
        <v>140</v>
      </c>
      <c r="AI420" s="306">
        <v>9.1999999999999998E-2</v>
      </c>
      <c r="AJ420" s="306">
        <v>5.3999999999999999E-2</v>
      </c>
      <c r="AK420" s="305">
        <v>16.100000000000001</v>
      </c>
      <c r="AL420" s="305">
        <v>2.7</v>
      </c>
      <c r="AM420" s="306">
        <v>0.29799999999999999</v>
      </c>
      <c r="AN420" s="306">
        <v>6.7000000000000004E-2</v>
      </c>
      <c r="AO420" s="304">
        <v>3.7</v>
      </c>
      <c r="AP420" s="304">
        <v>1</v>
      </c>
      <c r="AQ420" s="304">
        <v>6.8</v>
      </c>
      <c r="AR420" s="304">
        <v>1.5</v>
      </c>
      <c r="AS420" s="304">
        <v>1.57</v>
      </c>
      <c r="AT420" s="304">
        <v>0.36</v>
      </c>
      <c r="AU420" s="305">
        <v>26.3</v>
      </c>
      <c r="AV420" s="304">
        <v>4.5999999999999996</v>
      </c>
      <c r="AW420" s="304">
        <v>7.5</v>
      </c>
      <c r="AX420" s="304">
        <v>1.1000000000000001</v>
      </c>
      <c r="AY420" s="303">
        <v>95</v>
      </c>
      <c r="AZ420" s="302">
        <v>10</v>
      </c>
      <c r="BA420" s="303">
        <v>33.700000000000003</v>
      </c>
      <c r="BB420" s="302">
        <v>4</v>
      </c>
      <c r="BC420" s="303">
        <v>186</v>
      </c>
      <c r="BD420" s="302">
        <v>18</v>
      </c>
      <c r="BE420" s="303">
        <v>42.2</v>
      </c>
      <c r="BF420" s="302">
        <v>5.0999999999999996</v>
      </c>
      <c r="BG420" s="302">
        <v>388</v>
      </c>
      <c r="BH420" s="303">
        <v>46</v>
      </c>
      <c r="BI420" s="303">
        <v>75</v>
      </c>
      <c r="BJ420" s="305">
        <v>8.6</v>
      </c>
      <c r="BK420" s="302">
        <v>6.4</v>
      </c>
      <c r="BL420" s="305">
        <v>3</v>
      </c>
      <c r="BM420" s="302">
        <v>546000</v>
      </c>
      <c r="BN420" s="302">
        <v>64000</v>
      </c>
      <c r="BO420" s="302">
        <v>8960</v>
      </c>
      <c r="BP420" s="302">
        <v>850</v>
      </c>
      <c r="BQ420" s="303">
        <v>171</v>
      </c>
      <c r="BR420" s="305">
        <v>17</v>
      </c>
      <c r="BS420" s="303">
        <v>187</v>
      </c>
      <c r="BT420" s="303">
        <v>19</v>
      </c>
      <c r="BU420" s="304">
        <v>1.52</v>
      </c>
      <c r="BV420" s="304">
        <v>0.63</v>
      </c>
      <c r="BW420" s="304">
        <v>0.56999999999999995</v>
      </c>
      <c r="BX420" s="304">
        <v>0.25</v>
      </c>
      <c r="BY420" s="302"/>
      <c r="BZ420" s="307">
        <f t="shared" si="89"/>
        <v>39.646263910969793</v>
      </c>
      <c r="CA420" s="302"/>
      <c r="CB420" s="302"/>
      <c r="CC420" s="302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</row>
    <row r="421" spans="1:166" s="30" customFormat="1" ht="12" customHeight="1">
      <c r="A421" s="24" t="s">
        <v>551</v>
      </c>
      <c r="B421" s="24"/>
      <c r="C421" s="305">
        <v>11.015000000000001</v>
      </c>
      <c r="D421" s="25" t="s">
        <v>460</v>
      </c>
      <c r="E421" s="25"/>
      <c r="F421" s="303">
        <v>3467.5</v>
      </c>
      <c r="G421" s="303">
        <v>2.1</v>
      </c>
      <c r="H421" s="303">
        <v>3423.7</v>
      </c>
      <c r="I421" s="303">
        <v>71</v>
      </c>
      <c r="J421" s="305">
        <v>1.26</v>
      </c>
      <c r="K421" s="380">
        <v>0.2994</v>
      </c>
      <c r="L421" s="380">
        <v>9.8999999999999999E-4</v>
      </c>
      <c r="M421" s="304">
        <v>28.834</v>
      </c>
      <c r="N421" s="304">
        <v>0.84</v>
      </c>
      <c r="O421" s="380">
        <v>0.70079999999999998</v>
      </c>
      <c r="P421" s="380">
        <v>1.9E-2</v>
      </c>
      <c r="Q421" s="304">
        <v>0.42914000000000002</v>
      </c>
      <c r="R421" s="302"/>
      <c r="S421" s="302">
        <v>483</v>
      </c>
      <c r="T421" s="303">
        <v>35</v>
      </c>
      <c r="U421" s="302">
        <v>162</v>
      </c>
      <c r="V421" s="305">
        <v>12</v>
      </c>
      <c r="W421" s="305">
        <v>35.299999999999997</v>
      </c>
      <c r="X421" s="305">
        <v>2.6</v>
      </c>
      <c r="Y421" s="304">
        <v>0.59301075268817205</v>
      </c>
      <c r="Z421" s="381"/>
      <c r="AA421" s="302">
        <v>200</v>
      </c>
      <c r="AB421" s="302">
        <v>130</v>
      </c>
      <c r="AC421" s="304">
        <v>1.2</v>
      </c>
      <c r="AD421" s="304">
        <v>1.5</v>
      </c>
      <c r="AE421" s="304">
        <v>0.17</v>
      </c>
      <c r="AF421" s="304">
        <v>0.16</v>
      </c>
      <c r="AG421" s="302">
        <v>485</v>
      </c>
      <c r="AH421" s="302">
        <v>42</v>
      </c>
      <c r="AI421" s="306">
        <v>3.2000000000000001E-2</v>
      </c>
      <c r="AJ421" s="306">
        <v>3.5999999999999997E-2</v>
      </c>
      <c r="AK421" s="305">
        <v>13.3</v>
      </c>
      <c r="AL421" s="305">
        <v>2.2999999999999998</v>
      </c>
      <c r="AM421" s="306">
        <v>2.5999999999999999E-2</v>
      </c>
      <c r="AN421" s="306">
        <v>2.4E-2</v>
      </c>
      <c r="AO421" s="304">
        <v>0.72</v>
      </c>
      <c r="AP421" s="304">
        <v>0.36</v>
      </c>
      <c r="AQ421" s="304">
        <v>1.3</v>
      </c>
      <c r="AR421" s="304">
        <v>0.85</v>
      </c>
      <c r="AS421" s="304">
        <v>0.56000000000000005</v>
      </c>
      <c r="AT421" s="304">
        <v>0.26</v>
      </c>
      <c r="AU421" s="305">
        <v>9.9</v>
      </c>
      <c r="AV421" s="304">
        <v>2.2000000000000002</v>
      </c>
      <c r="AW421" s="304">
        <v>3.19</v>
      </c>
      <c r="AX421" s="304">
        <v>0.62</v>
      </c>
      <c r="AY421" s="303">
        <v>41.3</v>
      </c>
      <c r="AZ421" s="302">
        <v>4.2</v>
      </c>
      <c r="BA421" s="303">
        <v>15.2</v>
      </c>
      <c r="BB421" s="302">
        <v>1.6</v>
      </c>
      <c r="BC421" s="303">
        <v>85</v>
      </c>
      <c r="BD421" s="302">
        <v>9.4</v>
      </c>
      <c r="BE421" s="303">
        <v>20.2</v>
      </c>
      <c r="BF421" s="302">
        <v>2.5</v>
      </c>
      <c r="BG421" s="302">
        <v>197</v>
      </c>
      <c r="BH421" s="303">
        <v>20</v>
      </c>
      <c r="BI421" s="303">
        <v>44.8</v>
      </c>
      <c r="BJ421" s="305">
        <v>3.7</v>
      </c>
      <c r="BK421" s="302">
        <v>5</v>
      </c>
      <c r="BL421" s="305">
        <v>3.3</v>
      </c>
      <c r="BM421" s="302">
        <v>534000</v>
      </c>
      <c r="BN421" s="302">
        <v>50000</v>
      </c>
      <c r="BO421" s="302">
        <v>9890</v>
      </c>
      <c r="BP421" s="302">
        <v>920</v>
      </c>
      <c r="BQ421" s="303">
        <v>110.3</v>
      </c>
      <c r="BR421" s="305">
        <v>8.1</v>
      </c>
      <c r="BS421" s="303">
        <v>186</v>
      </c>
      <c r="BT421" s="303">
        <v>13</v>
      </c>
      <c r="BU421" s="304">
        <v>0.55000000000000004</v>
      </c>
      <c r="BV421" s="304">
        <v>0.28999999999999998</v>
      </c>
      <c r="BW421" s="304">
        <v>0.47</v>
      </c>
      <c r="BX421" s="304">
        <v>0.18</v>
      </c>
      <c r="BY421" s="302"/>
      <c r="BZ421" s="307">
        <f t="shared" si="89"/>
        <v>89.130341880341874</v>
      </c>
      <c r="CA421" s="302"/>
      <c r="CB421" s="302"/>
      <c r="CC421" s="302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</row>
    <row r="422" spans="1:166" s="30" customFormat="1" ht="12" customHeight="1">
      <c r="A422" s="24" t="s">
        <v>552</v>
      </c>
      <c r="B422" s="24"/>
      <c r="C422" s="305">
        <v>11.007999999999999</v>
      </c>
      <c r="D422" s="25" t="s">
        <v>460</v>
      </c>
      <c r="E422" s="25"/>
      <c r="F422" s="303">
        <v>3466.5</v>
      </c>
      <c r="G422" s="303">
        <v>2.1</v>
      </c>
      <c r="H422" s="303">
        <v>3562.4</v>
      </c>
      <c r="I422" s="303">
        <v>74</v>
      </c>
      <c r="J422" s="305">
        <v>-2.77</v>
      </c>
      <c r="K422" s="380">
        <v>0.29932999999999998</v>
      </c>
      <c r="L422" s="380">
        <v>1.1000000000000001E-3</v>
      </c>
      <c r="M422" s="304">
        <v>30.34</v>
      </c>
      <c r="N422" s="304">
        <v>0.89</v>
      </c>
      <c r="O422" s="380">
        <v>0.73780000000000001</v>
      </c>
      <c r="P422" s="380">
        <v>0.02</v>
      </c>
      <c r="Q422" s="304">
        <v>0.70598000000000005</v>
      </c>
      <c r="R422" s="302"/>
      <c r="S422" s="302">
        <v>476</v>
      </c>
      <c r="T422" s="303">
        <v>35</v>
      </c>
      <c r="U422" s="302">
        <v>157</v>
      </c>
      <c r="V422" s="305">
        <v>11</v>
      </c>
      <c r="W422" s="305">
        <v>36.799999999999997</v>
      </c>
      <c r="X422" s="305">
        <v>2.8</v>
      </c>
      <c r="Y422" s="304">
        <v>0.59767441860465109</v>
      </c>
      <c r="Z422" s="381"/>
      <c r="AA422" s="302">
        <v>120</v>
      </c>
      <c r="AB422" s="302">
        <v>190</v>
      </c>
      <c r="AC422" s="304" t="s">
        <v>107</v>
      </c>
      <c r="AD422" s="304" t="s">
        <v>107</v>
      </c>
      <c r="AE422" s="304">
        <v>0.42</v>
      </c>
      <c r="AF422" s="304">
        <v>0.28999999999999998</v>
      </c>
      <c r="AG422" s="302">
        <v>696</v>
      </c>
      <c r="AH422" s="302">
        <v>65</v>
      </c>
      <c r="AI422" s="306">
        <v>0.56000000000000005</v>
      </c>
      <c r="AJ422" s="306">
        <v>0.18</v>
      </c>
      <c r="AK422" s="305">
        <v>16.899999999999999</v>
      </c>
      <c r="AL422" s="305">
        <v>2.2000000000000002</v>
      </c>
      <c r="AM422" s="306">
        <v>0.7</v>
      </c>
      <c r="AN422" s="306">
        <v>0.14000000000000001</v>
      </c>
      <c r="AO422" s="304">
        <v>5.7</v>
      </c>
      <c r="AP422" s="304">
        <v>1.7</v>
      </c>
      <c r="AQ422" s="304">
        <v>6.2</v>
      </c>
      <c r="AR422" s="304">
        <v>1.6</v>
      </c>
      <c r="AS422" s="304">
        <v>1.39</v>
      </c>
      <c r="AT422" s="304">
        <v>0.35</v>
      </c>
      <c r="AU422" s="305">
        <v>14.1</v>
      </c>
      <c r="AV422" s="304">
        <v>3.5</v>
      </c>
      <c r="AW422" s="304">
        <v>4.54</v>
      </c>
      <c r="AX422" s="304">
        <v>0.49</v>
      </c>
      <c r="AY422" s="303">
        <v>52.5</v>
      </c>
      <c r="AZ422" s="302">
        <v>7.3</v>
      </c>
      <c r="BA422" s="303">
        <v>22.2</v>
      </c>
      <c r="BB422" s="302">
        <v>2.1</v>
      </c>
      <c r="BC422" s="303">
        <v>121</v>
      </c>
      <c r="BD422" s="302">
        <v>13</v>
      </c>
      <c r="BE422" s="303">
        <v>26.9</v>
      </c>
      <c r="BF422" s="302">
        <v>3</v>
      </c>
      <c r="BG422" s="302">
        <v>278</v>
      </c>
      <c r="BH422" s="303">
        <v>26</v>
      </c>
      <c r="BI422" s="303">
        <v>59.4</v>
      </c>
      <c r="BJ422" s="305">
        <v>5.3</v>
      </c>
      <c r="BK422" s="302">
        <v>5.6</v>
      </c>
      <c r="BL422" s="305">
        <v>3.6</v>
      </c>
      <c r="BM422" s="302">
        <v>470000</v>
      </c>
      <c r="BN422" s="302">
        <v>35000</v>
      </c>
      <c r="BO422" s="302">
        <v>8350</v>
      </c>
      <c r="BP422" s="302">
        <v>700</v>
      </c>
      <c r="BQ422" s="303">
        <v>102.8</v>
      </c>
      <c r="BR422" s="305">
        <v>7.9</v>
      </c>
      <c r="BS422" s="303">
        <v>172</v>
      </c>
      <c r="BT422" s="303">
        <v>13</v>
      </c>
      <c r="BU422" s="304">
        <v>1.49</v>
      </c>
      <c r="BV422" s="304">
        <v>0.55000000000000004</v>
      </c>
      <c r="BW422" s="304">
        <v>0.72</v>
      </c>
      <c r="BX422" s="304">
        <v>0.3</v>
      </c>
      <c r="BY422" s="302"/>
      <c r="BZ422" s="307">
        <f t="shared" si="89"/>
        <v>17.678268251273344</v>
      </c>
      <c r="CA422" s="302"/>
      <c r="CB422" s="302"/>
      <c r="CC422" s="302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</row>
    <row r="423" spans="1:166" s="30" customFormat="1" ht="12" customHeight="1">
      <c r="A423" s="24" t="s">
        <v>553</v>
      </c>
      <c r="B423" s="24"/>
      <c r="C423" s="305">
        <v>11.005000000000001</v>
      </c>
      <c r="D423" s="25" t="s">
        <v>460</v>
      </c>
      <c r="E423" s="25"/>
      <c r="F423" s="303">
        <v>3463.2</v>
      </c>
      <c r="G423" s="303">
        <v>2.4</v>
      </c>
      <c r="H423" s="303">
        <v>3496</v>
      </c>
      <c r="I423" s="303">
        <v>78</v>
      </c>
      <c r="J423" s="305">
        <v>-0.94</v>
      </c>
      <c r="K423" s="380">
        <v>0.29859999999999998</v>
      </c>
      <c r="L423" s="380">
        <v>1.2999999999999999E-3</v>
      </c>
      <c r="M423" s="304">
        <v>29.54</v>
      </c>
      <c r="N423" s="304">
        <v>0.92</v>
      </c>
      <c r="O423" s="380">
        <v>0.72009999999999996</v>
      </c>
      <c r="P423" s="380">
        <v>2.1000000000000001E-2</v>
      </c>
      <c r="Q423" s="304">
        <v>0.93715000000000004</v>
      </c>
      <c r="R423" s="302"/>
      <c r="S423" s="302">
        <v>627</v>
      </c>
      <c r="T423" s="303">
        <v>53</v>
      </c>
      <c r="U423" s="302">
        <v>204</v>
      </c>
      <c r="V423" s="305">
        <v>18</v>
      </c>
      <c r="W423" s="305">
        <v>80.2</v>
      </c>
      <c r="X423" s="305">
        <v>7</v>
      </c>
      <c r="Y423" s="304">
        <v>0.90829694323144106</v>
      </c>
      <c r="Z423" s="381"/>
      <c r="AA423" s="302">
        <v>260</v>
      </c>
      <c r="AB423" s="302">
        <v>150</v>
      </c>
      <c r="AC423" s="304">
        <v>0.6</v>
      </c>
      <c r="AD423" s="304">
        <v>1.4</v>
      </c>
      <c r="AE423" s="304">
        <v>0.72</v>
      </c>
      <c r="AF423" s="304">
        <v>0.36</v>
      </c>
      <c r="AG423" s="302">
        <v>1490</v>
      </c>
      <c r="AH423" s="302">
        <v>180</v>
      </c>
      <c r="AI423" s="306">
        <v>3.48</v>
      </c>
      <c r="AJ423" s="306">
        <v>0.56000000000000005</v>
      </c>
      <c r="AK423" s="305">
        <v>34.5</v>
      </c>
      <c r="AL423" s="305">
        <v>4.0999999999999996</v>
      </c>
      <c r="AM423" s="306">
        <v>4.41</v>
      </c>
      <c r="AN423" s="306">
        <v>0.63</v>
      </c>
      <c r="AO423" s="304">
        <v>35.9</v>
      </c>
      <c r="AP423" s="304">
        <v>4.5</v>
      </c>
      <c r="AQ423" s="304">
        <v>25.3</v>
      </c>
      <c r="AR423" s="304">
        <v>3.4</v>
      </c>
      <c r="AS423" s="304">
        <v>5.6</v>
      </c>
      <c r="AT423" s="304">
        <v>0.65</v>
      </c>
      <c r="AU423" s="305">
        <v>46.4</v>
      </c>
      <c r="AV423" s="304">
        <v>5.0999999999999996</v>
      </c>
      <c r="AW423" s="304">
        <v>11.7</v>
      </c>
      <c r="AX423" s="304">
        <v>1.7</v>
      </c>
      <c r="AY423" s="303">
        <v>136</v>
      </c>
      <c r="AZ423" s="302">
        <v>13</v>
      </c>
      <c r="BA423" s="303">
        <v>45.5</v>
      </c>
      <c r="BB423" s="302">
        <v>4.5999999999999996</v>
      </c>
      <c r="BC423" s="303">
        <v>229</v>
      </c>
      <c r="BD423" s="302">
        <v>30</v>
      </c>
      <c r="BE423" s="303">
        <v>48.2</v>
      </c>
      <c r="BF423" s="302">
        <v>5.0999999999999996</v>
      </c>
      <c r="BG423" s="302">
        <v>417</v>
      </c>
      <c r="BH423" s="303">
        <v>41</v>
      </c>
      <c r="BI423" s="303">
        <v>82.2</v>
      </c>
      <c r="BJ423" s="305">
        <v>8.6</v>
      </c>
      <c r="BK423" s="302">
        <v>20.6</v>
      </c>
      <c r="BL423" s="305">
        <v>4.4000000000000004</v>
      </c>
      <c r="BM423" s="302">
        <v>430000</v>
      </c>
      <c r="BN423" s="302">
        <v>44000</v>
      </c>
      <c r="BO423" s="302">
        <v>7120</v>
      </c>
      <c r="BP423" s="302">
        <v>850</v>
      </c>
      <c r="BQ423" s="303">
        <v>208</v>
      </c>
      <c r="BR423" s="305">
        <v>18</v>
      </c>
      <c r="BS423" s="303">
        <v>229</v>
      </c>
      <c r="BT423" s="303">
        <v>19</v>
      </c>
      <c r="BU423" s="304">
        <v>1.1399999999999999</v>
      </c>
      <c r="BV423" s="304">
        <v>0.55000000000000004</v>
      </c>
      <c r="BW423" s="304">
        <v>0.59</v>
      </c>
      <c r="BX423" s="304">
        <v>0.23</v>
      </c>
      <c r="BY423" s="302"/>
      <c r="BZ423" s="307">
        <f t="shared" si="89"/>
        <v>9.1637949068008417</v>
      </c>
      <c r="CA423" s="302"/>
      <c r="CB423" s="302"/>
      <c r="CC423" s="302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</row>
    <row r="424" spans="1:166" s="30" customFormat="1" ht="12" customHeight="1">
      <c r="A424" s="24" t="s">
        <v>554</v>
      </c>
      <c r="B424" s="24"/>
      <c r="C424" s="305">
        <v>11.045999999999999</v>
      </c>
      <c r="D424" s="25" t="s">
        <v>460</v>
      </c>
      <c r="E424" s="25"/>
      <c r="F424" s="303">
        <v>3467.3</v>
      </c>
      <c r="G424" s="303">
        <v>1.4</v>
      </c>
      <c r="H424" s="303">
        <v>3417</v>
      </c>
      <c r="I424" s="303">
        <v>71</v>
      </c>
      <c r="J424" s="305">
        <v>1.44</v>
      </c>
      <c r="K424" s="380">
        <v>0.29930000000000001</v>
      </c>
      <c r="L424" s="380">
        <v>1.2999999999999999E-3</v>
      </c>
      <c r="M424" s="304">
        <v>28.74</v>
      </c>
      <c r="N424" s="304">
        <v>0.84</v>
      </c>
      <c r="O424" s="380">
        <v>0.69910000000000005</v>
      </c>
      <c r="P424" s="380">
        <v>1.9E-2</v>
      </c>
      <c r="Q424" s="304">
        <v>0.53661999999999999</v>
      </c>
      <c r="R424" s="302"/>
      <c r="S424" s="302">
        <v>511</v>
      </c>
      <c r="T424" s="303">
        <v>58</v>
      </c>
      <c r="U424" s="302">
        <v>167</v>
      </c>
      <c r="V424" s="305">
        <v>19</v>
      </c>
      <c r="W424" s="305">
        <v>56</v>
      </c>
      <c r="X424" s="305">
        <v>6.3</v>
      </c>
      <c r="Y424" s="304">
        <v>0.88541666666666663</v>
      </c>
      <c r="Z424" s="381"/>
      <c r="AA424" s="302">
        <v>74</v>
      </c>
      <c r="AB424" s="302">
        <v>79</v>
      </c>
      <c r="AC424" s="304" t="s">
        <v>107</v>
      </c>
      <c r="AD424" s="304" t="s">
        <v>107</v>
      </c>
      <c r="AE424" s="304">
        <v>0.23</v>
      </c>
      <c r="AF424" s="304">
        <v>0.2</v>
      </c>
      <c r="AG424" s="302">
        <v>1090</v>
      </c>
      <c r="AH424" s="302">
        <v>170</v>
      </c>
      <c r="AI424" s="306">
        <v>0.124</v>
      </c>
      <c r="AJ424" s="306">
        <v>7.0999999999999994E-2</v>
      </c>
      <c r="AK424" s="305">
        <v>14</v>
      </c>
      <c r="AL424" s="305">
        <v>2.1</v>
      </c>
      <c r="AM424" s="306">
        <v>0.28599999999999998</v>
      </c>
      <c r="AN424" s="306">
        <v>0.08</v>
      </c>
      <c r="AO424" s="304">
        <v>4.0999999999999996</v>
      </c>
      <c r="AP424" s="304">
        <v>1.1000000000000001</v>
      </c>
      <c r="AQ424" s="304">
        <v>5.8</v>
      </c>
      <c r="AR424" s="304">
        <v>1.8</v>
      </c>
      <c r="AS424" s="304">
        <v>1.57</v>
      </c>
      <c r="AT424" s="304">
        <v>0.44</v>
      </c>
      <c r="AU424" s="305">
        <v>21.9</v>
      </c>
      <c r="AV424" s="304">
        <v>4.5999999999999996</v>
      </c>
      <c r="AW424" s="304">
        <v>7.4</v>
      </c>
      <c r="AX424" s="304">
        <v>1.2</v>
      </c>
      <c r="AY424" s="303">
        <v>92</v>
      </c>
      <c r="AZ424" s="302">
        <v>11</v>
      </c>
      <c r="BA424" s="303">
        <v>33.9</v>
      </c>
      <c r="BB424" s="302">
        <v>4.2</v>
      </c>
      <c r="BC424" s="303">
        <v>176</v>
      </c>
      <c r="BD424" s="302">
        <v>28</v>
      </c>
      <c r="BE424" s="303">
        <v>38.700000000000003</v>
      </c>
      <c r="BF424" s="302">
        <v>6.4</v>
      </c>
      <c r="BG424" s="302">
        <v>388</v>
      </c>
      <c r="BH424" s="303">
        <v>57</v>
      </c>
      <c r="BI424" s="303">
        <v>84</v>
      </c>
      <c r="BJ424" s="305">
        <v>12</v>
      </c>
      <c r="BK424" s="302">
        <v>6.2</v>
      </c>
      <c r="BL424" s="305">
        <v>2.5</v>
      </c>
      <c r="BM424" s="302">
        <v>535000</v>
      </c>
      <c r="BN424" s="302">
        <v>80000</v>
      </c>
      <c r="BO424" s="302">
        <v>10200</v>
      </c>
      <c r="BP424" s="302">
        <v>1600</v>
      </c>
      <c r="BQ424" s="303">
        <v>170</v>
      </c>
      <c r="BR424" s="305">
        <v>19</v>
      </c>
      <c r="BS424" s="303">
        <v>192</v>
      </c>
      <c r="BT424" s="303">
        <v>22</v>
      </c>
      <c r="BU424" s="304">
        <v>1.1499999999999999</v>
      </c>
      <c r="BV424" s="304">
        <v>0.56999999999999995</v>
      </c>
      <c r="BW424" s="304">
        <v>0.32</v>
      </c>
      <c r="BX424" s="304">
        <v>0.2</v>
      </c>
      <c r="BY424" s="302"/>
      <c r="BZ424" s="307">
        <f t="shared" si="89"/>
        <v>38.301093355761147</v>
      </c>
      <c r="CA424" s="302"/>
      <c r="CB424" s="302"/>
      <c r="CC424" s="302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</row>
    <row r="425" spans="1:166" s="30" customFormat="1" ht="12" customHeight="1">
      <c r="A425" s="24" t="s">
        <v>555</v>
      </c>
      <c r="B425" s="24"/>
      <c r="C425" s="305">
        <v>11.005000000000001</v>
      </c>
      <c r="D425" s="25" t="s">
        <v>460</v>
      </c>
      <c r="E425" s="25"/>
      <c r="F425" s="303">
        <v>3464.5</v>
      </c>
      <c r="G425" s="303">
        <v>2.2000000000000002</v>
      </c>
      <c r="H425" s="303">
        <v>3436.7</v>
      </c>
      <c r="I425" s="303">
        <v>72</v>
      </c>
      <c r="J425" s="305">
        <v>0.8</v>
      </c>
      <c r="K425" s="380">
        <v>0.29888999999999999</v>
      </c>
      <c r="L425" s="380">
        <v>1.1000000000000001E-3</v>
      </c>
      <c r="M425" s="304">
        <v>28.916</v>
      </c>
      <c r="N425" s="304">
        <v>0.84</v>
      </c>
      <c r="O425" s="380">
        <v>0.70420000000000005</v>
      </c>
      <c r="P425" s="380">
        <v>1.9E-2</v>
      </c>
      <c r="Q425" s="304">
        <v>0.39924999999999999</v>
      </c>
      <c r="R425" s="302"/>
      <c r="S425" s="302">
        <v>392</v>
      </c>
      <c r="T425" s="303">
        <v>34</v>
      </c>
      <c r="U425" s="302">
        <v>128</v>
      </c>
      <c r="V425" s="305">
        <v>11</v>
      </c>
      <c r="W425" s="305">
        <v>47.8</v>
      </c>
      <c r="X425" s="305">
        <v>4.0999999999999996</v>
      </c>
      <c r="Y425" s="304">
        <v>0.99315068493150682</v>
      </c>
      <c r="Z425" s="381"/>
      <c r="AA425" s="302">
        <v>190</v>
      </c>
      <c r="AB425" s="302">
        <v>100</v>
      </c>
      <c r="AC425" s="304">
        <v>0.3</v>
      </c>
      <c r="AD425" s="304">
        <v>1.2</v>
      </c>
      <c r="AE425" s="304" t="s">
        <v>107</v>
      </c>
      <c r="AF425" s="304" t="s">
        <v>107</v>
      </c>
      <c r="AG425" s="302">
        <v>1460</v>
      </c>
      <c r="AH425" s="302">
        <v>180</v>
      </c>
      <c r="AI425" s="306">
        <v>7.0000000000000007E-2</v>
      </c>
      <c r="AJ425" s="306">
        <v>5.0999999999999997E-2</v>
      </c>
      <c r="AK425" s="305">
        <v>13.4</v>
      </c>
      <c r="AL425" s="305">
        <v>1.5</v>
      </c>
      <c r="AM425" s="306">
        <v>0.28399999999999997</v>
      </c>
      <c r="AN425" s="306">
        <v>6.2E-2</v>
      </c>
      <c r="AO425" s="304">
        <v>5.8</v>
      </c>
      <c r="AP425" s="304">
        <v>1.8</v>
      </c>
      <c r="AQ425" s="304">
        <v>8.5</v>
      </c>
      <c r="AR425" s="304">
        <v>2.2999999999999998</v>
      </c>
      <c r="AS425" s="304">
        <v>2.25</v>
      </c>
      <c r="AT425" s="304">
        <v>0.45</v>
      </c>
      <c r="AU425" s="305">
        <v>33.4</v>
      </c>
      <c r="AV425" s="304">
        <v>5.2</v>
      </c>
      <c r="AW425" s="304">
        <v>10.9</v>
      </c>
      <c r="AX425" s="304">
        <v>1.4</v>
      </c>
      <c r="AY425" s="303">
        <v>121</v>
      </c>
      <c r="AZ425" s="302">
        <v>12</v>
      </c>
      <c r="BA425" s="303">
        <v>46.9</v>
      </c>
      <c r="BB425" s="302">
        <v>4.2</v>
      </c>
      <c r="BC425" s="303">
        <v>215</v>
      </c>
      <c r="BD425" s="302">
        <v>15</v>
      </c>
      <c r="BE425" s="303">
        <v>45.6</v>
      </c>
      <c r="BF425" s="302">
        <v>6</v>
      </c>
      <c r="BG425" s="302">
        <v>405</v>
      </c>
      <c r="BH425" s="303">
        <v>38</v>
      </c>
      <c r="BI425" s="303">
        <v>80.900000000000006</v>
      </c>
      <c r="BJ425" s="305">
        <v>9.6999999999999993</v>
      </c>
      <c r="BK425" s="302">
        <v>6.8</v>
      </c>
      <c r="BL425" s="305">
        <v>3.1</v>
      </c>
      <c r="BM425" s="302">
        <v>511000</v>
      </c>
      <c r="BN425" s="302">
        <v>58000</v>
      </c>
      <c r="BO425" s="302">
        <v>8420</v>
      </c>
      <c r="BP425" s="302">
        <v>800</v>
      </c>
      <c r="BQ425" s="303">
        <v>145</v>
      </c>
      <c r="BR425" s="305">
        <v>13</v>
      </c>
      <c r="BS425" s="303">
        <v>146</v>
      </c>
      <c r="BT425" s="303">
        <v>13</v>
      </c>
      <c r="BU425" s="304">
        <v>0.92</v>
      </c>
      <c r="BV425" s="304">
        <v>0.46</v>
      </c>
      <c r="BW425" s="304">
        <v>0.8</v>
      </c>
      <c r="BX425" s="304">
        <v>0.3</v>
      </c>
      <c r="BY425" s="302"/>
      <c r="BZ425" s="307">
        <f t="shared" si="89"/>
        <v>35.097363083164296</v>
      </c>
      <c r="CA425" s="302"/>
      <c r="CB425" s="302"/>
      <c r="CC425" s="302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</row>
    <row r="426" spans="1:166" s="30" customFormat="1" ht="12" customHeight="1">
      <c r="A426" s="24" t="s">
        <v>556</v>
      </c>
      <c r="B426" s="24"/>
      <c r="C426" s="305">
        <v>11.135999999999999</v>
      </c>
      <c r="D426" s="25" t="s">
        <v>460</v>
      </c>
      <c r="E426" s="25"/>
      <c r="F426" s="303">
        <v>3469.5</v>
      </c>
      <c r="G426" s="303">
        <v>1.7</v>
      </c>
      <c r="H426" s="303">
        <v>3481</v>
      </c>
      <c r="I426" s="303">
        <v>73</v>
      </c>
      <c r="J426" s="305">
        <v>-0.32</v>
      </c>
      <c r="K426" s="380">
        <v>0.30001</v>
      </c>
      <c r="L426" s="380">
        <v>1.1000000000000001E-3</v>
      </c>
      <c r="M426" s="304">
        <v>29.51</v>
      </c>
      <c r="N426" s="304">
        <v>0.87</v>
      </c>
      <c r="O426" s="380">
        <v>0.71599999999999997</v>
      </c>
      <c r="P426" s="380">
        <v>0.02</v>
      </c>
      <c r="Q426" s="304">
        <v>0.83879000000000004</v>
      </c>
      <c r="R426" s="302"/>
      <c r="S426" s="302">
        <v>501</v>
      </c>
      <c r="T426" s="303">
        <v>47</v>
      </c>
      <c r="U426" s="302">
        <v>165</v>
      </c>
      <c r="V426" s="305">
        <v>15</v>
      </c>
      <c r="W426" s="305">
        <v>44.7</v>
      </c>
      <c r="X426" s="305">
        <v>3.5</v>
      </c>
      <c r="Y426" s="304">
        <v>0.71513513513513516</v>
      </c>
      <c r="Z426" s="381"/>
      <c r="AA426" s="302">
        <v>200</v>
      </c>
      <c r="AB426" s="302">
        <v>120</v>
      </c>
      <c r="AC426" s="304">
        <v>1.4</v>
      </c>
      <c r="AD426" s="304">
        <v>1.4</v>
      </c>
      <c r="AE426" s="304">
        <v>0.17</v>
      </c>
      <c r="AF426" s="304">
        <v>0.16</v>
      </c>
      <c r="AG426" s="302">
        <v>899</v>
      </c>
      <c r="AH426" s="302">
        <v>72</v>
      </c>
      <c r="AI426" s="306">
        <v>0.1</v>
      </c>
      <c r="AJ426" s="306">
        <v>0.06</v>
      </c>
      <c r="AK426" s="305">
        <v>13.3</v>
      </c>
      <c r="AL426" s="305">
        <v>1.6</v>
      </c>
      <c r="AM426" s="306">
        <v>0.11700000000000001</v>
      </c>
      <c r="AN426" s="306">
        <v>4.8000000000000001E-2</v>
      </c>
      <c r="AO426" s="304">
        <v>2.6</v>
      </c>
      <c r="AP426" s="304">
        <v>1.2</v>
      </c>
      <c r="AQ426" s="304">
        <v>3.5</v>
      </c>
      <c r="AR426" s="304">
        <v>1.2</v>
      </c>
      <c r="AS426" s="304">
        <v>1.61</v>
      </c>
      <c r="AT426" s="304">
        <v>0.36</v>
      </c>
      <c r="AU426" s="305">
        <v>17.100000000000001</v>
      </c>
      <c r="AV426" s="304">
        <v>3.1</v>
      </c>
      <c r="AW426" s="304">
        <v>5.75</v>
      </c>
      <c r="AX426" s="304">
        <v>0.61</v>
      </c>
      <c r="AY426" s="303">
        <v>68.599999999999994</v>
      </c>
      <c r="AZ426" s="302">
        <v>6.5</v>
      </c>
      <c r="BA426" s="303">
        <v>27.7</v>
      </c>
      <c r="BB426" s="302">
        <v>3.1</v>
      </c>
      <c r="BC426" s="303">
        <v>147</v>
      </c>
      <c r="BD426" s="302">
        <v>13</v>
      </c>
      <c r="BE426" s="303">
        <v>33</v>
      </c>
      <c r="BF426" s="302">
        <v>3.2</v>
      </c>
      <c r="BG426" s="302">
        <v>315</v>
      </c>
      <c r="BH426" s="303">
        <v>28</v>
      </c>
      <c r="BI426" s="303">
        <v>70.2</v>
      </c>
      <c r="BJ426" s="305">
        <v>6.2</v>
      </c>
      <c r="BK426" s="302">
        <v>6.4</v>
      </c>
      <c r="BL426" s="305">
        <v>3.4</v>
      </c>
      <c r="BM426" s="302">
        <v>533000</v>
      </c>
      <c r="BN426" s="302">
        <v>46000</v>
      </c>
      <c r="BO426" s="302">
        <v>9820</v>
      </c>
      <c r="BP426" s="302">
        <v>880</v>
      </c>
      <c r="BQ426" s="303">
        <v>132.30000000000001</v>
      </c>
      <c r="BR426" s="305">
        <v>9.6999999999999993</v>
      </c>
      <c r="BS426" s="303">
        <v>185</v>
      </c>
      <c r="BT426" s="303">
        <v>17</v>
      </c>
      <c r="BU426" s="304">
        <v>1.53</v>
      </c>
      <c r="BV426" s="304">
        <v>0.74</v>
      </c>
      <c r="BW426" s="304">
        <v>0.44</v>
      </c>
      <c r="BX426" s="304">
        <v>0.26</v>
      </c>
      <c r="BY426" s="302"/>
      <c r="BZ426" s="307">
        <f t="shared" si="89"/>
        <v>45.984615384615381</v>
      </c>
      <c r="CA426" s="302"/>
      <c r="CB426" s="302"/>
      <c r="CC426" s="302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</row>
    <row r="427" spans="1:166" s="30" customFormat="1" ht="12" customHeight="1">
      <c r="A427" s="24" t="s">
        <v>557</v>
      </c>
      <c r="B427" s="24"/>
      <c r="C427" s="305">
        <v>11.004</v>
      </c>
      <c r="D427" s="25" t="s">
        <v>460</v>
      </c>
      <c r="E427" s="25"/>
      <c r="F427" s="303">
        <v>3462.8</v>
      </c>
      <c r="G427" s="303">
        <v>1.7</v>
      </c>
      <c r="H427" s="303">
        <v>3511</v>
      </c>
      <c r="I427" s="303">
        <v>73</v>
      </c>
      <c r="J427" s="305">
        <v>-1.4</v>
      </c>
      <c r="K427" s="380">
        <v>0.29862</v>
      </c>
      <c r="L427" s="380">
        <v>8.8999999999999995E-4</v>
      </c>
      <c r="M427" s="304">
        <v>29.7</v>
      </c>
      <c r="N427" s="304">
        <v>0.87</v>
      </c>
      <c r="O427" s="380">
        <v>0.72409999999999997</v>
      </c>
      <c r="P427" s="380">
        <v>0.02</v>
      </c>
      <c r="Q427" s="304">
        <v>0.87843000000000004</v>
      </c>
      <c r="R427" s="302"/>
      <c r="S427" s="302">
        <v>577</v>
      </c>
      <c r="T427" s="303">
        <v>41</v>
      </c>
      <c r="U427" s="302">
        <v>189</v>
      </c>
      <c r="V427" s="305">
        <v>13</v>
      </c>
      <c r="W427" s="305">
        <v>51.2</v>
      </c>
      <c r="X427" s="305">
        <v>3.6</v>
      </c>
      <c r="Y427" s="304">
        <v>0.70476190476190481</v>
      </c>
      <c r="Z427" s="381"/>
      <c r="AA427" s="302">
        <v>310</v>
      </c>
      <c r="AB427" s="302">
        <v>140</v>
      </c>
      <c r="AC427" s="304" t="s">
        <v>107</v>
      </c>
      <c r="AD427" s="304" t="s">
        <v>107</v>
      </c>
      <c r="AE427" s="304">
        <v>6.8000000000000005E-2</v>
      </c>
      <c r="AF427" s="304">
        <v>9.5000000000000001E-2</v>
      </c>
      <c r="AG427" s="302">
        <v>980</v>
      </c>
      <c r="AH427" s="302">
        <v>110</v>
      </c>
      <c r="AI427" s="306">
        <v>0.20699999999999999</v>
      </c>
      <c r="AJ427" s="306">
        <v>8.5999999999999993E-2</v>
      </c>
      <c r="AK427" s="305">
        <v>13.5</v>
      </c>
      <c r="AL427" s="305">
        <v>1.6</v>
      </c>
      <c r="AM427" s="306">
        <v>0.39900000000000002</v>
      </c>
      <c r="AN427" s="306">
        <v>9.0999999999999998E-2</v>
      </c>
      <c r="AO427" s="304">
        <v>3.8</v>
      </c>
      <c r="AP427" s="304">
        <v>1.3</v>
      </c>
      <c r="AQ427" s="304">
        <v>5.6</v>
      </c>
      <c r="AR427" s="304">
        <v>1.5</v>
      </c>
      <c r="AS427" s="304">
        <v>1.06</v>
      </c>
      <c r="AT427" s="304">
        <v>0.34</v>
      </c>
      <c r="AU427" s="305">
        <v>15.3</v>
      </c>
      <c r="AV427" s="304">
        <v>2.9</v>
      </c>
      <c r="AW427" s="304">
        <v>5.56</v>
      </c>
      <c r="AX427" s="304">
        <v>0.57999999999999996</v>
      </c>
      <c r="AY427" s="303">
        <v>73.7</v>
      </c>
      <c r="AZ427" s="302">
        <v>8.4</v>
      </c>
      <c r="BA427" s="303">
        <v>28.6</v>
      </c>
      <c r="BB427" s="302">
        <v>2.5</v>
      </c>
      <c r="BC427" s="303">
        <v>157</v>
      </c>
      <c r="BD427" s="302">
        <v>14</v>
      </c>
      <c r="BE427" s="303">
        <v>37.6</v>
      </c>
      <c r="BF427" s="302">
        <v>4.0999999999999996</v>
      </c>
      <c r="BG427" s="302">
        <v>370</v>
      </c>
      <c r="BH427" s="303">
        <v>24</v>
      </c>
      <c r="BI427" s="303">
        <v>82.5</v>
      </c>
      <c r="BJ427" s="305">
        <v>7.5</v>
      </c>
      <c r="BK427" s="302">
        <v>6.5</v>
      </c>
      <c r="BL427" s="305">
        <v>2</v>
      </c>
      <c r="BM427" s="302">
        <v>481000</v>
      </c>
      <c r="BN427" s="302">
        <v>42000</v>
      </c>
      <c r="BO427" s="302">
        <v>8440</v>
      </c>
      <c r="BP427" s="302">
        <v>750</v>
      </c>
      <c r="BQ427" s="303">
        <v>148</v>
      </c>
      <c r="BR427" s="305">
        <v>10</v>
      </c>
      <c r="BS427" s="303">
        <v>210</v>
      </c>
      <c r="BT427" s="303">
        <v>16</v>
      </c>
      <c r="BU427" s="304">
        <v>1.66</v>
      </c>
      <c r="BV427" s="304">
        <v>0.43</v>
      </c>
      <c r="BW427" s="304">
        <v>0.59</v>
      </c>
      <c r="BX427" s="304">
        <v>0.22</v>
      </c>
      <c r="BY427" s="302"/>
      <c r="BZ427" s="307">
        <f t="shared" si="89"/>
        <v>32.555451127819552</v>
      </c>
      <c r="CA427" s="302"/>
      <c r="CB427" s="302"/>
      <c r="CC427" s="302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</row>
    <row r="428" spans="1:166" s="30" customFormat="1" ht="12" customHeight="1">
      <c r="A428" s="24" t="s">
        <v>558</v>
      </c>
      <c r="B428" s="24"/>
      <c r="C428" s="305">
        <v>11.005000000000001</v>
      </c>
      <c r="D428" s="25" t="s">
        <v>460</v>
      </c>
      <c r="E428" s="25"/>
      <c r="F428" s="303">
        <v>3462.2</v>
      </c>
      <c r="G428" s="303">
        <v>1.7</v>
      </c>
      <c r="H428" s="303">
        <v>3447.1</v>
      </c>
      <c r="I428" s="303">
        <v>72</v>
      </c>
      <c r="J428" s="305">
        <v>0.42</v>
      </c>
      <c r="K428" s="380">
        <v>0.29833999999999999</v>
      </c>
      <c r="L428" s="380">
        <v>1E-3</v>
      </c>
      <c r="M428" s="304">
        <v>28.98</v>
      </c>
      <c r="N428" s="304">
        <v>0.84</v>
      </c>
      <c r="O428" s="380">
        <v>0.70699999999999996</v>
      </c>
      <c r="P428" s="380">
        <v>1.9E-2</v>
      </c>
      <c r="Q428" s="304">
        <v>0.58418000000000003</v>
      </c>
      <c r="R428" s="302"/>
      <c r="S428" s="302">
        <v>320</v>
      </c>
      <c r="T428" s="303">
        <v>34</v>
      </c>
      <c r="U428" s="302">
        <v>105</v>
      </c>
      <c r="V428" s="305">
        <v>11</v>
      </c>
      <c r="W428" s="305">
        <v>22</v>
      </c>
      <c r="X428" s="305">
        <v>2.2999999999999998</v>
      </c>
      <c r="Y428" s="304">
        <v>0.54500000000000004</v>
      </c>
      <c r="Z428" s="381"/>
      <c r="AA428" s="302">
        <v>360</v>
      </c>
      <c r="AB428" s="302">
        <v>120</v>
      </c>
      <c r="AC428" s="304">
        <v>0.7</v>
      </c>
      <c r="AD428" s="304">
        <v>1.4</v>
      </c>
      <c r="AE428" s="304">
        <v>0.14000000000000001</v>
      </c>
      <c r="AF428" s="304">
        <v>0.15</v>
      </c>
      <c r="AG428" s="302">
        <v>515</v>
      </c>
      <c r="AH428" s="302">
        <v>77</v>
      </c>
      <c r="AI428" s="306">
        <v>6.3E-2</v>
      </c>
      <c r="AJ428" s="306">
        <v>3.6999999999999998E-2</v>
      </c>
      <c r="AK428" s="305">
        <v>10</v>
      </c>
      <c r="AL428" s="305">
        <v>1.7</v>
      </c>
      <c r="AM428" s="306">
        <v>2.5000000000000001E-2</v>
      </c>
      <c r="AN428" s="306">
        <v>2.4E-2</v>
      </c>
      <c r="AO428" s="304">
        <v>0.49</v>
      </c>
      <c r="AP428" s="304">
        <v>0.39</v>
      </c>
      <c r="AQ428" s="304">
        <v>1.8</v>
      </c>
      <c r="AR428" s="304">
        <v>0.77</v>
      </c>
      <c r="AS428" s="304">
        <v>0.36</v>
      </c>
      <c r="AT428" s="304">
        <v>0.16</v>
      </c>
      <c r="AU428" s="305">
        <v>6.7</v>
      </c>
      <c r="AV428" s="304">
        <v>2.1</v>
      </c>
      <c r="AW428" s="304">
        <v>2.97</v>
      </c>
      <c r="AX428" s="304">
        <v>0.66</v>
      </c>
      <c r="AY428" s="303">
        <v>38.200000000000003</v>
      </c>
      <c r="AZ428" s="302">
        <v>5.3</v>
      </c>
      <c r="BA428" s="303">
        <v>16.8</v>
      </c>
      <c r="BB428" s="302">
        <v>2.2000000000000002</v>
      </c>
      <c r="BC428" s="303">
        <v>100</v>
      </c>
      <c r="BD428" s="302">
        <v>15</v>
      </c>
      <c r="BE428" s="303">
        <v>20.8</v>
      </c>
      <c r="BF428" s="302">
        <v>2.4</v>
      </c>
      <c r="BG428" s="302">
        <v>227</v>
      </c>
      <c r="BH428" s="303">
        <v>33</v>
      </c>
      <c r="BI428" s="303">
        <v>51.5</v>
      </c>
      <c r="BJ428" s="305">
        <v>6.9</v>
      </c>
      <c r="BK428" s="302">
        <v>2.5</v>
      </c>
      <c r="BL428" s="305">
        <v>2.2999999999999998</v>
      </c>
      <c r="BM428" s="302">
        <v>525000</v>
      </c>
      <c r="BN428" s="302">
        <v>67000</v>
      </c>
      <c r="BO428" s="302">
        <v>10400</v>
      </c>
      <c r="BP428" s="302">
        <v>1200</v>
      </c>
      <c r="BQ428" s="303">
        <v>65.400000000000006</v>
      </c>
      <c r="BR428" s="305">
        <v>7</v>
      </c>
      <c r="BS428" s="303">
        <v>120</v>
      </c>
      <c r="BT428" s="303">
        <v>13</v>
      </c>
      <c r="BU428" s="304">
        <v>1.46</v>
      </c>
      <c r="BV428" s="304">
        <v>0.63</v>
      </c>
      <c r="BW428" s="304">
        <v>0.51</v>
      </c>
      <c r="BX428" s="304">
        <v>0.19</v>
      </c>
      <c r="BY428" s="302"/>
      <c r="BZ428" s="307">
        <f t="shared" si="89"/>
        <v>99.181405895691626</v>
      </c>
      <c r="CA428" s="302"/>
      <c r="CB428" s="302"/>
      <c r="CC428" s="302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</row>
    <row r="429" spans="1:166" s="30" customFormat="1" ht="12" customHeight="1">
      <c r="A429" s="24" t="s">
        <v>521</v>
      </c>
      <c r="B429" s="24"/>
      <c r="C429" s="305">
        <v>7.0590000000000002</v>
      </c>
      <c r="D429" s="25" t="s">
        <v>461</v>
      </c>
      <c r="E429" s="25"/>
      <c r="F429" s="303">
        <v>3463.8</v>
      </c>
      <c r="G429" s="303">
        <v>2.6</v>
      </c>
      <c r="H429" s="303">
        <v>3435</v>
      </c>
      <c r="I429" s="303">
        <v>59</v>
      </c>
      <c r="J429" s="305">
        <v>0.84</v>
      </c>
      <c r="K429" s="380">
        <v>0.29880000000000001</v>
      </c>
      <c r="L429" s="380">
        <v>1.6000000000000001E-3</v>
      </c>
      <c r="M429" s="304">
        <v>28.97</v>
      </c>
      <c r="N429" s="304">
        <v>0.73</v>
      </c>
      <c r="O429" s="380">
        <v>0.70379999999999998</v>
      </c>
      <c r="P429" s="380">
        <v>1.4999999999999999E-2</v>
      </c>
      <c r="Q429" s="304">
        <v>0.76654</v>
      </c>
      <c r="R429" s="302"/>
      <c r="S429" s="302">
        <v>313</v>
      </c>
      <c r="T429" s="302">
        <v>19</v>
      </c>
      <c r="U429" s="303">
        <v>102.8</v>
      </c>
      <c r="V429" s="303">
        <v>6.5</v>
      </c>
      <c r="W429" s="305">
        <v>36</v>
      </c>
      <c r="X429" s="305">
        <v>2.2000000000000002</v>
      </c>
      <c r="Y429" s="304">
        <v>0.99745547073791341</v>
      </c>
      <c r="Z429" s="381"/>
      <c r="AA429" s="302">
        <v>220</v>
      </c>
      <c r="AB429" s="302">
        <v>380</v>
      </c>
      <c r="AC429" s="304">
        <v>0.05</v>
      </c>
      <c r="AD429" s="304">
        <v>0.68</v>
      </c>
      <c r="AE429" s="304">
        <v>0.11</v>
      </c>
      <c r="AF429" s="304">
        <v>0.12</v>
      </c>
      <c r="AG429" s="302">
        <v>1210</v>
      </c>
      <c r="AH429" s="302">
        <v>110</v>
      </c>
      <c r="AI429" s="306">
        <v>2.9000000000000001E-2</v>
      </c>
      <c r="AJ429" s="306">
        <v>0.02</v>
      </c>
      <c r="AK429" s="305">
        <v>12.2</v>
      </c>
      <c r="AL429" s="305">
        <v>1.4</v>
      </c>
      <c r="AM429" s="306">
        <v>0.254</v>
      </c>
      <c r="AN429" s="306">
        <v>4.2000000000000003E-2</v>
      </c>
      <c r="AO429" s="304">
        <v>3.66</v>
      </c>
      <c r="AP429" s="304">
        <v>0.95</v>
      </c>
      <c r="AQ429" s="304">
        <v>5</v>
      </c>
      <c r="AR429" s="304">
        <v>1</v>
      </c>
      <c r="AS429" s="304">
        <v>1.37</v>
      </c>
      <c r="AT429" s="304">
        <v>0.21</v>
      </c>
      <c r="AU429" s="305">
        <v>25.6</v>
      </c>
      <c r="AV429" s="304">
        <v>5.8</v>
      </c>
      <c r="AW429" s="304">
        <v>7.8</v>
      </c>
      <c r="AX429" s="304">
        <v>1.1000000000000001</v>
      </c>
      <c r="AY429" s="303">
        <v>90</v>
      </c>
      <c r="AZ429" s="302">
        <v>11</v>
      </c>
      <c r="BA429" s="303">
        <v>35.4</v>
      </c>
      <c r="BB429" s="302">
        <v>4.5999999999999996</v>
      </c>
      <c r="BC429" s="303">
        <v>166</v>
      </c>
      <c r="BD429" s="302">
        <v>21</v>
      </c>
      <c r="BE429" s="303">
        <v>34.5</v>
      </c>
      <c r="BF429" s="302">
        <v>5.0999999999999996</v>
      </c>
      <c r="BG429" s="302">
        <v>317</v>
      </c>
      <c r="BH429" s="303">
        <v>42</v>
      </c>
      <c r="BI429" s="303">
        <v>65.900000000000006</v>
      </c>
      <c r="BJ429" s="305">
        <v>8.8000000000000007</v>
      </c>
      <c r="BK429" s="302">
        <v>7.3</v>
      </c>
      <c r="BL429" s="305">
        <v>2.4</v>
      </c>
      <c r="BM429" s="302">
        <v>506000</v>
      </c>
      <c r="BN429" s="302">
        <v>40000</v>
      </c>
      <c r="BO429" s="302">
        <v>8900</v>
      </c>
      <c r="BP429" s="302">
        <v>1300</v>
      </c>
      <c r="BQ429" s="303">
        <v>117.6</v>
      </c>
      <c r="BR429" s="305">
        <v>7.3</v>
      </c>
      <c r="BS429" s="303">
        <v>117.9</v>
      </c>
      <c r="BT429" s="303">
        <v>7.4</v>
      </c>
      <c r="BU429" s="304">
        <v>1.54</v>
      </c>
      <c r="BV429" s="304">
        <v>0.4</v>
      </c>
      <c r="BW429" s="304">
        <v>0.4</v>
      </c>
      <c r="BX429" s="304">
        <v>0.25</v>
      </c>
      <c r="BY429" s="302"/>
      <c r="BZ429" s="307">
        <f t="shared" si="89"/>
        <v>42.590163934426229</v>
      </c>
      <c r="CA429" s="302"/>
      <c r="CB429" s="302"/>
      <c r="CC429" s="302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</row>
    <row r="430" spans="1:166" s="30" customFormat="1" ht="12" customHeight="1">
      <c r="A430" s="24" t="s">
        <v>522</v>
      </c>
      <c r="B430" s="24"/>
      <c r="C430" s="305">
        <v>7.0090000000000003</v>
      </c>
      <c r="D430" s="25" t="s">
        <v>461</v>
      </c>
      <c r="E430" s="25"/>
      <c r="F430" s="303">
        <v>3468.9</v>
      </c>
      <c r="G430" s="303">
        <v>2</v>
      </c>
      <c r="H430" s="303">
        <v>3439</v>
      </c>
      <c r="I430" s="303">
        <v>58</v>
      </c>
      <c r="J430" s="305">
        <v>0.86</v>
      </c>
      <c r="K430" s="380">
        <v>0.29970000000000002</v>
      </c>
      <c r="L430" s="380">
        <v>1.5E-3</v>
      </c>
      <c r="M430" s="304">
        <v>29.1</v>
      </c>
      <c r="N430" s="304">
        <v>0.73</v>
      </c>
      <c r="O430" s="380">
        <v>0.70479999999999998</v>
      </c>
      <c r="P430" s="380">
        <v>1.4999999999999999E-2</v>
      </c>
      <c r="Q430" s="304">
        <v>0.80283000000000004</v>
      </c>
      <c r="R430" s="302"/>
      <c r="S430" s="302">
        <v>248</v>
      </c>
      <c r="T430" s="302">
        <v>16</v>
      </c>
      <c r="U430" s="305">
        <v>81.599999999999994</v>
      </c>
      <c r="V430" s="303">
        <v>5.4</v>
      </c>
      <c r="W430" s="305">
        <v>17</v>
      </c>
      <c r="X430" s="305">
        <v>1.1000000000000001</v>
      </c>
      <c r="Y430" s="304">
        <v>0.59485530546623799</v>
      </c>
      <c r="Z430" s="381"/>
      <c r="AA430" s="302">
        <v>320</v>
      </c>
      <c r="AB430" s="302">
        <v>190</v>
      </c>
      <c r="AC430" s="304" t="s">
        <v>107</v>
      </c>
      <c r="AD430" s="304" t="s">
        <v>107</v>
      </c>
      <c r="AE430" s="304">
        <v>0.12</v>
      </c>
      <c r="AF430" s="304">
        <v>0.13</v>
      </c>
      <c r="AG430" s="302">
        <v>490</v>
      </c>
      <c r="AH430" s="302">
        <v>44</v>
      </c>
      <c r="AI430" s="306">
        <v>6.1000000000000004E-3</v>
      </c>
      <c r="AJ430" s="306">
        <v>9.5999999999999992E-3</v>
      </c>
      <c r="AK430" s="305">
        <v>8.98</v>
      </c>
      <c r="AL430" s="305">
        <v>0.8</v>
      </c>
      <c r="AM430" s="306">
        <v>4.7E-2</v>
      </c>
      <c r="AN430" s="306">
        <v>2.4E-2</v>
      </c>
      <c r="AO430" s="304">
        <v>0.72</v>
      </c>
      <c r="AP430" s="304">
        <v>0.4</v>
      </c>
      <c r="AQ430" s="304">
        <v>1.0900000000000001</v>
      </c>
      <c r="AR430" s="304">
        <v>0.44</v>
      </c>
      <c r="AS430" s="304">
        <v>0.3</v>
      </c>
      <c r="AT430" s="304">
        <v>0.16</v>
      </c>
      <c r="AU430" s="305">
        <v>6.1</v>
      </c>
      <c r="AV430" s="304">
        <v>1.8</v>
      </c>
      <c r="AW430" s="304">
        <v>2.4900000000000002</v>
      </c>
      <c r="AX430" s="304">
        <v>0.28000000000000003</v>
      </c>
      <c r="AY430" s="303">
        <v>34.799999999999997</v>
      </c>
      <c r="AZ430" s="302">
        <v>4.5999999999999996</v>
      </c>
      <c r="BA430" s="303">
        <v>14</v>
      </c>
      <c r="BB430" s="302">
        <v>1.8</v>
      </c>
      <c r="BC430" s="303">
        <v>79</v>
      </c>
      <c r="BD430" s="302">
        <v>10</v>
      </c>
      <c r="BE430" s="303">
        <v>18.600000000000001</v>
      </c>
      <c r="BF430" s="302">
        <v>1.7</v>
      </c>
      <c r="BG430" s="302">
        <v>194</v>
      </c>
      <c r="BH430" s="303">
        <v>23</v>
      </c>
      <c r="BI430" s="303">
        <v>46.8</v>
      </c>
      <c r="BJ430" s="305">
        <v>4.5999999999999996</v>
      </c>
      <c r="BK430" s="302">
        <v>4.9000000000000004</v>
      </c>
      <c r="BL430" s="305">
        <v>2.2000000000000002</v>
      </c>
      <c r="BM430" s="302">
        <v>523000</v>
      </c>
      <c r="BN430" s="302">
        <v>34000</v>
      </c>
      <c r="BO430" s="302">
        <v>9500</v>
      </c>
      <c r="BP430" s="302">
        <v>1000</v>
      </c>
      <c r="BQ430" s="303">
        <v>55.5</v>
      </c>
      <c r="BR430" s="305">
        <v>3.5</v>
      </c>
      <c r="BS430" s="303">
        <v>93.3</v>
      </c>
      <c r="BT430" s="303">
        <v>6.3</v>
      </c>
      <c r="BU430" s="304">
        <v>1.19</v>
      </c>
      <c r="BV430" s="304">
        <v>0.51</v>
      </c>
      <c r="BW430" s="304">
        <v>0.92</v>
      </c>
      <c r="BX430" s="304">
        <v>0.31</v>
      </c>
      <c r="BY430" s="302"/>
      <c r="BZ430" s="307">
        <f t="shared" si="89"/>
        <v>80.259938837920487</v>
      </c>
      <c r="CA430" s="302"/>
      <c r="CB430" s="302"/>
      <c r="CC430" s="302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</row>
    <row r="431" spans="1:166" s="30" customFormat="1" ht="12" customHeight="1">
      <c r="A431" s="24" t="s">
        <v>523</v>
      </c>
      <c r="B431" s="24"/>
      <c r="C431" s="305">
        <v>7.0730000000000004</v>
      </c>
      <c r="D431" s="25" t="s">
        <v>461</v>
      </c>
      <c r="E431" s="25"/>
      <c r="F431" s="303">
        <v>3462.6</v>
      </c>
      <c r="G431" s="303">
        <v>2.1</v>
      </c>
      <c r="H431" s="303">
        <v>3482</v>
      </c>
      <c r="I431" s="303">
        <v>59</v>
      </c>
      <c r="J431" s="305">
        <v>-0.56999999999999995</v>
      </c>
      <c r="K431" s="380">
        <v>0.2984</v>
      </c>
      <c r="L431" s="380">
        <v>1.6000000000000001E-3</v>
      </c>
      <c r="M431" s="304">
        <v>29.45</v>
      </c>
      <c r="N431" s="304">
        <v>0.74</v>
      </c>
      <c r="O431" s="380">
        <v>0.71630000000000005</v>
      </c>
      <c r="P431" s="380">
        <v>1.6E-2</v>
      </c>
      <c r="Q431" s="304">
        <v>0.78983000000000003</v>
      </c>
      <c r="R431" s="302"/>
      <c r="S431" s="302">
        <v>241</v>
      </c>
      <c r="T431" s="302">
        <v>16</v>
      </c>
      <c r="U431" s="305">
        <v>79.099999999999994</v>
      </c>
      <c r="V431" s="303">
        <v>5.3</v>
      </c>
      <c r="W431" s="305">
        <v>17.600000000000001</v>
      </c>
      <c r="X431" s="305">
        <v>1.2</v>
      </c>
      <c r="Y431" s="304">
        <v>0.62443946188340804</v>
      </c>
      <c r="Z431" s="381"/>
      <c r="AA431" s="302">
        <v>180</v>
      </c>
      <c r="AB431" s="302">
        <v>290</v>
      </c>
      <c r="AC431" s="304" t="s">
        <v>107</v>
      </c>
      <c r="AD431" s="304" t="s">
        <v>107</v>
      </c>
      <c r="AE431" s="304">
        <v>3.5999999999999997E-2</v>
      </c>
      <c r="AF431" s="304">
        <v>7.2999999999999995E-2</v>
      </c>
      <c r="AG431" s="302">
        <v>395</v>
      </c>
      <c r="AH431" s="302">
        <v>28</v>
      </c>
      <c r="AI431" s="306" t="s">
        <v>107</v>
      </c>
      <c r="AJ431" s="306" t="s">
        <v>107</v>
      </c>
      <c r="AK431" s="305">
        <v>9.3000000000000007</v>
      </c>
      <c r="AL431" s="305">
        <v>1.5</v>
      </c>
      <c r="AM431" s="306">
        <v>1.9E-2</v>
      </c>
      <c r="AN431" s="306">
        <v>1.4E-2</v>
      </c>
      <c r="AO431" s="304">
        <v>0.62</v>
      </c>
      <c r="AP431" s="304">
        <v>0.33</v>
      </c>
      <c r="AQ431" s="304">
        <v>0.88</v>
      </c>
      <c r="AR431" s="304">
        <v>0.32</v>
      </c>
      <c r="AS431" s="304">
        <v>0.33</v>
      </c>
      <c r="AT431" s="304">
        <v>0.16</v>
      </c>
      <c r="AU431" s="305">
        <v>7.2</v>
      </c>
      <c r="AV431" s="304">
        <v>2.7</v>
      </c>
      <c r="AW431" s="304">
        <v>2.35</v>
      </c>
      <c r="AX431" s="304">
        <v>0.45</v>
      </c>
      <c r="AY431" s="303">
        <v>28.3</v>
      </c>
      <c r="AZ431" s="302">
        <v>4.0999999999999996</v>
      </c>
      <c r="BA431" s="303">
        <v>11.5</v>
      </c>
      <c r="BB431" s="302">
        <v>1.3</v>
      </c>
      <c r="BC431" s="303">
        <v>60.4</v>
      </c>
      <c r="BD431" s="302">
        <v>7.1</v>
      </c>
      <c r="BE431" s="303">
        <v>13.4</v>
      </c>
      <c r="BF431" s="302">
        <v>1.9</v>
      </c>
      <c r="BG431" s="302">
        <v>137</v>
      </c>
      <c r="BH431" s="303">
        <v>14</v>
      </c>
      <c r="BI431" s="303">
        <v>27.9</v>
      </c>
      <c r="BJ431" s="305">
        <v>3.9</v>
      </c>
      <c r="BK431" s="302">
        <v>7.3</v>
      </c>
      <c r="BL431" s="305">
        <v>2.7</v>
      </c>
      <c r="BM431" s="302">
        <v>509000</v>
      </c>
      <c r="BN431" s="302">
        <v>53000</v>
      </c>
      <c r="BO431" s="302">
        <v>8760</v>
      </c>
      <c r="BP431" s="302">
        <v>990</v>
      </c>
      <c r="BQ431" s="303">
        <v>55.7</v>
      </c>
      <c r="BR431" s="305">
        <v>3.7</v>
      </c>
      <c r="BS431" s="303">
        <v>89.2</v>
      </c>
      <c r="BT431" s="303">
        <v>6</v>
      </c>
      <c r="BU431" s="304">
        <v>2</v>
      </c>
      <c r="BV431" s="304">
        <v>0.44</v>
      </c>
      <c r="BW431" s="304">
        <v>0.57999999999999996</v>
      </c>
      <c r="BX431" s="304">
        <v>0.36</v>
      </c>
      <c r="BY431" s="302"/>
      <c r="BZ431" s="307">
        <f t="shared" si="89"/>
        <v>77.804252199413497</v>
      </c>
      <c r="CA431" s="302"/>
      <c r="CB431" s="302"/>
      <c r="CC431" s="302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</row>
    <row r="432" spans="1:166" s="30" customFormat="1" ht="12" customHeight="1">
      <c r="A432" s="24" t="s">
        <v>524</v>
      </c>
      <c r="B432" s="24"/>
      <c r="C432" s="305">
        <v>7.0220000000000002</v>
      </c>
      <c r="D432" s="25" t="s">
        <v>461</v>
      </c>
      <c r="E432" s="25"/>
      <c r="F432" s="303">
        <v>3467.5</v>
      </c>
      <c r="G432" s="303">
        <v>3.1</v>
      </c>
      <c r="H432" s="303">
        <v>3465</v>
      </c>
      <c r="I432" s="303">
        <v>59</v>
      </c>
      <c r="J432" s="305">
        <v>7.0000000000000007E-2</v>
      </c>
      <c r="K432" s="380">
        <v>0.29949999999999999</v>
      </c>
      <c r="L432" s="380">
        <v>1.4E-3</v>
      </c>
      <c r="M432" s="304">
        <v>29.37</v>
      </c>
      <c r="N432" s="304">
        <v>0.73</v>
      </c>
      <c r="O432" s="380">
        <v>0.71179999999999999</v>
      </c>
      <c r="P432" s="380">
        <v>1.6E-2</v>
      </c>
      <c r="Q432" s="304">
        <v>0.76327999999999996</v>
      </c>
      <c r="R432" s="302"/>
      <c r="S432" s="302">
        <v>216</v>
      </c>
      <c r="T432" s="302">
        <v>21</v>
      </c>
      <c r="U432" s="305">
        <v>71.099999999999994</v>
      </c>
      <c r="V432" s="303">
        <v>6.7</v>
      </c>
      <c r="W432" s="305">
        <v>19.3</v>
      </c>
      <c r="X432" s="305">
        <v>1.8</v>
      </c>
      <c r="Y432" s="304">
        <v>0.76119402985074625</v>
      </c>
      <c r="Z432" s="381"/>
      <c r="AA432" s="302">
        <v>250</v>
      </c>
      <c r="AB432" s="302">
        <v>310</v>
      </c>
      <c r="AC432" s="304">
        <v>0.06</v>
      </c>
      <c r="AD432" s="304">
        <v>0.94</v>
      </c>
      <c r="AE432" s="304">
        <v>7.0999999999999994E-2</v>
      </c>
      <c r="AF432" s="304">
        <v>9.8000000000000004E-2</v>
      </c>
      <c r="AG432" s="302">
        <v>575</v>
      </c>
      <c r="AH432" s="302">
        <v>42</v>
      </c>
      <c r="AI432" s="306" t="s">
        <v>107</v>
      </c>
      <c r="AJ432" s="306" t="s">
        <v>107</v>
      </c>
      <c r="AK432" s="305">
        <v>8.1</v>
      </c>
      <c r="AL432" s="305">
        <v>1</v>
      </c>
      <c r="AM432" s="306">
        <v>6.0999999999999999E-2</v>
      </c>
      <c r="AN432" s="306">
        <v>0.03</v>
      </c>
      <c r="AO432" s="304">
        <v>1.1299999999999999</v>
      </c>
      <c r="AP432" s="304">
        <v>0.47</v>
      </c>
      <c r="AQ432" s="304">
        <v>2.4900000000000002</v>
      </c>
      <c r="AR432" s="304">
        <v>0.53</v>
      </c>
      <c r="AS432" s="304">
        <v>0.62</v>
      </c>
      <c r="AT432" s="304">
        <v>0.18</v>
      </c>
      <c r="AU432" s="305">
        <v>10.7</v>
      </c>
      <c r="AV432" s="304">
        <v>2.4</v>
      </c>
      <c r="AW432" s="304">
        <v>3.57</v>
      </c>
      <c r="AX432" s="304">
        <v>0.48</v>
      </c>
      <c r="AY432" s="303">
        <v>46.5</v>
      </c>
      <c r="AZ432" s="302">
        <v>5.7</v>
      </c>
      <c r="BA432" s="303">
        <v>17.399999999999999</v>
      </c>
      <c r="BB432" s="302">
        <v>1.7</v>
      </c>
      <c r="BC432" s="303">
        <v>86.1</v>
      </c>
      <c r="BD432" s="302">
        <v>8.4</v>
      </c>
      <c r="BE432" s="303">
        <v>18.2</v>
      </c>
      <c r="BF432" s="302">
        <v>2.5</v>
      </c>
      <c r="BG432" s="302">
        <v>187</v>
      </c>
      <c r="BH432" s="303">
        <v>18</v>
      </c>
      <c r="BI432" s="303">
        <v>42.6</v>
      </c>
      <c r="BJ432" s="305">
        <v>5.3</v>
      </c>
      <c r="BK432" s="302">
        <v>6.8</v>
      </c>
      <c r="BL432" s="305">
        <v>2.4</v>
      </c>
      <c r="BM432" s="302">
        <v>497000</v>
      </c>
      <c r="BN432" s="302">
        <v>38000</v>
      </c>
      <c r="BO432" s="302">
        <v>8630</v>
      </c>
      <c r="BP432" s="302">
        <v>890</v>
      </c>
      <c r="BQ432" s="303">
        <v>61.2</v>
      </c>
      <c r="BR432" s="305">
        <v>6</v>
      </c>
      <c r="BS432" s="303">
        <v>80.400000000000006</v>
      </c>
      <c r="BT432" s="303">
        <v>7.6</v>
      </c>
      <c r="BU432" s="304">
        <v>1.52</v>
      </c>
      <c r="BV432" s="304">
        <v>0.49</v>
      </c>
      <c r="BW432" s="304">
        <v>0.59</v>
      </c>
      <c r="BX432" s="304">
        <v>0.47</v>
      </c>
      <c r="BY432" s="302"/>
      <c r="BZ432" s="307">
        <f t="shared" si="89"/>
        <v>59.825141273056829</v>
      </c>
      <c r="CA432" s="302"/>
      <c r="CB432" s="302"/>
      <c r="CC432" s="302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</row>
    <row r="433" spans="1:166" s="30" customFormat="1" ht="12" customHeight="1">
      <c r="A433" s="24" t="s">
        <v>525</v>
      </c>
      <c r="B433" s="24"/>
      <c r="C433" s="305">
        <v>7.0190000000000001</v>
      </c>
      <c r="D433" s="25" t="s">
        <v>461</v>
      </c>
      <c r="E433" s="25"/>
      <c r="F433" s="303">
        <v>3464.3</v>
      </c>
      <c r="G433" s="303">
        <v>2.2999999999999998</v>
      </c>
      <c r="H433" s="303">
        <v>3449</v>
      </c>
      <c r="I433" s="303">
        <v>59</v>
      </c>
      <c r="J433" s="305">
        <v>0.44</v>
      </c>
      <c r="K433" s="380">
        <v>0.29870000000000002</v>
      </c>
      <c r="L433" s="380">
        <v>1.1999999999999999E-3</v>
      </c>
      <c r="M433" s="304">
        <v>29.1</v>
      </c>
      <c r="N433" s="304">
        <v>0.72</v>
      </c>
      <c r="O433" s="380">
        <v>0.70750000000000002</v>
      </c>
      <c r="P433" s="380">
        <v>1.6E-2</v>
      </c>
      <c r="Q433" s="304">
        <v>0.83457000000000003</v>
      </c>
      <c r="R433" s="302"/>
      <c r="S433" s="302">
        <v>319</v>
      </c>
      <c r="T433" s="302">
        <v>19</v>
      </c>
      <c r="U433" s="303">
        <v>104.5</v>
      </c>
      <c r="V433" s="303">
        <v>6.2</v>
      </c>
      <c r="W433" s="305">
        <v>23.2</v>
      </c>
      <c r="X433" s="305">
        <v>1.4</v>
      </c>
      <c r="Y433" s="304">
        <v>0.62981574539363483</v>
      </c>
      <c r="Z433" s="381"/>
      <c r="AA433" s="302">
        <v>290</v>
      </c>
      <c r="AB433" s="302">
        <v>150</v>
      </c>
      <c r="AC433" s="304">
        <v>1.3</v>
      </c>
      <c r="AD433" s="304">
        <v>0.89</v>
      </c>
      <c r="AE433" s="304" t="s">
        <v>107</v>
      </c>
      <c r="AF433" s="304" t="s">
        <v>107</v>
      </c>
      <c r="AG433" s="302">
        <v>527</v>
      </c>
      <c r="AH433" s="302">
        <v>42</v>
      </c>
      <c r="AI433" s="306">
        <v>4.1999999999999997E-3</v>
      </c>
      <c r="AJ433" s="306">
        <v>6.4000000000000003E-3</v>
      </c>
      <c r="AK433" s="305">
        <v>11.2</v>
      </c>
      <c r="AL433" s="305">
        <v>1.7</v>
      </c>
      <c r="AM433" s="306">
        <v>3.9E-2</v>
      </c>
      <c r="AN433" s="306">
        <v>2.4E-2</v>
      </c>
      <c r="AO433" s="304">
        <v>0.83</v>
      </c>
      <c r="AP433" s="304">
        <v>0.46</v>
      </c>
      <c r="AQ433" s="304">
        <v>1.66</v>
      </c>
      <c r="AR433" s="304">
        <v>0.56999999999999995</v>
      </c>
      <c r="AS433" s="304">
        <v>0.59</v>
      </c>
      <c r="AT433" s="304">
        <v>0.16</v>
      </c>
      <c r="AU433" s="305">
        <v>7.8</v>
      </c>
      <c r="AV433" s="304">
        <v>1.9</v>
      </c>
      <c r="AW433" s="304">
        <v>2.97</v>
      </c>
      <c r="AX433" s="304">
        <v>0.55000000000000004</v>
      </c>
      <c r="AY433" s="303">
        <v>36.799999999999997</v>
      </c>
      <c r="AZ433" s="302">
        <v>4.3</v>
      </c>
      <c r="BA433" s="303">
        <v>16</v>
      </c>
      <c r="BB433" s="302">
        <v>2</v>
      </c>
      <c r="BC433" s="303">
        <v>81.5</v>
      </c>
      <c r="BD433" s="302">
        <v>8.4</v>
      </c>
      <c r="BE433" s="303">
        <v>18</v>
      </c>
      <c r="BF433" s="302">
        <v>2.1</v>
      </c>
      <c r="BG433" s="302">
        <v>187</v>
      </c>
      <c r="BH433" s="303">
        <v>22</v>
      </c>
      <c r="BI433" s="303">
        <v>42.8</v>
      </c>
      <c r="BJ433" s="305">
        <v>6</v>
      </c>
      <c r="BK433" s="302">
        <v>8.9</v>
      </c>
      <c r="BL433" s="305">
        <v>2.2999999999999998</v>
      </c>
      <c r="BM433" s="302">
        <v>546000</v>
      </c>
      <c r="BN433" s="302">
        <v>40000</v>
      </c>
      <c r="BO433" s="302">
        <v>8800</v>
      </c>
      <c r="BP433" s="302">
        <v>1000</v>
      </c>
      <c r="BQ433" s="303">
        <v>75.2</v>
      </c>
      <c r="BR433" s="305">
        <v>4.2</v>
      </c>
      <c r="BS433" s="303">
        <v>119.4</v>
      </c>
      <c r="BT433" s="303">
        <v>7.2</v>
      </c>
      <c r="BU433" s="304">
        <v>1.96</v>
      </c>
      <c r="BV433" s="304">
        <v>0.56000000000000005</v>
      </c>
      <c r="BW433" s="304">
        <v>0.71</v>
      </c>
      <c r="BX433" s="304">
        <v>0.25</v>
      </c>
      <c r="BY433" s="302"/>
      <c r="BZ433" s="307">
        <f t="shared" si="89"/>
        <v>66.506024096385545</v>
      </c>
      <c r="CA433" s="302"/>
      <c r="CB433" s="302"/>
      <c r="CC433" s="302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</row>
    <row r="434" spans="1:166" s="30" customFormat="1" ht="12" customHeight="1">
      <c r="A434" s="24" t="s">
        <v>526</v>
      </c>
      <c r="B434" s="24"/>
      <c r="C434" s="305">
        <v>7.01</v>
      </c>
      <c r="D434" s="25" t="s">
        <v>461</v>
      </c>
      <c r="E434" s="25"/>
      <c r="F434" s="303">
        <v>3463.8</v>
      </c>
      <c r="G434" s="303">
        <v>2.9</v>
      </c>
      <c r="H434" s="303">
        <v>3450</v>
      </c>
      <c r="I434" s="303">
        <v>59</v>
      </c>
      <c r="J434" s="305">
        <v>0.4</v>
      </c>
      <c r="K434" s="380">
        <v>0.29880000000000001</v>
      </c>
      <c r="L434" s="380">
        <v>1.6000000000000001E-3</v>
      </c>
      <c r="M434" s="304">
        <v>29.11</v>
      </c>
      <c r="N434" s="304">
        <v>0.74</v>
      </c>
      <c r="O434" s="380">
        <v>0.70779999999999998</v>
      </c>
      <c r="P434" s="380">
        <v>1.6E-2</v>
      </c>
      <c r="Q434" s="304">
        <v>0.77197000000000005</v>
      </c>
      <c r="R434" s="302"/>
      <c r="S434" s="302">
        <v>251</v>
      </c>
      <c r="T434" s="302">
        <v>18</v>
      </c>
      <c r="U434" s="305">
        <v>82.4</v>
      </c>
      <c r="V434" s="303">
        <v>5.6</v>
      </c>
      <c r="W434" s="305">
        <v>17.899999999999999</v>
      </c>
      <c r="X434" s="305">
        <v>1.3</v>
      </c>
      <c r="Y434" s="304">
        <v>0.60319148936170219</v>
      </c>
      <c r="Z434" s="381"/>
      <c r="AA434" s="302" t="s">
        <v>107</v>
      </c>
      <c r="AB434" s="302" t="s">
        <v>107</v>
      </c>
      <c r="AC434" s="304" t="s">
        <v>107</v>
      </c>
      <c r="AD434" s="304" t="s">
        <v>107</v>
      </c>
      <c r="AE434" s="304">
        <v>0.09</v>
      </c>
      <c r="AF434" s="304">
        <v>0.12</v>
      </c>
      <c r="AG434" s="302">
        <v>468</v>
      </c>
      <c r="AH434" s="302">
        <v>46</v>
      </c>
      <c r="AI434" s="306">
        <v>6.1000000000000004E-3</v>
      </c>
      <c r="AJ434" s="306">
        <v>7.1000000000000004E-3</v>
      </c>
      <c r="AK434" s="305">
        <v>8.6</v>
      </c>
      <c r="AL434" s="305">
        <v>1</v>
      </c>
      <c r="AM434" s="306">
        <v>2.5000000000000001E-2</v>
      </c>
      <c r="AN434" s="306">
        <v>2.1999999999999999E-2</v>
      </c>
      <c r="AO434" s="304">
        <v>0.45</v>
      </c>
      <c r="AP434" s="304">
        <v>0.38</v>
      </c>
      <c r="AQ434" s="304">
        <v>1.06</v>
      </c>
      <c r="AR434" s="304">
        <v>0.37</v>
      </c>
      <c r="AS434" s="304">
        <v>0.52</v>
      </c>
      <c r="AT434" s="304">
        <v>0.18</v>
      </c>
      <c r="AU434" s="305">
        <v>8.4</v>
      </c>
      <c r="AV434" s="304">
        <v>2.4</v>
      </c>
      <c r="AW434" s="304">
        <v>2.94</v>
      </c>
      <c r="AX434" s="304">
        <v>0.61</v>
      </c>
      <c r="AY434" s="303">
        <v>36.299999999999997</v>
      </c>
      <c r="AZ434" s="302">
        <v>6.9</v>
      </c>
      <c r="BA434" s="303">
        <v>13.9</v>
      </c>
      <c r="BB434" s="302">
        <v>1.2</v>
      </c>
      <c r="BC434" s="303">
        <v>81.2</v>
      </c>
      <c r="BD434" s="302">
        <v>7</v>
      </c>
      <c r="BE434" s="303">
        <v>19.100000000000001</v>
      </c>
      <c r="BF434" s="302">
        <v>1.5</v>
      </c>
      <c r="BG434" s="302">
        <v>195</v>
      </c>
      <c r="BH434" s="303">
        <v>19</v>
      </c>
      <c r="BI434" s="303">
        <v>45.6</v>
      </c>
      <c r="BJ434" s="305">
        <v>4.4000000000000004</v>
      </c>
      <c r="BK434" s="302">
        <v>7.3</v>
      </c>
      <c r="BL434" s="305">
        <v>3.8</v>
      </c>
      <c r="BM434" s="302">
        <v>575000</v>
      </c>
      <c r="BN434" s="302">
        <v>41000</v>
      </c>
      <c r="BO434" s="302">
        <v>9600</v>
      </c>
      <c r="BP434" s="302">
        <v>1100</v>
      </c>
      <c r="BQ434" s="303">
        <v>56.7</v>
      </c>
      <c r="BR434" s="305">
        <v>4</v>
      </c>
      <c r="BS434" s="303">
        <v>94</v>
      </c>
      <c r="BT434" s="303">
        <v>6.5</v>
      </c>
      <c r="BU434" s="304">
        <v>1.64</v>
      </c>
      <c r="BV434" s="304">
        <v>0.2</v>
      </c>
      <c r="BW434" s="304">
        <v>0.74</v>
      </c>
      <c r="BX434" s="304">
        <v>0.26</v>
      </c>
      <c r="BY434" s="302"/>
      <c r="BZ434" s="307">
        <f t="shared" si="89"/>
        <v>114.91194968553458</v>
      </c>
      <c r="CA434" s="302"/>
      <c r="CB434" s="302"/>
      <c r="CC434" s="302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</row>
    <row r="435" spans="1:166" s="30" customFormat="1" ht="12" customHeight="1">
      <c r="A435" s="24" t="s">
        <v>527</v>
      </c>
      <c r="B435" s="24"/>
      <c r="C435" s="305">
        <v>7.0369999999999999</v>
      </c>
      <c r="D435" s="25" t="s">
        <v>461</v>
      </c>
      <c r="E435" s="25"/>
      <c r="F435" s="303">
        <v>3469.8</v>
      </c>
      <c r="G435" s="303">
        <v>2.8</v>
      </c>
      <c r="H435" s="303">
        <v>3421.3</v>
      </c>
      <c r="I435" s="303">
        <v>57</v>
      </c>
      <c r="J435" s="305">
        <v>1.4</v>
      </c>
      <c r="K435" s="380">
        <v>0.2999</v>
      </c>
      <c r="L435" s="380">
        <v>1.2999999999999999E-3</v>
      </c>
      <c r="M435" s="304">
        <v>28.9</v>
      </c>
      <c r="N435" s="304">
        <v>0.71</v>
      </c>
      <c r="O435" s="380">
        <v>0.70020000000000004</v>
      </c>
      <c r="P435" s="380">
        <v>1.4999999999999999E-2</v>
      </c>
      <c r="Q435" s="304">
        <v>0.67166000000000003</v>
      </c>
      <c r="R435" s="302"/>
      <c r="S435" s="302">
        <v>259</v>
      </c>
      <c r="T435" s="302">
        <v>20</v>
      </c>
      <c r="U435" s="305">
        <v>85.3</v>
      </c>
      <c r="V435" s="303">
        <v>6.9</v>
      </c>
      <c r="W435" s="305">
        <v>23.7</v>
      </c>
      <c r="X435" s="305">
        <v>1.9</v>
      </c>
      <c r="Y435" s="304">
        <v>0.8</v>
      </c>
      <c r="Z435" s="381"/>
      <c r="AA435" s="302">
        <v>130</v>
      </c>
      <c r="AB435" s="302">
        <v>120</v>
      </c>
      <c r="AC435" s="304">
        <v>0.4</v>
      </c>
      <c r="AD435" s="304">
        <v>1.1000000000000001</v>
      </c>
      <c r="AE435" s="304" t="s">
        <v>107</v>
      </c>
      <c r="AF435" s="304" t="s">
        <v>107</v>
      </c>
      <c r="AG435" s="302">
        <v>668</v>
      </c>
      <c r="AH435" s="302">
        <v>71</v>
      </c>
      <c r="AI435" s="306">
        <v>9.5999999999999992E-3</v>
      </c>
      <c r="AJ435" s="306">
        <v>8.8000000000000005E-3</v>
      </c>
      <c r="AK435" s="305">
        <v>9.1999999999999993</v>
      </c>
      <c r="AL435" s="305">
        <v>1.8</v>
      </c>
      <c r="AM435" s="306">
        <v>6.6000000000000003E-2</v>
      </c>
      <c r="AN435" s="306">
        <v>2.1999999999999999E-2</v>
      </c>
      <c r="AO435" s="304">
        <v>1.67</v>
      </c>
      <c r="AP435" s="304">
        <v>0.64</v>
      </c>
      <c r="AQ435" s="304">
        <v>2.65</v>
      </c>
      <c r="AR435" s="304">
        <v>0.79</v>
      </c>
      <c r="AS435" s="304">
        <v>0.7</v>
      </c>
      <c r="AT435" s="304">
        <v>0.31</v>
      </c>
      <c r="AU435" s="305">
        <v>14.2</v>
      </c>
      <c r="AV435" s="304">
        <v>4.0999999999999996</v>
      </c>
      <c r="AW435" s="304">
        <v>4.62</v>
      </c>
      <c r="AX435" s="304">
        <v>0.96</v>
      </c>
      <c r="AY435" s="303">
        <v>54.5</v>
      </c>
      <c r="AZ435" s="302">
        <v>5.3</v>
      </c>
      <c r="BA435" s="303">
        <v>22.2</v>
      </c>
      <c r="BB435" s="302">
        <v>2.8</v>
      </c>
      <c r="BC435" s="303">
        <v>111</v>
      </c>
      <c r="BD435" s="302">
        <v>12</v>
      </c>
      <c r="BE435" s="303">
        <v>23.2</v>
      </c>
      <c r="BF435" s="302">
        <v>2.2000000000000002</v>
      </c>
      <c r="BG435" s="302">
        <v>233</v>
      </c>
      <c r="BH435" s="303">
        <v>27</v>
      </c>
      <c r="BI435" s="303">
        <v>51.6</v>
      </c>
      <c r="BJ435" s="305">
        <v>5.3</v>
      </c>
      <c r="BK435" s="302">
        <v>7.3</v>
      </c>
      <c r="BL435" s="305">
        <v>2.2000000000000002</v>
      </c>
      <c r="BM435" s="302">
        <v>559000</v>
      </c>
      <c r="BN435" s="302">
        <v>51000</v>
      </c>
      <c r="BO435" s="302">
        <v>10300</v>
      </c>
      <c r="BP435" s="302">
        <v>910</v>
      </c>
      <c r="BQ435" s="303">
        <v>78.400000000000006</v>
      </c>
      <c r="BR435" s="305">
        <v>6.3</v>
      </c>
      <c r="BS435" s="303">
        <v>98</v>
      </c>
      <c r="BT435" s="303">
        <v>7.9</v>
      </c>
      <c r="BU435" s="304">
        <v>0.87</v>
      </c>
      <c r="BV435" s="304">
        <v>0.43</v>
      </c>
      <c r="BW435" s="304">
        <v>0.44</v>
      </c>
      <c r="BX435" s="304">
        <v>0.3</v>
      </c>
      <c r="BY435" s="302"/>
      <c r="BZ435" s="307">
        <f t="shared" si="89"/>
        <v>53.200768274771214</v>
      </c>
      <c r="CA435" s="302"/>
      <c r="CB435" s="302"/>
      <c r="CC435" s="302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</row>
    <row r="436" spans="1:166" s="30" customFormat="1" ht="12" customHeight="1">
      <c r="A436" s="24" t="s">
        <v>528</v>
      </c>
      <c r="B436" s="24"/>
      <c r="C436" s="305">
        <v>7.0060000000000002</v>
      </c>
      <c r="D436" s="25" t="s">
        <v>461</v>
      </c>
      <c r="E436" s="25"/>
      <c r="F436" s="303">
        <v>3464.5</v>
      </c>
      <c r="G436" s="303">
        <v>1.7</v>
      </c>
      <c r="H436" s="303">
        <v>3428.9</v>
      </c>
      <c r="I436" s="303">
        <v>57</v>
      </c>
      <c r="J436" s="305">
        <v>1.03</v>
      </c>
      <c r="K436" s="380">
        <v>0.2989</v>
      </c>
      <c r="L436" s="380">
        <v>1.2999999999999999E-3</v>
      </c>
      <c r="M436" s="304">
        <v>28.88</v>
      </c>
      <c r="N436" s="304">
        <v>0.71</v>
      </c>
      <c r="O436" s="380">
        <v>0.70220000000000005</v>
      </c>
      <c r="P436" s="380">
        <v>1.4999999999999999E-2</v>
      </c>
      <c r="Q436" s="304">
        <v>0.70979000000000003</v>
      </c>
      <c r="R436" s="302"/>
      <c r="S436" s="302">
        <v>474</v>
      </c>
      <c r="T436" s="302">
        <v>37</v>
      </c>
      <c r="U436" s="303">
        <v>155</v>
      </c>
      <c r="V436" s="303">
        <v>12</v>
      </c>
      <c r="W436" s="305">
        <v>34.299999999999997</v>
      </c>
      <c r="X436" s="305">
        <v>2.7</v>
      </c>
      <c r="Y436" s="304">
        <v>0.62290502793296088</v>
      </c>
      <c r="Z436" s="381"/>
      <c r="AA436" s="302">
        <v>90</v>
      </c>
      <c r="AB436" s="302">
        <v>140</v>
      </c>
      <c r="AC436" s="304">
        <v>0.46</v>
      </c>
      <c r="AD436" s="304">
        <v>0.86</v>
      </c>
      <c r="AE436" s="304">
        <v>0.11</v>
      </c>
      <c r="AF436" s="304">
        <v>0.12</v>
      </c>
      <c r="AG436" s="302">
        <v>701</v>
      </c>
      <c r="AH436" s="302">
        <v>88</v>
      </c>
      <c r="AI436" s="306">
        <v>6.4000000000000003E-3</v>
      </c>
      <c r="AJ436" s="306">
        <v>7.4000000000000003E-3</v>
      </c>
      <c r="AK436" s="305">
        <v>12.8</v>
      </c>
      <c r="AL436" s="305">
        <v>1.8</v>
      </c>
      <c r="AM436" s="306">
        <v>0.06</v>
      </c>
      <c r="AN436" s="306">
        <v>0.02</v>
      </c>
      <c r="AO436" s="304">
        <v>1.25</v>
      </c>
      <c r="AP436" s="304">
        <v>0.64</v>
      </c>
      <c r="AQ436" s="304">
        <v>2.14</v>
      </c>
      <c r="AR436" s="304">
        <v>0.69</v>
      </c>
      <c r="AS436" s="304">
        <v>0.5</v>
      </c>
      <c r="AT436" s="304">
        <v>0.21</v>
      </c>
      <c r="AU436" s="305">
        <v>7.9</v>
      </c>
      <c r="AV436" s="304">
        <v>2.8</v>
      </c>
      <c r="AW436" s="304">
        <v>3.41</v>
      </c>
      <c r="AX436" s="304">
        <v>0.52</v>
      </c>
      <c r="AY436" s="303">
        <v>47.4</v>
      </c>
      <c r="AZ436" s="302">
        <v>7.6</v>
      </c>
      <c r="BA436" s="303">
        <v>21.4</v>
      </c>
      <c r="BB436" s="302">
        <v>3.4</v>
      </c>
      <c r="BC436" s="303">
        <v>118</v>
      </c>
      <c r="BD436" s="302">
        <v>16</v>
      </c>
      <c r="BE436" s="303">
        <v>28.4</v>
      </c>
      <c r="BF436" s="302">
        <v>3.1</v>
      </c>
      <c r="BG436" s="302">
        <v>307</v>
      </c>
      <c r="BH436" s="303">
        <v>38</v>
      </c>
      <c r="BI436" s="303">
        <v>71.7</v>
      </c>
      <c r="BJ436" s="305">
        <v>9.4</v>
      </c>
      <c r="BK436" s="302">
        <v>7.4</v>
      </c>
      <c r="BL436" s="305">
        <v>2.5</v>
      </c>
      <c r="BM436" s="302">
        <v>526000</v>
      </c>
      <c r="BN436" s="302">
        <v>54000</v>
      </c>
      <c r="BO436" s="302">
        <v>9700</v>
      </c>
      <c r="BP436" s="302">
        <v>1200</v>
      </c>
      <c r="BQ436" s="303">
        <v>111.5</v>
      </c>
      <c r="BR436" s="305">
        <v>8.9</v>
      </c>
      <c r="BS436" s="303">
        <v>179</v>
      </c>
      <c r="BT436" s="303">
        <v>14</v>
      </c>
      <c r="BU436" s="304">
        <v>1.94</v>
      </c>
      <c r="BV436" s="304">
        <v>0.77</v>
      </c>
      <c r="BW436" s="304">
        <v>0.81</v>
      </c>
      <c r="BX436" s="304">
        <v>0.44</v>
      </c>
      <c r="BY436" s="302"/>
      <c r="BZ436" s="307">
        <f t="shared" si="89"/>
        <v>60.06953271028037</v>
      </c>
      <c r="CA436" s="302"/>
      <c r="CB436" s="302"/>
      <c r="CC436" s="302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</row>
    <row r="437" spans="1:166" s="30" customFormat="1" ht="12" customHeight="1">
      <c r="A437" s="24" t="s">
        <v>529</v>
      </c>
      <c r="B437" s="24"/>
      <c r="C437" s="305">
        <v>7.1349999999999998</v>
      </c>
      <c r="D437" s="25" t="s">
        <v>461</v>
      </c>
      <c r="E437" s="25"/>
      <c r="F437" s="303">
        <v>3470.3</v>
      </c>
      <c r="G437" s="303">
        <v>4.7</v>
      </c>
      <c r="H437" s="303">
        <v>3566</v>
      </c>
      <c r="I437" s="303">
        <v>60</v>
      </c>
      <c r="J437" s="305">
        <v>-2.71</v>
      </c>
      <c r="K437" s="380">
        <v>0.29980000000000001</v>
      </c>
      <c r="L437" s="380">
        <v>1.5E-3</v>
      </c>
      <c r="M437" s="304">
        <v>30.54</v>
      </c>
      <c r="N437" s="304">
        <v>0.78</v>
      </c>
      <c r="O437" s="380">
        <v>0.7389</v>
      </c>
      <c r="P437" s="380">
        <v>1.6E-2</v>
      </c>
      <c r="Q437" s="304">
        <v>0.82698000000000005</v>
      </c>
      <c r="R437" s="302"/>
      <c r="S437" s="302">
        <v>409</v>
      </c>
      <c r="T437" s="302">
        <v>23</v>
      </c>
      <c r="U437" s="303">
        <v>135.69999999999999</v>
      </c>
      <c r="V437" s="303">
        <v>8.9</v>
      </c>
      <c r="W437" s="305">
        <v>44.6</v>
      </c>
      <c r="X437" s="305">
        <v>2.5</v>
      </c>
      <c r="Y437" s="304">
        <v>0.93502051983584133</v>
      </c>
      <c r="Z437" s="381"/>
      <c r="AA437" s="302">
        <v>90</v>
      </c>
      <c r="AB437" s="302">
        <v>190</v>
      </c>
      <c r="AC437" s="304">
        <v>0.7</v>
      </c>
      <c r="AD437" s="304">
        <v>1.1000000000000001</v>
      </c>
      <c r="AE437" s="304">
        <v>0.28999999999999998</v>
      </c>
      <c r="AF437" s="304">
        <v>0.16</v>
      </c>
      <c r="AG437" s="302">
        <v>1004</v>
      </c>
      <c r="AH437" s="302">
        <v>61</v>
      </c>
      <c r="AI437" s="306">
        <v>0.1</v>
      </c>
      <c r="AJ437" s="306">
        <v>3.4000000000000002E-2</v>
      </c>
      <c r="AK437" s="305">
        <v>11.1</v>
      </c>
      <c r="AL437" s="305">
        <v>1.8</v>
      </c>
      <c r="AM437" s="306">
        <v>0.29899999999999999</v>
      </c>
      <c r="AN437" s="306">
        <v>7.0999999999999994E-2</v>
      </c>
      <c r="AO437" s="304">
        <v>3.23</v>
      </c>
      <c r="AP437" s="304">
        <v>0.81</v>
      </c>
      <c r="AQ437" s="304">
        <v>5.0999999999999996</v>
      </c>
      <c r="AR437" s="304">
        <v>1.5</v>
      </c>
      <c r="AS437" s="304">
        <v>1.29</v>
      </c>
      <c r="AT437" s="304">
        <v>0.28999999999999998</v>
      </c>
      <c r="AU437" s="305">
        <v>23.5</v>
      </c>
      <c r="AV437" s="304">
        <v>5.2</v>
      </c>
      <c r="AW437" s="304">
        <v>6.8</v>
      </c>
      <c r="AX437" s="304">
        <v>0.71</v>
      </c>
      <c r="AY437" s="303">
        <v>71.7</v>
      </c>
      <c r="AZ437" s="302">
        <v>8.9</v>
      </c>
      <c r="BA437" s="303">
        <v>29.9</v>
      </c>
      <c r="BB437" s="302">
        <v>4.3</v>
      </c>
      <c r="BC437" s="303">
        <v>148</v>
      </c>
      <c r="BD437" s="302">
        <v>18</v>
      </c>
      <c r="BE437" s="303">
        <v>33.299999999999997</v>
      </c>
      <c r="BF437" s="302">
        <v>4</v>
      </c>
      <c r="BG437" s="302">
        <v>298</v>
      </c>
      <c r="BH437" s="303">
        <v>35</v>
      </c>
      <c r="BI437" s="303">
        <v>73.2</v>
      </c>
      <c r="BJ437" s="305">
        <v>7.5</v>
      </c>
      <c r="BK437" s="302">
        <v>4.4000000000000004</v>
      </c>
      <c r="BL437" s="305">
        <v>2.2999999999999998</v>
      </c>
      <c r="BM437" s="302">
        <v>520000</v>
      </c>
      <c r="BN437" s="302">
        <v>47000</v>
      </c>
      <c r="BO437" s="302">
        <v>8800</v>
      </c>
      <c r="BP437" s="302">
        <v>1000</v>
      </c>
      <c r="BQ437" s="303">
        <v>136.69999999999999</v>
      </c>
      <c r="BR437" s="305">
        <v>7.6</v>
      </c>
      <c r="BS437" s="303">
        <v>146.19999999999999</v>
      </c>
      <c r="BT437" s="303">
        <v>8</v>
      </c>
      <c r="BU437" s="304">
        <v>1.64</v>
      </c>
      <c r="BV437" s="304">
        <v>0.56999999999999995</v>
      </c>
      <c r="BW437" s="304">
        <v>0.47</v>
      </c>
      <c r="BX437" s="304">
        <v>0.31</v>
      </c>
      <c r="BY437" s="302"/>
      <c r="BZ437" s="307">
        <f t="shared" si="89"/>
        <v>36.256965944272451</v>
      </c>
      <c r="CA437" s="302"/>
      <c r="CB437" s="302"/>
      <c r="CC437" s="302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</row>
    <row r="438" spans="1:166" s="30" customFormat="1" ht="12" customHeight="1">
      <c r="A438" s="24" t="s">
        <v>530</v>
      </c>
      <c r="B438" s="24"/>
      <c r="C438" s="305">
        <v>7.0140000000000002</v>
      </c>
      <c r="D438" s="25" t="s">
        <v>461</v>
      </c>
      <c r="E438" s="25"/>
      <c r="F438" s="303">
        <v>3461.7</v>
      </c>
      <c r="G438" s="303">
        <v>2.5</v>
      </c>
      <c r="H438" s="303">
        <v>3444.1</v>
      </c>
      <c r="I438" s="303">
        <v>57</v>
      </c>
      <c r="J438" s="305">
        <v>0.51</v>
      </c>
      <c r="K438" s="380">
        <v>0.29830000000000001</v>
      </c>
      <c r="L438" s="380">
        <v>1.2999999999999999E-3</v>
      </c>
      <c r="M438" s="304">
        <v>28.98</v>
      </c>
      <c r="N438" s="304">
        <v>0.71</v>
      </c>
      <c r="O438" s="380">
        <v>0.70620000000000005</v>
      </c>
      <c r="P438" s="380">
        <v>1.4999999999999999E-2</v>
      </c>
      <c r="Q438" s="304">
        <v>0.75914999999999999</v>
      </c>
      <c r="R438" s="302"/>
      <c r="S438" s="302">
        <v>379</v>
      </c>
      <c r="T438" s="302">
        <v>23</v>
      </c>
      <c r="U438" s="303">
        <v>124.3</v>
      </c>
      <c r="V438" s="303">
        <v>7.7</v>
      </c>
      <c r="W438" s="305">
        <v>45.7</v>
      </c>
      <c r="X438" s="305">
        <v>2.7</v>
      </c>
      <c r="Y438" s="304">
        <v>1.0415200562983815</v>
      </c>
      <c r="Z438" s="381"/>
      <c r="AA438" s="302">
        <v>240</v>
      </c>
      <c r="AB438" s="302">
        <v>180</v>
      </c>
      <c r="AC438" s="304" t="s">
        <v>107</v>
      </c>
      <c r="AD438" s="304" t="s">
        <v>107</v>
      </c>
      <c r="AE438" s="304">
        <v>0.16</v>
      </c>
      <c r="AF438" s="304">
        <v>0.14000000000000001</v>
      </c>
      <c r="AG438" s="302">
        <v>1350</v>
      </c>
      <c r="AH438" s="302">
        <v>140</v>
      </c>
      <c r="AI438" s="306">
        <v>3.6999999999999998E-2</v>
      </c>
      <c r="AJ438" s="306">
        <v>1.9E-2</v>
      </c>
      <c r="AK438" s="305">
        <v>12.6</v>
      </c>
      <c r="AL438" s="305">
        <v>1.8</v>
      </c>
      <c r="AM438" s="306">
        <v>0.26500000000000001</v>
      </c>
      <c r="AN438" s="306">
        <v>6.3E-2</v>
      </c>
      <c r="AO438" s="304">
        <v>4.3</v>
      </c>
      <c r="AP438" s="304">
        <v>1</v>
      </c>
      <c r="AQ438" s="304">
        <v>7.5</v>
      </c>
      <c r="AR438" s="304">
        <v>1.6</v>
      </c>
      <c r="AS438" s="304">
        <v>1.88</v>
      </c>
      <c r="AT438" s="304">
        <v>0.52</v>
      </c>
      <c r="AU438" s="305">
        <v>32.1</v>
      </c>
      <c r="AV438" s="304">
        <v>4.8</v>
      </c>
      <c r="AW438" s="304">
        <v>10.5</v>
      </c>
      <c r="AX438" s="304">
        <v>1.6</v>
      </c>
      <c r="AY438" s="303">
        <v>115</v>
      </c>
      <c r="AZ438" s="302">
        <v>16</v>
      </c>
      <c r="BA438" s="303">
        <v>43.5</v>
      </c>
      <c r="BB438" s="302">
        <v>5.4</v>
      </c>
      <c r="BC438" s="303">
        <v>205</v>
      </c>
      <c r="BD438" s="302">
        <v>25</v>
      </c>
      <c r="BE438" s="303">
        <v>42</v>
      </c>
      <c r="BF438" s="302">
        <v>4.5999999999999996</v>
      </c>
      <c r="BG438" s="302">
        <v>404</v>
      </c>
      <c r="BH438" s="303">
        <v>47</v>
      </c>
      <c r="BI438" s="303">
        <v>82.8</v>
      </c>
      <c r="BJ438" s="305">
        <v>9.3000000000000007</v>
      </c>
      <c r="BK438" s="302">
        <v>9.4</v>
      </c>
      <c r="BL438" s="305">
        <v>1.8</v>
      </c>
      <c r="BM438" s="302">
        <v>564000</v>
      </c>
      <c r="BN438" s="302">
        <v>45000</v>
      </c>
      <c r="BO438" s="302">
        <v>9910</v>
      </c>
      <c r="BP438" s="302">
        <v>860</v>
      </c>
      <c r="BQ438" s="303">
        <v>148</v>
      </c>
      <c r="BR438" s="305">
        <v>9.1999999999999993</v>
      </c>
      <c r="BS438" s="303">
        <v>142.1</v>
      </c>
      <c r="BT438" s="303">
        <v>9</v>
      </c>
      <c r="BU438" s="304">
        <v>1.92</v>
      </c>
      <c r="BV438" s="304">
        <v>0.7</v>
      </c>
      <c r="BW438" s="304">
        <v>0.27</v>
      </c>
      <c r="BX438" s="304">
        <v>0.2</v>
      </c>
      <c r="BY438" s="302"/>
      <c r="BZ438" s="307">
        <f t="shared" si="89"/>
        <v>42.077519379844965</v>
      </c>
      <c r="CA438" s="302"/>
      <c r="CB438" s="302"/>
      <c r="CC438" s="302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</row>
    <row r="439" spans="1:166" s="30" customFormat="1" ht="12" customHeight="1">
      <c r="A439" s="24" t="s">
        <v>531</v>
      </c>
      <c r="B439" s="24"/>
      <c r="C439" s="305">
        <v>7.0110000000000001</v>
      </c>
      <c r="D439" s="25" t="s">
        <v>461</v>
      </c>
      <c r="E439" s="25"/>
      <c r="F439" s="303">
        <v>3464.8</v>
      </c>
      <c r="G439" s="303">
        <v>2.8</v>
      </c>
      <c r="H439" s="303">
        <v>3459.5</v>
      </c>
      <c r="I439" s="303">
        <v>58</v>
      </c>
      <c r="J439" s="305">
        <v>0.2</v>
      </c>
      <c r="K439" s="380">
        <v>0.29899999999999999</v>
      </c>
      <c r="L439" s="380">
        <v>1.1999999999999999E-3</v>
      </c>
      <c r="M439" s="304">
        <v>29.22</v>
      </c>
      <c r="N439" s="304">
        <v>0.71</v>
      </c>
      <c r="O439" s="380">
        <v>0.71030000000000004</v>
      </c>
      <c r="P439" s="380">
        <v>1.4999999999999999E-2</v>
      </c>
      <c r="Q439" s="304">
        <v>0.66840999999999995</v>
      </c>
      <c r="R439" s="302"/>
      <c r="S439" s="302">
        <v>374</v>
      </c>
      <c r="T439" s="302">
        <v>37</v>
      </c>
      <c r="U439" s="303">
        <v>122</v>
      </c>
      <c r="V439" s="303">
        <v>12</v>
      </c>
      <c r="W439" s="305">
        <v>27.4</v>
      </c>
      <c r="X439" s="305">
        <v>2.8</v>
      </c>
      <c r="Y439" s="304">
        <v>0.64316546762589932</v>
      </c>
      <c r="Z439" s="381"/>
      <c r="AA439" s="302">
        <v>220</v>
      </c>
      <c r="AB439" s="302">
        <v>190</v>
      </c>
      <c r="AC439" s="304" t="s">
        <v>107</v>
      </c>
      <c r="AD439" s="304" t="s">
        <v>107</v>
      </c>
      <c r="AE439" s="304">
        <v>0.22</v>
      </c>
      <c r="AF439" s="304">
        <v>0.16</v>
      </c>
      <c r="AG439" s="302">
        <v>773</v>
      </c>
      <c r="AH439" s="302">
        <v>82</v>
      </c>
      <c r="AI439" s="306">
        <v>6.4999999999999997E-3</v>
      </c>
      <c r="AJ439" s="306">
        <v>7.4999999999999997E-3</v>
      </c>
      <c r="AK439" s="305">
        <v>13.7</v>
      </c>
      <c r="AL439" s="305">
        <v>2.2999999999999998</v>
      </c>
      <c r="AM439" s="306">
        <v>9.6000000000000002E-2</v>
      </c>
      <c r="AN439" s="306">
        <v>3.3000000000000002E-2</v>
      </c>
      <c r="AO439" s="304">
        <v>1.08</v>
      </c>
      <c r="AP439" s="304">
        <v>0.33</v>
      </c>
      <c r="AQ439" s="304">
        <v>2.5299999999999998</v>
      </c>
      <c r="AR439" s="304">
        <v>0.69</v>
      </c>
      <c r="AS439" s="304">
        <v>0.73</v>
      </c>
      <c r="AT439" s="304">
        <v>0.28999999999999998</v>
      </c>
      <c r="AU439" s="305">
        <v>17</v>
      </c>
      <c r="AV439" s="304">
        <v>4</v>
      </c>
      <c r="AW439" s="304">
        <v>4.78</v>
      </c>
      <c r="AX439" s="304">
        <v>0.81</v>
      </c>
      <c r="AY439" s="303">
        <v>58</v>
      </c>
      <c r="AZ439" s="302">
        <v>7.4</v>
      </c>
      <c r="BA439" s="303">
        <v>24</v>
      </c>
      <c r="BB439" s="302">
        <v>3</v>
      </c>
      <c r="BC439" s="303">
        <v>121</v>
      </c>
      <c r="BD439" s="302">
        <v>15</v>
      </c>
      <c r="BE439" s="303">
        <v>27.7</v>
      </c>
      <c r="BF439" s="302">
        <v>4</v>
      </c>
      <c r="BG439" s="302">
        <v>254</v>
      </c>
      <c r="BH439" s="303">
        <v>43</v>
      </c>
      <c r="BI439" s="303">
        <v>58.7</v>
      </c>
      <c r="BJ439" s="305">
        <v>9.1</v>
      </c>
      <c r="BK439" s="302">
        <v>10.1</v>
      </c>
      <c r="BL439" s="305">
        <v>4.5</v>
      </c>
      <c r="BM439" s="302">
        <v>585000</v>
      </c>
      <c r="BN439" s="302">
        <v>69000</v>
      </c>
      <c r="BO439" s="302">
        <v>9600</v>
      </c>
      <c r="BP439" s="302">
        <v>1400</v>
      </c>
      <c r="BQ439" s="303">
        <v>89.4</v>
      </c>
      <c r="BR439" s="305">
        <v>9</v>
      </c>
      <c r="BS439" s="303">
        <v>139</v>
      </c>
      <c r="BT439" s="303">
        <v>15</v>
      </c>
      <c r="BU439" s="304">
        <v>1.89</v>
      </c>
      <c r="BV439" s="304">
        <v>0.53</v>
      </c>
      <c r="BW439" s="304">
        <v>0.81</v>
      </c>
      <c r="BX439" s="304">
        <v>0.52</v>
      </c>
      <c r="BY439" s="302"/>
      <c r="BZ439" s="307">
        <f t="shared" si="89"/>
        <v>76.62860488947446</v>
      </c>
      <c r="CA439" s="302"/>
      <c r="CB439" s="302"/>
      <c r="CC439" s="302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</row>
    <row r="440" spans="1:166" s="30" customFormat="1" ht="12" customHeight="1">
      <c r="A440" s="24" t="s">
        <v>532</v>
      </c>
      <c r="B440" s="24"/>
      <c r="C440" s="305">
        <v>7.0119999999999996</v>
      </c>
      <c r="D440" s="25" t="s">
        <v>461</v>
      </c>
      <c r="E440" s="25"/>
      <c r="F440" s="303">
        <v>3463.3</v>
      </c>
      <c r="G440" s="303">
        <v>3.8</v>
      </c>
      <c r="H440" s="303">
        <v>3467</v>
      </c>
      <c r="I440" s="303">
        <v>58</v>
      </c>
      <c r="J440" s="305">
        <v>-0.11</v>
      </c>
      <c r="K440" s="380">
        <v>0.2984</v>
      </c>
      <c r="L440" s="380">
        <v>1.4E-3</v>
      </c>
      <c r="M440" s="304">
        <v>29.24</v>
      </c>
      <c r="N440" s="304">
        <v>0.72</v>
      </c>
      <c r="O440" s="380">
        <v>0.71230000000000004</v>
      </c>
      <c r="P440" s="380">
        <v>1.4999999999999999E-2</v>
      </c>
      <c r="Q440" s="304">
        <v>0.59302999999999995</v>
      </c>
      <c r="R440" s="302"/>
      <c r="S440" s="302">
        <v>320</v>
      </c>
      <c r="T440" s="302">
        <v>32</v>
      </c>
      <c r="U440" s="303">
        <v>105</v>
      </c>
      <c r="V440" s="303">
        <v>11</v>
      </c>
      <c r="W440" s="305">
        <v>25.4</v>
      </c>
      <c r="X440" s="305">
        <v>2.7</v>
      </c>
      <c r="Y440" s="304">
        <v>0.67899159663865549</v>
      </c>
      <c r="Z440" s="381"/>
      <c r="AA440" s="302">
        <v>250</v>
      </c>
      <c r="AB440" s="302">
        <v>160</v>
      </c>
      <c r="AC440" s="304">
        <v>0.4</v>
      </c>
      <c r="AD440" s="304">
        <v>1.1000000000000001</v>
      </c>
      <c r="AE440" s="304">
        <v>0.2</v>
      </c>
      <c r="AF440" s="304">
        <v>0.15</v>
      </c>
      <c r="AG440" s="302">
        <v>656</v>
      </c>
      <c r="AH440" s="302">
        <v>62</v>
      </c>
      <c r="AI440" s="306">
        <v>0.02</v>
      </c>
      <c r="AJ440" s="306">
        <v>1.4999999999999999E-2</v>
      </c>
      <c r="AK440" s="305">
        <v>10.36</v>
      </c>
      <c r="AL440" s="305">
        <v>0.89</v>
      </c>
      <c r="AM440" s="306">
        <v>0.106</v>
      </c>
      <c r="AN440" s="306">
        <v>4.2000000000000003E-2</v>
      </c>
      <c r="AO440" s="304">
        <v>1.38</v>
      </c>
      <c r="AP440" s="304">
        <v>0.57999999999999996</v>
      </c>
      <c r="AQ440" s="304">
        <v>2.54</v>
      </c>
      <c r="AR440" s="304">
        <v>0.85</v>
      </c>
      <c r="AS440" s="304">
        <v>0.42</v>
      </c>
      <c r="AT440" s="304">
        <v>0.12</v>
      </c>
      <c r="AU440" s="305">
        <v>7.8</v>
      </c>
      <c r="AV440" s="304">
        <v>1.5</v>
      </c>
      <c r="AW440" s="304">
        <v>3.92</v>
      </c>
      <c r="AX440" s="304">
        <v>0.86</v>
      </c>
      <c r="AY440" s="303">
        <v>49.3</v>
      </c>
      <c r="AZ440" s="302">
        <v>6.9</v>
      </c>
      <c r="BA440" s="303">
        <v>19.7</v>
      </c>
      <c r="BB440" s="302">
        <v>2.8</v>
      </c>
      <c r="BC440" s="303">
        <v>112</v>
      </c>
      <c r="BD440" s="302">
        <v>12</v>
      </c>
      <c r="BE440" s="303">
        <v>24.8</v>
      </c>
      <c r="BF440" s="302">
        <v>3.2</v>
      </c>
      <c r="BG440" s="302">
        <v>252</v>
      </c>
      <c r="BH440" s="303">
        <v>31</v>
      </c>
      <c r="BI440" s="303">
        <v>58</v>
      </c>
      <c r="BJ440" s="305">
        <v>5.3</v>
      </c>
      <c r="BK440" s="302">
        <v>5.2</v>
      </c>
      <c r="BL440" s="305">
        <v>2.5</v>
      </c>
      <c r="BM440" s="302">
        <v>551000</v>
      </c>
      <c r="BN440" s="302">
        <v>48000</v>
      </c>
      <c r="BO440" s="302">
        <v>9600</v>
      </c>
      <c r="BP440" s="302">
        <v>1100</v>
      </c>
      <c r="BQ440" s="303">
        <v>80.8</v>
      </c>
      <c r="BR440" s="305">
        <v>8.1999999999999993</v>
      </c>
      <c r="BS440" s="303">
        <v>119</v>
      </c>
      <c r="BT440" s="303">
        <v>11</v>
      </c>
      <c r="BU440" s="304">
        <v>1.38</v>
      </c>
      <c r="BV440" s="304">
        <v>0.49</v>
      </c>
      <c r="BW440" s="304">
        <v>0.48</v>
      </c>
      <c r="BX440" s="304">
        <v>0.28000000000000003</v>
      </c>
      <c r="BY440" s="302"/>
      <c r="BZ440" s="307">
        <f t="shared" si="89"/>
        <v>55.134086500057059</v>
      </c>
      <c r="CA440" s="302"/>
      <c r="CB440" s="302"/>
      <c r="CC440" s="302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</row>
    <row r="441" spans="1:166" s="30" customFormat="1" ht="12" customHeight="1">
      <c r="A441" s="24" t="s">
        <v>533</v>
      </c>
      <c r="B441" s="24"/>
      <c r="C441" s="305">
        <v>7.0110000000000001</v>
      </c>
      <c r="D441" s="25" t="s">
        <v>461</v>
      </c>
      <c r="E441" s="25"/>
      <c r="F441" s="303">
        <v>3468.3</v>
      </c>
      <c r="G441" s="303">
        <v>3.7</v>
      </c>
      <c r="H441" s="303">
        <v>3423.8</v>
      </c>
      <c r="I441" s="303">
        <v>57</v>
      </c>
      <c r="J441" s="305">
        <v>1.28</v>
      </c>
      <c r="K441" s="380">
        <v>0.29959999999999998</v>
      </c>
      <c r="L441" s="380">
        <v>1.6999999999999999E-3</v>
      </c>
      <c r="M441" s="304">
        <v>28.89</v>
      </c>
      <c r="N441" s="304">
        <v>0.71</v>
      </c>
      <c r="O441" s="380">
        <v>0.70079999999999998</v>
      </c>
      <c r="P441" s="380">
        <v>1.4999999999999999E-2</v>
      </c>
      <c r="Q441" s="304">
        <v>0.51449999999999996</v>
      </c>
      <c r="R441" s="302"/>
      <c r="S441" s="302">
        <v>291</v>
      </c>
      <c r="T441" s="302">
        <v>26</v>
      </c>
      <c r="U441" s="305">
        <v>95.6</v>
      </c>
      <c r="V441" s="303">
        <v>8.4</v>
      </c>
      <c r="W441" s="305">
        <v>20.7</v>
      </c>
      <c r="X441" s="305">
        <v>2</v>
      </c>
      <c r="Y441" s="304">
        <v>0.60909090909090913</v>
      </c>
      <c r="Z441" s="381"/>
      <c r="AA441" s="302">
        <v>150</v>
      </c>
      <c r="AB441" s="302">
        <v>120</v>
      </c>
      <c r="AC441" s="304" t="s">
        <v>107</v>
      </c>
      <c r="AD441" s="304" t="s">
        <v>107</v>
      </c>
      <c r="AE441" s="304">
        <v>0.44</v>
      </c>
      <c r="AF441" s="304">
        <v>0.23</v>
      </c>
      <c r="AG441" s="302">
        <v>479</v>
      </c>
      <c r="AH441" s="302">
        <v>52</v>
      </c>
      <c r="AI441" s="306">
        <v>9.4000000000000004E-3</v>
      </c>
      <c r="AJ441" s="306">
        <v>8.8999999999999999E-3</v>
      </c>
      <c r="AK441" s="305">
        <v>8.6</v>
      </c>
      <c r="AL441" s="305">
        <v>1.4</v>
      </c>
      <c r="AM441" s="306">
        <v>6.2E-2</v>
      </c>
      <c r="AN441" s="306">
        <v>2.9000000000000001E-2</v>
      </c>
      <c r="AO441" s="304">
        <v>0.87</v>
      </c>
      <c r="AP441" s="304">
        <v>0.43</v>
      </c>
      <c r="AQ441" s="304">
        <v>1.54</v>
      </c>
      <c r="AR441" s="304">
        <v>0.53</v>
      </c>
      <c r="AS441" s="304">
        <v>0.48</v>
      </c>
      <c r="AT441" s="304">
        <v>0.13</v>
      </c>
      <c r="AU441" s="305">
        <v>6.3</v>
      </c>
      <c r="AV441" s="304">
        <v>1.7</v>
      </c>
      <c r="AW441" s="304">
        <v>2.64</v>
      </c>
      <c r="AX441" s="304">
        <v>0.52</v>
      </c>
      <c r="AY441" s="303">
        <v>33.5</v>
      </c>
      <c r="AZ441" s="302">
        <v>4.0999999999999996</v>
      </c>
      <c r="BA441" s="303">
        <v>15.7</v>
      </c>
      <c r="BB441" s="302">
        <v>2.2000000000000002</v>
      </c>
      <c r="BC441" s="303">
        <v>85</v>
      </c>
      <c r="BD441" s="302">
        <v>13</v>
      </c>
      <c r="BE441" s="303">
        <v>20.5</v>
      </c>
      <c r="BF441" s="302">
        <v>2.9</v>
      </c>
      <c r="BG441" s="302">
        <v>219</v>
      </c>
      <c r="BH441" s="303">
        <v>35</v>
      </c>
      <c r="BI441" s="303">
        <v>47.1</v>
      </c>
      <c r="BJ441" s="305">
        <v>7.2</v>
      </c>
      <c r="BK441" s="302">
        <v>6.1</v>
      </c>
      <c r="BL441" s="305">
        <v>2.5</v>
      </c>
      <c r="BM441" s="302">
        <v>597000</v>
      </c>
      <c r="BN441" s="302">
        <v>60000</v>
      </c>
      <c r="BO441" s="302">
        <v>11100</v>
      </c>
      <c r="BP441" s="302">
        <v>1500</v>
      </c>
      <c r="BQ441" s="303">
        <v>67</v>
      </c>
      <c r="BR441" s="305">
        <v>6.4</v>
      </c>
      <c r="BS441" s="303">
        <v>110</v>
      </c>
      <c r="BT441" s="303">
        <v>10</v>
      </c>
      <c r="BU441" s="304">
        <v>1.06</v>
      </c>
      <c r="BV441" s="304">
        <v>0.53</v>
      </c>
      <c r="BW441" s="304">
        <v>0.5</v>
      </c>
      <c r="BX441" s="304">
        <v>0.28999999999999998</v>
      </c>
      <c r="BY441" s="302"/>
      <c r="BZ441" s="307">
        <f t="shared" si="89"/>
        <v>60.25899387968353</v>
      </c>
      <c r="CA441" s="302"/>
      <c r="CB441" s="302"/>
      <c r="CC441" s="302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</row>
    <row r="442" spans="1:166" s="30" customFormat="1" ht="12" customHeight="1">
      <c r="A442" s="24" t="s">
        <v>534</v>
      </c>
      <c r="B442" s="24"/>
      <c r="C442" s="305">
        <v>7.0510000000000002</v>
      </c>
      <c r="D442" s="25" t="s">
        <v>461</v>
      </c>
      <c r="E442" s="25"/>
      <c r="F442" s="303">
        <v>3464.7</v>
      </c>
      <c r="G442" s="303">
        <v>2.6</v>
      </c>
      <c r="H442" s="303">
        <v>3455.6</v>
      </c>
      <c r="I442" s="303">
        <v>58</v>
      </c>
      <c r="J442" s="305">
        <v>0.26</v>
      </c>
      <c r="K442" s="380">
        <v>0.29909999999999998</v>
      </c>
      <c r="L442" s="380">
        <v>1.4E-3</v>
      </c>
      <c r="M442" s="304">
        <v>29.2</v>
      </c>
      <c r="N442" s="304">
        <v>0.72</v>
      </c>
      <c r="O442" s="380">
        <v>0.70920000000000005</v>
      </c>
      <c r="P442" s="380">
        <v>1.4999999999999999E-2</v>
      </c>
      <c r="Q442" s="304">
        <v>0.65934000000000004</v>
      </c>
      <c r="R442" s="302"/>
      <c r="S442" s="302">
        <v>456</v>
      </c>
      <c r="T442" s="302">
        <v>51</v>
      </c>
      <c r="U442" s="303">
        <v>150</v>
      </c>
      <c r="V442" s="303">
        <v>16</v>
      </c>
      <c r="W442" s="305">
        <v>49.6</v>
      </c>
      <c r="X442" s="305">
        <v>5.6</v>
      </c>
      <c r="Y442" s="304">
        <v>0.94117647058823528</v>
      </c>
      <c r="Z442" s="381"/>
      <c r="AA442" s="302">
        <v>89</v>
      </c>
      <c r="AB442" s="302">
        <v>81</v>
      </c>
      <c r="AC442" s="304" t="s">
        <v>107</v>
      </c>
      <c r="AD442" s="304" t="s">
        <v>107</v>
      </c>
      <c r="AE442" s="304">
        <v>0.43</v>
      </c>
      <c r="AF442" s="304">
        <v>0.37</v>
      </c>
      <c r="AG442" s="302">
        <v>1020</v>
      </c>
      <c r="AH442" s="302">
        <v>100</v>
      </c>
      <c r="AI442" s="306">
        <v>1.7999999999999999E-2</v>
      </c>
      <c r="AJ442" s="306">
        <v>1.4999999999999999E-2</v>
      </c>
      <c r="AK442" s="305">
        <v>13.8</v>
      </c>
      <c r="AL442" s="305">
        <v>2</v>
      </c>
      <c r="AM442" s="306">
        <v>0.246</v>
      </c>
      <c r="AN442" s="306">
        <v>4.2999999999999997E-2</v>
      </c>
      <c r="AO442" s="304">
        <v>3.3</v>
      </c>
      <c r="AP442" s="304">
        <v>1.2</v>
      </c>
      <c r="AQ442" s="304">
        <v>6.2</v>
      </c>
      <c r="AR442" s="304">
        <v>1.6</v>
      </c>
      <c r="AS442" s="304">
        <v>1.23</v>
      </c>
      <c r="AT442" s="304">
        <v>0.44</v>
      </c>
      <c r="AU442" s="305">
        <v>19.899999999999999</v>
      </c>
      <c r="AV442" s="304">
        <v>3.9</v>
      </c>
      <c r="AW442" s="304">
        <v>6.79</v>
      </c>
      <c r="AX442" s="304">
        <v>0.76</v>
      </c>
      <c r="AY442" s="303">
        <v>84</v>
      </c>
      <c r="AZ442" s="302">
        <v>11</v>
      </c>
      <c r="BA442" s="303">
        <v>33</v>
      </c>
      <c r="BB442" s="302">
        <v>3.7</v>
      </c>
      <c r="BC442" s="303">
        <v>172</v>
      </c>
      <c r="BD442" s="302">
        <v>14</v>
      </c>
      <c r="BE442" s="303">
        <v>38.299999999999997</v>
      </c>
      <c r="BF442" s="302">
        <v>3.4</v>
      </c>
      <c r="BG442" s="302">
        <v>364</v>
      </c>
      <c r="BH442" s="303">
        <v>34</v>
      </c>
      <c r="BI442" s="303">
        <v>79.099999999999994</v>
      </c>
      <c r="BJ442" s="305">
        <v>6</v>
      </c>
      <c r="BK442" s="302">
        <v>5.5</v>
      </c>
      <c r="BL442" s="305">
        <v>2.5</v>
      </c>
      <c r="BM442" s="302">
        <v>562000</v>
      </c>
      <c r="BN442" s="302">
        <v>62000</v>
      </c>
      <c r="BO442" s="302">
        <v>10140</v>
      </c>
      <c r="BP442" s="302">
        <v>840</v>
      </c>
      <c r="BQ442" s="303">
        <v>160</v>
      </c>
      <c r="BR442" s="305">
        <v>18</v>
      </c>
      <c r="BS442" s="303">
        <v>170</v>
      </c>
      <c r="BT442" s="303">
        <v>18</v>
      </c>
      <c r="BU442" s="304">
        <v>1.04</v>
      </c>
      <c r="BV442" s="304">
        <v>0.42</v>
      </c>
      <c r="BW442" s="304">
        <v>0.5</v>
      </c>
      <c r="BX442" s="304">
        <v>0.26</v>
      </c>
      <c r="BY442" s="302"/>
      <c r="BZ442" s="307">
        <f t="shared" si="89"/>
        <v>39.002932551319653</v>
      </c>
      <c r="CA442" s="302"/>
      <c r="CB442" s="302"/>
      <c r="CC442" s="302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</row>
    <row r="443" spans="1:166" s="30" customFormat="1" ht="12" customHeight="1">
      <c r="A443" s="24" t="s">
        <v>535</v>
      </c>
      <c r="B443" s="24"/>
      <c r="C443" s="305">
        <v>7.0229999999999997</v>
      </c>
      <c r="D443" s="25" t="s">
        <v>461</v>
      </c>
      <c r="E443" s="25"/>
      <c r="F443" s="303">
        <v>3466.8</v>
      </c>
      <c r="G443" s="303">
        <v>2.5</v>
      </c>
      <c r="H443" s="303">
        <v>3446.5</v>
      </c>
      <c r="I443" s="303">
        <v>57</v>
      </c>
      <c r="J443" s="305">
        <v>0.59</v>
      </c>
      <c r="K443" s="380">
        <v>0.2994</v>
      </c>
      <c r="L443" s="380">
        <v>1.4E-3</v>
      </c>
      <c r="M443" s="304">
        <v>29.13</v>
      </c>
      <c r="N443" s="304">
        <v>0.71</v>
      </c>
      <c r="O443" s="380">
        <v>0.70679999999999998</v>
      </c>
      <c r="P443" s="380">
        <v>1.4999999999999999E-2</v>
      </c>
      <c r="Q443" s="304">
        <v>0.72935000000000005</v>
      </c>
      <c r="R443" s="302"/>
      <c r="S443" s="302">
        <v>320</v>
      </c>
      <c r="T443" s="302">
        <v>22</v>
      </c>
      <c r="U443" s="303">
        <v>105.2</v>
      </c>
      <c r="V443" s="303">
        <v>7.2</v>
      </c>
      <c r="W443" s="305">
        <v>20.5</v>
      </c>
      <c r="X443" s="305">
        <v>1.4</v>
      </c>
      <c r="Y443" s="304">
        <v>0.55499999999999994</v>
      </c>
      <c r="Z443" s="381"/>
      <c r="AA443" s="302" t="s">
        <v>107</v>
      </c>
      <c r="AB443" s="302" t="s">
        <v>107</v>
      </c>
      <c r="AC443" s="304">
        <v>0.5</v>
      </c>
      <c r="AD443" s="304">
        <v>1</v>
      </c>
      <c r="AE443" s="304">
        <v>0.12</v>
      </c>
      <c r="AF443" s="304">
        <v>0.18</v>
      </c>
      <c r="AG443" s="302">
        <v>440</v>
      </c>
      <c r="AH443" s="302">
        <v>43</v>
      </c>
      <c r="AI443" s="306">
        <v>1.6E-2</v>
      </c>
      <c r="AJ443" s="306">
        <v>1.4999999999999999E-2</v>
      </c>
      <c r="AK443" s="305">
        <v>8.14</v>
      </c>
      <c r="AL443" s="305">
        <v>0.79</v>
      </c>
      <c r="AM443" s="306">
        <v>4.3999999999999997E-2</v>
      </c>
      <c r="AN443" s="306">
        <v>2.4E-2</v>
      </c>
      <c r="AO443" s="304">
        <v>0.63</v>
      </c>
      <c r="AP443" s="304">
        <v>0.47</v>
      </c>
      <c r="AQ443" s="304">
        <v>0.88</v>
      </c>
      <c r="AR443" s="304">
        <v>0.54</v>
      </c>
      <c r="AS443" s="304">
        <v>0.55000000000000004</v>
      </c>
      <c r="AT443" s="304">
        <v>0.26</v>
      </c>
      <c r="AU443" s="305">
        <v>8.4</v>
      </c>
      <c r="AV443" s="304">
        <v>2.1</v>
      </c>
      <c r="AW443" s="304">
        <v>2.38</v>
      </c>
      <c r="AX443" s="304">
        <v>0.39</v>
      </c>
      <c r="AY443" s="303">
        <v>29.4</v>
      </c>
      <c r="AZ443" s="302">
        <v>2.7</v>
      </c>
      <c r="BA443" s="303">
        <v>12.7</v>
      </c>
      <c r="BB443" s="302">
        <v>1.4</v>
      </c>
      <c r="BC443" s="303">
        <v>74.900000000000006</v>
      </c>
      <c r="BD443" s="302">
        <v>7.7</v>
      </c>
      <c r="BE443" s="303">
        <v>18.5</v>
      </c>
      <c r="BF443" s="302">
        <v>2.1</v>
      </c>
      <c r="BG443" s="302">
        <v>191</v>
      </c>
      <c r="BH443" s="303">
        <v>15</v>
      </c>
      <c r="BI443" s="303">
        <v>49.4</v>
      </c>
      <c r="BJ443" s="305">
        <v>4.3</v>
      </c>
      <c r="BK443" s="302">
        <v>5.0999999999999996</v>
      </c>
      <c r="BL443" s="305">
        <v>1.4</v>
      </c>
      <c r="BM443" s="302">
        <v>550000</v>
      </c>
      <c r="BN443" s="302">
        <v>48000</v>
      </c>
      <c r="BO443" s="302">
        <v>10180</v>
      </c>
      <c r="BP443" s="302">
        <v>840</v>
      </c>
      <c r="BQ443" s="303">
        <v>66.599999999999994</v>
      </c>
      <c r="BR443" s="305">
        <v>4.5999999999999996</v>
      </c>
      <c r="BS443" s="303">
        <v>120</v>
      </c>
      <c r="BT443" s="303">
        <v>8.8000000000000007</v>
      </c>
      <c r="BU443" s="304">
        <v>1.18</v>
      </c>
      <c r="BV443" s="304">
        <v>0.44</v>
      </c>
      <c r="BW443" s="304">
        <v>0.63</v>
      </c>
      <c r="BX443" s="304">
        <v>0.27</v>
      </c>
      <c r="BY443" s="302"/>
      <c r="BZ443" s="307">
        <f t="shared" si="89"/>
        <v>80.075757575757564</v>
      </c>
      <c r="CA443" s="302"/>
      <c r="CB443" s="302"/>
      <c r="CC443" s="302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</row>
    <row r="444" spans="1:166" s="30" customFormat="1" ht="12" customHeight="1">
      <c r="A444" s="24" t="s">
        <v>536</v>
      </c>
      <c r="B444" s="24"/>
      <c r="C444" s="305">
        <v>7.0629999999999997</v>
      </c>
      <c r="D444" s="25" t="s">
        <v>461</v>
      </c>
      <c r="E444" s="25"/>
      <c r="F444" s="303">
        <v>3464.7</v>
      </c>
      <c r="G444" s="303">
        <v>1.8</v>
      </c>
      <c r="H444" s="303">
        <v>3436.6</v>
      </c>
      <c r="I444" s="303">
        <v>57</v>
      </c>
      <c r="J444" s="305">
        <v>0.81</v>
      </c>
      <c r="K444" s="380">
        <v>0.2989</v>
      </c>
      <c r="L444" s="380">
        <v>1E-3</v>
      </c>
      <c r="M444" s="304">
        <v>28.98</v>
      </c>
      <c r="N444" s="304">
        <v>0.7</v>
      </c>
      <c r="O444" s="380">
        <v>0.70420000000000005</v>
      </c>
      <c r="P444" s="380">
        <v>1.4999999999999999E-2</v>
      </c>
      <c r="Q444" s="304">
        <v>0.65090999999999999</v>
      </c>
      <c r="R444" s="302"/>
      <c r="S444" s="302">
        <v>907</v>
      </c>
      <c r="T444" s="302">
        <v>78</v>
      </c>
      <c r="U444" s="303">
        <v>298</v>
      </c>
      <c r="V444" s="303">
        <v>26</v>
      </c>
      <c r="W444" s="305">
        <v>115</v>
      </c>
      <c r="X444" s="305">
        <v>10</v>
      </c>
      <c r="Y444" s="304">
        <v>1.0997067448680351</v>
      </c>
      <c r="Z444" s="381"/>
      <c r="AA444" s="302">
        <v>399</v>
      </c>
      <c r="AB444" s="302">
        <v>88</v>
      </c>
      <c r="AC444" s="304">
        <v>0.5</v>
      </c>
      <c r="AD444" s="304">
        <v>1</v>
      </c>
      <c r="AE444" s="304">
        <v>0.3</v>
      </c>
      <c r="AF444" s="304">
        <v>0.19</v>
      </c>
      <c r="AG444" s="302">
        <v>2530</v>
      </c>
      <c r="AH444" s="302">
        <v>230</v>
      </c>
      <c r="AI444" s="306">
        <v>2.8000000000000001E-2</v>
      </c>
      <c r="AJ444" s="306">
        <v>1.7999999999999999E-2</v>
      </c>
      <c r="AK444" s="305">
        <v>35.200000000000003</v>
      </c>
      <c r="AL444" s="305">
        <v>3.4</v>
      </c>
      <c r="AM444" s="306">
        <v>0.28199999999999997</v>
      </c>
      <c r="AN444" s="306">
        <v>6.8000000000000005E-2</v>
      </c>
      <c r="AO444" s="304">
        <v>3.8</v>
      </c>
      <c r="AP444" s="304">
        <v>1</v>
      </c>
      <c r="AQ444" s="304">
        <v>7.3</v>
      </c>
      <c r="AR444" s="304">
        <v>1.6</v>
      </c>
      <c r="AS444" s="304">
        <v>1.88</v>
      </c>
      <c r="AT444" s="304">
        <v>0.34</v>
      </c>
      <c r="AU444" s="305">
        <v>45.3</v>
      </c>
      <c r="AV444" s="304">
        <v>5.6</v>
      </c>
      <c r="AW444" s="304">
        <v>15.1</v>
      </c>
      <c r="AX444" s="304">
        <v>1.9</v>
      </c>
      <c r="AY444" s="303">
        <v>202</v>
      </c>
      <c r="AZ444" s="302">
        <v>22</v>
      </c>
      <c r="BA444" s="303">
        <v>81.400000000000006</v>
      </c>
      <c r="BB444" s="302">
        <v>8</v>
      </c>
      <c r="BC444" s="303">
        <v>414</v>
      </c>
      <c r="BD444" s="302">
        <v>62</v>
      </c>
      <c r="BE444" s="303">
        <v>85.4</v>
      </c>
      <c r="BF444" s="302">
        <v>7.4</v>
      </c>
      <c r="BG444" s="302">
        <v>762</v>
      </c>
      <c r="BH444" s="303">
        <v>84</v>
      </c>
      <c r="BI444" s="303">
        <v>150</v>
      </c>
      <c r="BJ444" s="305">
        <v>15</v>
      </c>
      <c r="BK444" s="302">
        <v>17.5</v>
      </c>
      <c r="BL444" s="305">
        <v>4.3</v>
      </c>
      <c r="BM444" s="302">
        <v>576000</v>
      </c>
      <c r="BN444" s="302">
        <v>47000</v>
      </c>
      <c r="BO444" s="302">
        <v>9000</v>
      </c>
      <c r="BP444" s="302">
        <v>940</v>
      </c>
      <c r="BQ444" s="303">
        <v>375</v>
      </c>
      <c r="BR444" s="305">
        <v>32</v>
      </c>
      <c r="BS444" s="303">
        <v>341</v>
      </c>
      <c r="BT444" s="303">
        <v>27</v>
      </c>
      <c r="BU444" s="304">
        <v>5</v>
      </c>
      <c r="BV444" s="304">
        <v>1.3</v>
      </c>
      <c r="BW444" s="304">
        <v>1.2</v>
      </c>
      <c r="BX444" s="304">
        <v>0.42</v>
      </c>
      <c r="BY444" s="302"/>
      <c r="BZ444" s="307">
        <f t="shared" si="89"/>
        <v>80.829127613554448</v>
      </c>
      <c r="CA444" s="302"/>
      <c r="CB444" s="302"/>
      <c r="CC444" s="302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</row>
    <row r="445" spans="1:166" s="30" customFormat="1" ht="12" customHeight="1">
      <c r="A445" s="24" t="s">
        <v>537</v>
      </c>
      <c r="B445" s="24"/>
      <c r="C445" s="305">
        <v>7.0439999999999996</v>
      </c>
      <c r="D445" s="25" t="s">
        <v>461</v>
      </c>
      <c r="E445" s="25"/>
      <c r="F445" s="303">
        <v>3467.3</v>
      </c>
      <c r="G445" s="303">
        <v>2</v>
      </c>
      <c r="H445" s="303">
        <v>3481.6</v>
      </c>
      <c r="I445" s="303">
        <v>58</v>
      </c>
      <c r="J445" s="305">
        <v>-0.41</v>
      </c>
      <c r="K445" s="380">
        <v>0.29930000000000001</v>
      </c>
      <c r="L445" s="380">
        <v>1.2999999999999999E-3</v>
      </c>
      <c r="M445" s="304">
        <v>29.52</v>
      </c>
      <c r="N445" s="304">
        <v>0.72</v>
      </c>
      <c r="O445" s="380">
        <v>0.71619999999999995</v>
      </c>
      <c r="P445" s="380">
        <v>1.6E-2</v>
      </c>
      <c r="Q445" s="304">
        <v>0.67210999999999999</v>
      </c>
      <c r="R445" s="302"/>
      <c r="S445" s="302">
        <v>370</v>
      </c>
      <c r="T445" s="302">
        <v>20</v>
      </c>
      <c r="U445" s="303">
        <v>121.5</v>
      </c>
      <c r="V445" s="303">
        <v>6.2</v>
      </c>
      <c r="W445" s="305">
        <v>33.9</v>
      </c>
      <c r="X445" s="305">
        <v>2</v>
      </c>
      <c r="Y445" s="304">
        <v>0.78843338213762815</v>
      </c>
      <c r="Z445" s="381"/>
      <c r="AA445" s="302">
        <v>170</v>
      </c>
      <c r="AB445" s="302">
        <v>140</v>
      </c>
      <c r="AC445" s="304">
        <v>1.18</v>
      </c>
      <c r="AD445" s="304">
        <v>0.89</v>
      </c>
      <c r="AE445" s="304">
        <v>0.13</v>
      </c>
      <c r="AF445" s="304">
        <v>0.13</v>
      </c>
      <c r="AG445" s="302">
        <v>905</v>
      </c>
      <c r="AH445" s="302">
        <v>63</v>
      </c>
      <c r="AI445" s="306">
        <v>3.7999999999999999E-2</v>
      </c>
      <c r="AJ445" s="306">
        <v>1.9E-2</v>
      </c>
      <c r="AK445" s="305">
        <v>12.1</v>
      </c>
      <c r="AL445" s="305">
        <v>1.3</v>
      </c>
      <c r="AM445" s="306">
        <v>0.17699999999999999</v>
      </c>
      <c r="AN445" s="306">
        <v>5.7000000000000002E-2</v>
      </c>
      <c r="AO445" s="304">
        <v>2.4</v>
      </c>
      <c r="AP445" s="304">
        <v>1.3</v>
      </c>
      <c r="AQ445" s="304">
        <v>4.4000000000000004</v>
      </c>
      <c r="AR445" s="304">
        <v>1.3</v>
      </c>
      <c r="AS445" s="304">
        <v>1.1000000000000001</v>
      </c>
      <c r="AT445" s="304">
        <v>0.38</v>
      </c>
      <c r="AU445" s="305">
        <v>18.100000000000001</v>
      </c>
      <c r="AV445" s="304">
        <v>2.9</v>
      </c>
      <c r="AW445" s="304">
        <v>6.3</v>
      </c>
      <c r="AX445" s="304">
        <v>0.83</v>
      </c>
      <c r="AY445" s="303">
        <v>78.8</v>
      </c>
      <c r="AZ445" s="302">
        <v>9.9</v>
      </c>
      <c r="BA445" s="303">
        <v>29.4</v>
      </c>
      <c r="BB445" s="302">
        <v>2.2000000000000002</v>
      </c>
      <c r="BC445" s="303">
        <v>148.1</v>
      </c>
      <c r="BD445" s="302">
        <v>9.1</v>
      </c>
      <c r="BE445" s="303">
        <v>33.299999999999997</v>
      </c>
      <c r="BF445" s="302">
        <v>3.1</v>
      </c>
      <c r="BG445" s="302">
        <v>304</v>
      </c>
      <c r="BH445" s="303">
        <v>25</v>
      </c>
      <c r="BI445" s="303">
        <v>66.3</v>
      </c>
      <c r="BJ445" s="305">
        <v>5.3</v>
      </c>
      <c r="BK445" s="302">
        <v>8.1999999999999993</v>
      </c>
      <c r="BL445" s="305">
        <v>2.8</v>
      </c>
      <c r="BM445" s="302">
        <v>494000</v>
      </c>
      <c r="BN445" s="302">
        <v>35000</v>
      </c>
      <c r="BO445" s="302">
        <v>8810</v>
      </c>
      <c r="BP445" s="302">
        <v>780</v>
      </c>
      <c r="BQ445" s="303">
        <v>107.7</v>
      </c>
      <c r="BR445" s="305">
        <v>6</v>
      </c>
      <c r="BS445" s="303">
        <v>136.6</v>
      </c>
      <c r="BT445" s="303">
        <v>6.7</v>
      </c>
      <c r="BU445" s="304">
        <v>0.94</v>
      </c>
      <c r="BV445" s="304">
        <v>0.28000000000000003</v>
      </c>
      <c r="BW445" s="304">
        <v>0.71</v>
      </c>
      <c r="BX445" s="304">
        <v>0.2</v>
      </c>
      <c r="BY445" s="302"/>
      <c r="BZ445" s="307">
        <f t="shared" si="89"/>
        <v>50.742424242424242</v>
      </c>
      <c r="CA445" s="302"/>
      <c r="CB445" s="302"/>
      <c r="CC445" s="302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</row>
    <row r="446" spans="1:166" s="30" customFormat="1" ht="12" customHeight="1">
      <c r="A446" s="24" t="s">
        <v>538</v>
      </c>
      <c r="B446" s="24"/>
      <c r="C446" s="305">
        <v>7.04</v>
      </c>
      <c r="D446" s="25" t="s">
        <v>461</v>
      </c>
      <c r="E446" s="25"/>
      <c r="F446" s="303">
        <v>3467.3</v>
      </c>
      <c r="G446" s="303">
        <v>2.1</v>
      </c>
      <c r="H446" s="303">
        <v>3516</v>
      </c>
      <c r="I446" s="303">
        <v>61</v>
      </c>
      <c r="J446" s="305">
        <v>-1.4</v>
      </c>
      <c r="K446" s="380">
        <v>0.2994</v>
      </c>
      <c r="L446" s="380">
        <v>1.5E-3</v>
      </c>
      <c r="M446" s="304">
        <v>29.9</v>
      </c>
      <c r="N446" s="304">
        <v>0.76</v>
      </c>
      <c r="O446" s="380">
        <v>0.72540000000000004</v>
      </c>
      <c r="P446" s="380">
        <v>1.6E-2</v>
      </c>
      <c r="Q446" s="304">
        <v>0.83057999999999998</v>
      </c>
      <c r="R446" s="302"/>
      <c r="S446" s="302">
        <v>420</v>
      </c>
      <c r="T446" s="302">
        <v>32</v>
      </c>
      <c r="U446" s="303">
        <v>138</v>
      </c>
      <c r="V446" s="303">
        <v>10</v>
      </c>
      <c r="W446" s="305">
        <v>26.8</v>
      </c>
      <c r="X446" s="305">
        <v>2</v>
      </c>
      <c r="Y446" s="304">
        <v>0.54090909090909089</v>
      </c>
      <c r="Z446" s="381"/>
      <c r="AA446" s="302">
        <v>234</v>
      </c>
      <c r="AB446" s="302">
        <v>77</v>
      </c>
      <c r="AC446" s="304" t="s">
        <v>107</v>
      </c>
      <c r="AD446" s="304" t="s">
        <v>107</v>
      </c>
      <c r="AE446" s="304">
        <v>0.42</v>
      </c>
      <c r="AF446" s="304">
        <v>0.36</v>
      </c>
      <c r="AG446" s="302">
        <v>719</v>
      </c>
      <c r="AH446" s="302">
        <v>70</v>
      </c>
      <c r="AI446" s="306">
        <v>0.57999999999999996</v>
      </c>
      <c r="AJ446" s="306">
        <v>0.14000000000000001</v>
      </c>
      <c r="AK446" s="305">
        <v>15.1</v>
      </c>
      <c r="AL446" s="305">
        <v>1.9</v>
      </c>
      <c r="AM446" s="306">
        <v>0.86</v>
      </c>
      <c r="AN446" s="306">
        <v>0.18</v>
      </c>
      <c r="AO446" s="304">
        <v>7.4</v>
      </c>
      <c r="AP446" s="304">
        <v>1.6</v>
      </c>
      <c r="AQ446" s="304">
        <v>6.3</v>
      </c>
      <c r="AR446" s="304">
        <v>1.5</v>
      </c>
      <c r="AS446" s="304">
        <v>1.46</v>
      </c>
      <c r="AT446" s="304">
        <v>0.33</v>
      </c>
      <c r="AU446" s="305">
        <v>16.399999999999999</v>
      </c>
      <c r="AV446" s="304">
        <v>4.8</v>
      </c>
      <c r="AW446" s="304">
        <v>3.92</v>
      </c>
      <c r="AX446" s="304">
        <v>0.71</v>
      </c>
      <c r="AY446" s="303">
        <v>46.3</v>
      </c>
      <c r="AZ446" s="302">
        <v>7</v>
      </c>
      <c r="BA446" s="303">
        <v>21.4</v>
      </c>
      <c r="BB446" s="302">
        <v>2.7</v>
      </c>
      <c r="BC446" s="303">
        <v>118</v>
      </c>
      <c r="BD446" s="302">
        <v>13</v>
      </c>
      <c r="BE446" s="303">
        <v>27.8</v>
      </c>
      <c r="BF446" s="302">
        <v>4.5</v>
      </c>
      <c r="BG446" s="302">
        <v>270</v>
      </c>
      <c r="BH446" s="303">
        <v>29</v>
      </c>
      <c r="BI446" s="303">
        <v>63.9</v>
      </c>
      <c r="BJ446" s="305">
        <v>7.7</v>
      </c>
      <c r="BK446" s="302">
        <v>6.7</v>
      </c>
      <c r="BL446" s="305">
        <v>3.3</v>
      </c>
      <c r="BM446" s="302">
        <v>502000</v>
      </c>
      <c r="BN446" s="302">
        <v>39000</v>
      </c>
      <c r="BO446" s="302">
        <v>8670</v>
      </c>
      <c r="BP446" s="302">
        <v>930</v>
      </c>
      <c r="BQ446" s="303">
        <v>83.3</v>
      </c>
      <c r="BR446" s="305">
        <v>6.3</v>
      </c>
      <c r="BS446" s="303">
        <v>154</v>
      </c>
      <c r="BT446" s="303">
        <v>12</v>
      </c>
      <c r="BU446" s="304">
        <v>2.25</v>
      </c>
      <c r="BV446" s="304">
        <v>0.69</v>
      </c>
      <c r="BW446" s="304">
        <v>0.73</v>
      </c>
      <c r="BX446" s="304">
        <v>0.27</v>
      </c>
      <c r="BY446" s="302"/>
      <c r="BZ446" s="307">
        <f t="shared" si="89"/>
        <v>13.605963105963106</v>
      </c>
      <c r="CA446" s="302"/>
      <c r="CB446" s="302"/>
      <c r="CC446" s="302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</row>
    <row r="447" spans="1:166" s="30" customFormat="1" ht="12" customHeight="1">
      <c r="A447" s="24" t="s">
        <v>539</v>
      </c>
      <c r="B447" s="24"/>
      <c r="C447" s="305">
        <v>7.0490000000000004</v>
      </c>
      <c r="D447" s="25" t="s">
        <v>461</v>
      </c>
      <c r="E447" s="25"/>
      <c r="F447" s="303">
        <v>3464.9</v>
      </c>
      <c r="G447" s="303">
        <v>1.8</v>
      </c>
      <c r="H447" s="303">
        <v>3434.7</v>
      </c>
      <c r="I447" s="303">
        <v>57</v>
      </c>
      <c r="J447" s="305">
        <v>0.87</v>
      </c>
      <c r="K447" s="380">
        <v>0.29909999999999998</v>
      </c>
      <c r="L447" s="380">
        <v>1.4E-3</v>
      </c>
      <c r="M447" s="304">
        <v>28.97</v>
      </c>
      <c r="N447" s="304">
        <v>0.7</v>
      </c>
      <c r="O447" s="380">
        <v>0.70369999999999999</v>
      </c>
      <c r="P447" s="380">
        <v>1.4999999999999999E-2</v>
      </c>
      <c r="Q447" s="304">
        <v>0.43318000000000001</v>
      </c>
      <c r="R447" s="302"/>
      <c r="S447" s="302">
        <v>523</v>
      </c>
      <c r="T447" s="302">
        <v>41</v>
      </c>
      <c r="U447" s="303">
        <v>172</v>
      </c>
      <c r="V447" s="303">
        <v>13</v>
      </c>
      <c r="W447" s="305">
        <v>63.9</v>
      </c>
      <c r="X447" s="305">
        <v>5</v>
      </c>
      <c r="Y447" s="304">
        <v>1.0609137055837563</v>
      </c>
      <c r="Z447" s="381"/>
      <c r="AA447" s="302">
        <v>280</v>
      </c>
      <c r="AB447" s="302">
        <v>140</v>
      </c>
      <c r="AC447" s="304">
        <v>0.39</v>
      </c>
      <c r="AD447" s="304">
        <v>0.85</v>
      </c>
      <c r="AE447" s="304">
        <v>0.17</v>
      </c>
      <c r="AF447" s="304">
        <v>0.15</v>
      </c>
      <c r="AG447" s="302">
        <v>1780</v>
      </c>
      <c r="AH447" s="302">
        <v>160</v>
      </c>
      <c r="AI447" s="306">
        <v>2.4E-2</v>
      </c>
      <c r="AJ447" s="306">
        <v>1.2999999999999999E-2</v>
      </c>
      <c r="AK447" s="305">
        <v>17.5</v>
      </c>
      <c r="AL447" s="305">
        <v>2.2999999999999998</v>
      </c>
      <c r="AM447" s="306">
        <v>0.41</v>
      </c>
      <c r="AN447" s="306">
        <v>9.8000000000000004E-2</v>
      </c>
      <c r="AO447" s="304">
        <v>4.9000000000000004</v>
      </c>
      <c r="AP447" s="304">
        <v>1.2</v>
      </c>
      <c r="AQ447" s="304">
        <v>8.5</v>
      </c>
      <c r="AR447" s="304">
        <v>1.6</v>
      </c>
      <c r="AS447" s="304">
        <v>2.66</v>
      </c>
      <c r="AT447" s="304">
        <v>0.73</v>
      </c>
      <c r="AU447" s="305">
        <v>44</v>
      </c>
      <c r="AV447" s="304">
        <v>5.9</v>
      </c>
      <c r="AW447" s="304">
        <v>14.5</v>
      </c>
      <c r="AX447" s="304">
        <v>1.3</v>
      </c>
      <c r="AY447" s="303">
        <v>163</v>
      </c>
      <c r="AZ447" s="302">
        <v>17</v>
      </c>
      <c r="BA447" s="303">
        <v>61.5</v>
      </c>
      <c r="BB447" s="302">
        <v>7.5</v>
      </c>
      <c r="BC447" s="303">
        <v>291</v>
      </c>
      <c r="BD447" s="302">
        <v>33</v>
      </c>
      <c r="BE447" s="303">
        <v>59.8</v>
      </c>
      <c r="BF447" s="302">
        <v>6</v>
      </c>
      <c r="BG447" s="302">
        <v>529</v>
      </c>
      <c r="BH447" s="303">
        <v>60</v>
      </c>
      <c r="BI447" s="303">
        <v>107</v>
      </c>
      <c r="BJ447" s="305">
        <v>11</v>
      </c>
      <c r="BK447" s="302">
        <v>11.3</v>
      </c>
      <c r="BL447" s="305">
        <v>2.8</v>
      </c>
      <c r="BM447" s="302">
        <v>561000</v>
      </c>
      <c r="BN447" s="302">
        <v>52000</v>
      </c>
      <c r="BO447" s="302">
        <v>8900</v>
      </c>
      <c r="BP447" s="302">
        <v>1000</v>
      </c>
      <c r="BQ447" s="303">
        <v>209</v>
      </c>
      <c r="BR447" s="305">
        <v>17</v>
      </c>
      <c r="BS447" s="303">
        <v>197</v>
      </c>
      <c r="BT447" s="303">
        <v>16</v>
      </c>
      <c r="BU447" s="304">
        <v>1.66</v>
      </c>
      <c r="BV447" s="304">
        <v>0.66</v>
      </c>
      <c r="BW447" s="304">
        <v>0.71</v>
      </c>
      <c r="BX447" s="304">
        <v>0.35</v>
      </c>
      <c r="BY447" s="302"/>
      <c r="BZ447" s="307">
        <f t="shared" si="89"/>
        <v>52.441776710684266</v>
      </c>
      <c r="CA447" s="302"/>
      <c r="CB447" s="302"/>
      <c r="CC447" s="302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</row>
    <row r="448" spans="1:166" s="30" customFormat="1" ht="12" customHeight="1">
      <c r="A448" s="24" t="s">
        <v>540</v>
      </c>
      <c r="B448" s="24"/>
      <c r="C448" s="305">
        <v>7.0350000000000001</v>
      </c>
      <c r="D448" s="25" t="s">
        <v>461</v>
      </c>
      <c r="E448" s="25"/>
      <c r="F448" s="303">
        <v>3466.2</v>
      </c>
      <c r="G448" s="303">
        <v>2.4</v>
      </c>
      <c r="H448" s="303">
        <v>3436.4</v>
      </c>
      <c r="I448" s="303">
        <v>57</v>
      </c>
      <c r="J448" s="305">
        <v>0.86</v>
      </c>
      <c r="K448" s="380">
        <v>0.29920000000000002</v>
      </c>
      <c r="L448" s="380">
        <v>1.4E-3</v>
      </c>
      <c r="M448" s="304">
        <v>29</v>
      </c>
      <c r="N448" s="304">
        <v>0.71</v>
      </c>
      <c r="O448" s="380">
        <v>0.70420000000000005</v>
      </c>
      <c r="P448" s="380">
        <v>1.4999999999999999E-2</v>
      </c>
      <c r="Q448" s="304">
        <v>0.59811000000000003</v>
      </c>
      <c r="R448" s="302"/>
      <c r="S448" s="302">
        <v>415</v>
      </c>
      <c r="T448" s="302">
        <v>35</v>
      </c>
      <c r="U448" s="303">
        <v>136</v>
      </c>
      <c r="V448" s="303">
        <v>12</v>
      </c>
      <c r="W448" s="305">
        <v>29.8</v>
      </c>
      <c r="X448" s="305">
        <v>2.2999999999999998</v>
      </c>
      <c r="Y448" s="304">
        <v>0.62051282051282053</v>
      </c>
      <c r="Z448" s="381"/>
      <c r="AA448" s="302">
        <v>190</v>
      </c>
      <c r="AB448" s="302">
        <v>140</v>
      </c>
      <c r="AC448" s="304">
        <v>0.3</v>
      </c>
      <c r="AD448" s="304">
        <v>1</v>
      </c>
      <c r="AE448" s="304">
        <v>0.09</v>
      </c>
      <c r="AF448" s="304">
        <v>0.12</v>
      </c>
      <c r="AG448" s="302">
        <v>695</v>
      </c>
      <c r="AH448" s="302">
        <v>58</v>
      </c>
      <c r="AI448" s="306">
        <v>4.4999999999999997E-3</v>
      </c>
      <c r="AJ448" s="306">
        <v>7.3000000000000001E-3</v>
      </c>
      <c r="AK448" s="305">
        <v>12.8</v>
      </c>
      <c r="AL448" s="305">
        <v>1.8</v>
      </c>
      <c r="AM448" s="306">
        <v>8.4000000000000005E-2</v>
      </c>
      <c r="AN448" s="306">
        <v>3.1E-2</v>
      </c>
      <c r="AO448" s="304">
        <v>1.31</v>
      </c>
      <c r="AP448" s="304">
        <v>0.47</v>
      </c>
      <c r="AQ448" s="304">
        <v>2.14</v>
      </c>
      <c r="AR448" s="304">
        <v>0.92</v>
      </c>
      <c r="AS448" s="304">
        <v>0.86</v>
      </c>
      <c r="AT448" s="304">
        <v>0.23</v>
      </c>
      <c r="AU448" s="305">
        <v>10.4</v>
      </c>
      <c r="AV448" s="304">
        <v>2.2000000000000002</v>
      </c>
      <c r="AW448" s="304">
        <v>4.32</v>
      </c>
      <c r="AX448" s="304">
        <v>0.75</v>
      </c>
      <c r="AY448" s="303">
        <v>52.8</v>
      </c>
      <c r="AZ448" s="302">
        <v>6</v>
      </c>
      <c r="BA448" s="303">
        <v>21.5</v>
      </c>
      <c r="BB448" s="302">
        <v>1.8</v>
      </c>
      <c r="BC448" s="303">
        <v>115</v>
      </c>
      <c r="BD448" s="302">
        <v>13</v>
      </c>
      <c r="BE448" s="303">
        <v>26.7</v>
      </c>
      <c r="BF448" s="302">
        <v>2</v>
      </c>
      <c r="BG448" s="302">
        <v>281</v>
      </c>
      <c r="BH448" s="303">
        <v>22</v>
      </c>
      <c r="BI448" s="303">
        <v>64.099999999999994</v>
      </c>
      <c r="BJ448" s="305">
        <v>5.7</v>
      </c>
      <c r="BK448" s="302">
        <v>8.9</v>
      </c>
      <c r="BL448" s="305">
        <v>3</v>
      </c>
      <c r="BM448" s="302">
        <v>572000</v>
      </c>
      <c r="BN448" s="302">
        <v>55000</v>
      </c>
      <c r="BO448" s="302">
        <v>10430</v>
      </c>
      <c r="BP448" s="302">
        <v>950</v>
      </c>
      <c r="BQ448" s="303">
        <v>96.8</v>
      </c>
      <c r="BR448" s="305">
        <v>6.8</v>
      </c>
      <c r="BS448" s="303">
        <v>156</v>
      </c>
      <c r="BT448" s="303">
        <v>12</v>
      </c>
      <c r="BU448" s="304">
        <v>1.58</v>
      </c>
      <c r="BV448" s="304">
        <v>0.43</v>
      </c>
      <c r="BW448" s="304">
        <v>0.92</v>
      </c>
      <c r="BX448" s="304">
        <v>0.28999999999999998</v>
      </c>
      <c r="BY448" s="302"/>
      <c r="BZ448" s="307">
        <f t="shared" si="89"/>
        <v>64.978240707712061</v>
      </c>
      <c r="CA448" s="302"/>
      <c r="CB448" s="302"/>
      <c r="CC448" s="302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</row>
    <row r="449" spans="1:166" s="30" customFormat="1" ht="12" customHeight="1">
      <c r="A449" s="24" t="s">
        <v>541</v>
      </c>
      <c r="B449" s="24"/>
      <c r="C449" s="305">
        <v>7.0069999999999997</v>
      </c>
      <c r="D449" s="25" t="s">
        <v>461</v>
      </c>
      <c r="E449" s="25"/>
      <c r="F449" s="303">
        <v>3468.1</v>
      </c>
      <c r="G449" s="303">
        <v>2.6</v>
      </c>
      <c r="H449" s="303">
        <v>3422.3</v>
      </c>
      <c r="I449" s="303">
        <v>57</v>
      </c>
      <c r="J449" s="305">
        <v>1.32</v>
      </c>
      <c r="K449" s="380">
        <v>0.29959999999999998</v>
      </c>
      <c r="L449" s="380">
        <v>1.1000000000000001E-3</v>
      </c>
      <c r="M449" s="304">
        <v>28.88</v>
      </c>
      <c r="N449" s="304">
        <v>0.7</v>
      </c>
      <c r="O449" s="380">
        <v>0.70050000000000001</v>
      </c>
      <c r="P449" s="380">
        <v>1.4999999999999999E-2</v>
      </c>
      <c r="Q449" s="304">
        <v>0.66627999999999998</v>
      </c>
      <c r="R449" s="302"/>
      <c r="S449" s="302">
        <v>338</v>
      </c>
      <c r="T449" s="302">
        <v>15</v>
      </c>
      <c r="U449" s="303">
        <v>111</v>
      </c>
      <c r="V449" s="303">
        <v>4.9000000000000004</v>
      </c>
      <c r="W449" s="305">
        <v>22.6</v>
      </c>
      <c r="X449" s="305">
        <v>1</v>
      </c>
      <c r="Y449" s="304">
        <v>0.57968750000000002</v>
      </c>
      <c r="Z449" s="381"/>
      <c r="AA449" s="302">
        <v>170</v>
      </c>
      <c r="AB449" s="302">
        <v>120</v>
      </c>
      <c r="AC449" s="304">
        <v>0.4</v>
      </c>
      <c r="AD449" s="304">
        <v>0.76</v>
      </c>
      <c r="AE449" s="304">
        <v>0.13</v>
      </c>
      <c r="AF449" s="304">
        <v>0.14000000000000001</v>
      </c>
      <c r="AG449" s="302">
        <v>589</v>
      </c>
      <c r="AH449" s="302">
        <v>49</v>
      </c>
      <c r="AI449" s="306">
        <v>2.3E-3</v>
      </c>
      <c r="AJ449" s="306">
        <v>5.7000000000000002E-3</v>
      </c>
      <c r="AK449" s="305">
        <v>10.5</v>
      </c>
      <c r="AL449" s="305">
        <v>1.3</v>
      </c>
      <c r="AM449" s="306">
        <v>5.8000000000000003E-2</v>
      </c>
      <c r="AN449" s="306">
        <v>1.7999999999999999E-2</v>
      </c>
      <c r="AO449" s="304">
        <v>0.7</v>
      </c>
      <c r="AP449" s="304">
        <v>0.46</v>
      </c>
      <c r="AQ449" s="304">
        <v>1.27</v>
      </c>
      <c r="AR449" s="304">
        <v>0.57999999999999996</v>
      </c>
      <c r="AS449" s="304">
        <v>0.46</v>
      </c>
      <c r="AT449" s="304">
        <v>0.13</v>
      </c>
      <c r="AU449" s="305">
        <v>7</v>
      </c>
      <c r="AV449" s="304">
        <v>1.5</v>
      </c>
      <c r="AW449" s="304">
        <v>2.62</v>
      </c>
      <c r="AX449" s="304">
        <v>0.53</v>
      </c>
      <c r="AY449" s="303">
        <v>38.299999999999997</v>
      </c>
      <c r="AZ449" s="302">
        <v>2.6</v>
      </c>
      <c r="BA449" s="303">
        <v>17.2</v>
      </c>
      <c r="BB449" s="302">
        <v>1.3</v>
      </c>
      <c r="BC449" s="303">
        <v>94.1</v>
      </c>
      <c r="BD449" s="302">
        <v>5.4</v>
      </c>
      <c r="BE449" s="303">
        <v>22.1</v>
      </c>
      <c r="BF449" s="302">
        <v>1.8</v>
      </c>
      <c r="BG449" s="302">
        <v>236</v>
      </c>
      <c r="BH449" s="303">
        <v>18</v>
      </c>
      <c r="BI449" s="303">
        <v>57.4</v>
      </c>
      <c r="BJ449" s="305">
        <v>4.0999999999999996</v>
      </c>
      <c r="BK449" s="302">
        <v>5.5</v>
      </c>
      <c r="BL449" s="305">
        <v>2.6</v>
      </c>
      <c r="BM449" s="302">
        <v>536000</v>
      </c>
      <c r="BN449" s="302">
        <v>38000</v>
      </c>
      <c r="BO449" s="302">
        <v>10160</v>
      </c>
      <c r="BP449" s="302">
        <v>520</v>
      </c>
      <c r="BQ449" s="303">
        <v>74.2</v>
      </c>
      <c r="BR449" s="305">
        <v>3.5</v>
      </c>
      <c r="BS449" s="303">
        <v>128</v>
      </c>
      <c r="BT449" s="303">
        <v>6.1</v>
      </c>
      <c r="BU449" s="304">
        <v>1.58</v>
      </c>
      <c r="BV449" s="304">
        <v>0.55000000000000004</v>
      </c>
      <c r="BW449" s="304">
        <v>1.2</v>
      </c>
      <c r="BX449" s="304">
        <v>0.47</v>
      </c>
      <c r="BY449" s="302"/>
      <c r="BZ449" s="307">
        <f t="shared" si="89"/>
        <v>84.871766029246345</v>
      </c>
      <c r="CA449" s="302"/>
      <c r="CB449" s="302"/>
      <c r="CC449" s="302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</row>
    <row r="450" spans="1:166" s="30" customFormat="1" ht="12" customHeight="1">
      <c r="A450" s="24" t="s">
        <v>542</v>
      </c>
      <c r="B450" s="24"/>
      <c r="C450" s="305">
        <v>7.0039999999999996</v>
      </c>
      <c r="D450" s="25" t="s">
        <v>461</v>
      </c>
      <c r="E450" s="25"/>
      <c r="F450" s="303">
        <v>3461.6</v>
      </c>
      <c r="G450" s="303">
        <v>2</v>
      </c>
      <c r="H450" s="303">
        <v>3435.1</v>
      </c>
      <c r="I450" s="303">
        <v>57</v>
      </c>
      <c r="J450" s="305">
        <v>0.76</v>
      </c>
      <c r="K450" s="380">
        <v>0.29830000000000001</v>
      </c>
      <c r="L450" s="380">
        <v>1.1000000000000001E-3</v>
      </c>
      <c r="M450" s="304">
        <v>28.89</v>
      </c>
      <c r="N450" s="304">
        <v>0.7</v>
      </c>
      <c r="O450" s="380">
        <v>0.70379999999999998</v>
      </c>
      <c r="P450" s="380">
        <v>1.4999999999999999E-2</v>
      </c>
      <c r="Q450" s="304">
        <v>0.45817999999999998</v>
      </c>
      <c r="R450" s="302"/>
      <c r="S450" s="302">
        <v>349</v>
      </c>
      <c r="T450" s="302">
        <v>28</v>
      </c>
      <c r="U450" s="303">
        <v>114.3</v>
      </c>
      <c r="V450" s="303">
        <v>9.1</v>
      </c>
      <c r="W450" s="305">
        <v>40.200000000000003</v>
      </c>
      <c r="X450" s="305">
        <v>3.3</v>
      </c>
      <c r="Y450" s="304">
        <v>0.99242424242424243</v>
      </c>
      <c r="Z450" s="381"/>
      <c r="AA450" s="302">
        <v>190</v>
      </c>
      <c r="AB450" s="302">
        <v>100</v>
      </c>
      <c r="AC450" s="304">
        <v>0.39</v>
      </c>
      <c r="AD450" s="304">
        <v>0.51</v>
      </c>
      <c r="AE450" s="304">
        <v>0.1</v>
      </c>
      <c r="AF450" s="304">
        <v>0.14000000000000001</v>
      </c>
      <c r="AG450" s="302">
        <v>1210</v>
      </c>
      <c r="AH450" s="302">
        <v>100</v>
      </c>
      <c r="AI450" s="306">
        <v>1.5299999999999999E-2</v>
      </c>
      <c r="AJ450" s="306">
        <v>8.8999999999999999E-3</v>
      </c>
      <c r="AK450" s="305">
        <v>12.3</v>
      </c>
      <c r="AL450" s="305">
        <v>1.4</v>
      </c>
      <c r="AM450" s="306">
        <v>0.20599999999999999</v>
      </c>
      <c r="AN450" s="306">
        <v>4.7E-2</v>
      </c>
      <c r="AO450" s="304">
        <v>2.8</v>
      </c>
      <c r="AP450" s="304">
        <v>0.67</v>
      </c>
      <c r="AQ450" s="304">
        <v>5.7</v>
      </c>
      <c r="AR450" s="304">
        <v>1.8</v>
      </c>
      <c r="AS450" s="304">
        <v>1.8</v>
      </c>
      <c r="AT450" s="304">
        <v>0.36</v>
      </c>
      <c r="AU450" s="305">
        <v>25</v>
      </c>
      <c r="AV450" s="304">
        <v>4.9000000000000004</v>
      </c>
      <c r="AW450" s="304">
        <v>8.6999999999999993</v>
      </c>
      <c r="AX450" s="304">
        <v>1.2</v>
      </c>
      <c r="AY450" s="303">
        <v>102</v>
      </c>
      <c r="AZ450" s="302">
        <v>14</v>
      </c>
      <c r="BA450" s="303">
        <v>37.6</v>
      </c>
      <c r="BB450" s="302">
        <v>3.6</v>
      </c>
      <c r="BC450" s="303">
        <v>185</v>
      </c>
      <c r="BD450" s="302">
        <v>24</v>
      </c>
      <c r="BE450" s="303">
        <v>38.4</v>
      </c>
      <c r="BF450" s="302">
        <v>4.8</v>
      </c>
      <c r="BG450" s="302">
        <v>345</v>
      </c>
      <c r="BH450" s="303">
        <v>36</v>
      </c>
      <c r="BI450" s="303">
        <v>73.8</v>
      </c>
      <c r="BJ450" s="305">
        <v>7.9</v>
      </c>
      <c r="BK450" s="302">
        <v>7.3</v>
      </c>
      <c r="BL450" s="305">
        <v>2.1</v>
      </c>
      <c r="BM450" s="302">
        <v>593000</v>
      </c>
      <c r="BN450" s="302">
        <v>60000</v>
      </c>
      <c r="BO450" s="302">
        <v>10200</v>
      </c>
      <c r="BP450" s="302">
        <v>1200</v>
      </c>
      <c r="BQ450" s="303">
        <v>131</v>
      </c>
      <c r="BR450" s="305">
        <v>11</v>
      </c>
      <c r="BS450" s="303">
        <v>132</v>
      </c>
      <c r="BT450" s="303">
        <v>11</v>
      </c>
      <c r="BU450" s="304">
        <v>1.89</v>
      </c>
      <c r="BV450" s="304">
        <v>0.83</v>
      </c>
      <c r="BW450" s="304">
        <v>0.41</v>
      </c>
      <c r="BX450" s="304">
        <v>0.28000000000000003</v>
      </c>
      <c r="BY450" s="302"/>
      <c r="BZ450" s="307">
        <f t="shared" si="89"/>
        <v>54.323308270676691</v>
      </c>
      <c r="CA450" s="302"/>
      <c r="CB450" s="302"/>
      <c r="CC450" s="302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</row>
    <row r="451" spans="1:166" s="30" customFormat="1" ht="12" customHeight="1">
      <c r="A451" s="24" t="s">
        <v>543</v>
      </c>
      <c r="B451" s="24"/>
      <c r="C451" s="305">
        <v>7.0350000000000001</v>
      </c>
      <c r="D451" s="25" t="s">
        <v>461</v>
      </c>
      <c r="E451" s="25"/>
      <c r="F451" s="303">
        <v>3462.9</v>
      </c>
      <c r="G451" s="303">
        <v>2.1</v>
      </c>
      <c r="H451" s="303">
        <v>3419</v>
      </c>
      <c r="I451" s="303">
        <v>57</v>
      </c>
      <c r="J451" s="305">
        <v>1.27</v>
      </c>
      <c r="K451" s="380">
        <v>0.29849999999999999</v>
      </c>
      <c r="L451" s="380">
        <v>1.1000000000000001E-3</v>
      </c>
      <c r="M451" s="304">
        <v>28.73</v>
      </c>
      <c r="N451" s="304">
        <v>0.7</v>
      </c>
      <c r="O451" s="380">
        <v>0.6996</v>
      </c>
      <c r="P451" s="380">
        <v>1.4999999999999999E-2</v>
      </c>
      <c r="Q451" s="304">
        <v>0.67874999999999996</v>
      </c>
      <c r="R451" s="302"/>
      <c r="S451" s="302">
        <v>621</v>
      </c>
      <c r="T451" s="302">
        <v>36</v>
      </c>
      <c r="U451" s="303">
        <v>203</v>
      </c>
      <c r="V451" s="303">
        <v>12</v>
      </c>
      <c r="W451" s="305">
        <v>45.8</v>
      </c>
      <c r="X451" s="305">
        <v>2.7</v>
      </c>
      <c r="Y451" s="304">
        <v>0.63686440677966105</v>
      </c>
      <c r="Z451" s="381"/>
      <c r="AA451" s="302">
        <v>166</v>
      </c>
      <c r="AB451" s="302">
        <v>90</v>
      </c>
      <c r="AC451" s="304">
        <v>0.3</v>
      </c>
      <c r="AD451" s="304">
        <v>1</v>
      </c>
      <c r="AE451" s="304">
        <v>0.31</v>
      </c>
      <c r="AF451" s="304">
        <v>0.26</v>
      </c>
      <c r="AG451" s="302">
        <v>1014</v>
      </c>
      <c r="AH451" s="302">
        <v>71</v>
      </c>
      <c r="AI451" s="306">
        <v>6.7999999999999996E-3</v>
      </c>
      <c r="AJ451" s="306">
        <v>7.9000000000000008E-3</v>
      </c>
      <c r="AK451" s="305">
        <v>16.7</v>
      </c>
      <c r="AL451" s="305">
        <v>1.7</v>
      </c>
      <c r="AM451" s="306">
        <v>6.0999999999999999E-2</v>
      </c>
      <c r="AN451" s="306">
        <v>3.4000000000000002E-2</v>
      </c>
      <c r="AO451" s="304">
        <v>1.47</v>
      </c>
      <c r="AP451" s="304">
        <v>0.64</v>
      </c>
      <c r="AQ451" s="304">
        <v>2.9</v>
      </c>
      <c r="AR451" s="304">
        <v>0.82</v>
      </c>
      <c r="AS451" s="304">
        <v>0.86</v>
      </c>
      <c r="AT451" s="304">
        <v>0.22</v>
      </c>
      <c r="AU451" s="305">
        <v>13.6</v>
      </c>
      <c r="AV451" s="304">
        <v>2.2999999999999998</v>
      </c>
      <c r="AW451" s="304">
        <v>4.95</v>
      </c>
      <c r="AX451" s="304">
        <v>0.83</v>
      </c>
      <c r="AY451" s="303">
        <v>63</v>
      </c>
      <c r="AZ451" s="302">
        <v>5.9</v>
      </c>
      <c r="BA451" s="303">
        <v>29.4</v>
      </c>
      <c r="BB451" s="302">
        <v>2.2999999999999998</v>
      </c>
      <c r="BC451" s="303">
        <v>165</v>
      </c>
      <c r="BD451" s="302">
        <v>17</v>
      </c>
      <c r="BE451" s="303">
        <v>41.3</v>
      </c>
      <c r="BF451" s="302">
        <v>3.6</v>
      </c>
      <c r="BG451" s="302">
        <v>402</v>
      </c>
      <c r="BH451" s="303">
        <v>34</v>
      </c>
      <c r="BI451" s="303">
        <v>92.5</v>
      </c>
      <c r="BJ451" s="305">
        <v>8.6999999999999993</v>
      </c>
      <c r="BK451" s="302">
        <v>6.6</v>
      </c>
      <c r="BL451" s="305">
        <v>3.3</v>
      </c>
      <c r="BM451" s="302">
        <v>502000</v>
      </c>
      <c r="BN451" s="302">
        <v>31000</v>
      </c>
      <c r="BO451" s="302">
        <v>9170</v>
      </c>
      <c r="BP451" s="302">
        <v>770</v>
      </c>
      <c r="BQ451" s="303">
        <v>150.30000000000001</v>
      </c>
      <c r="BR451" s="305">
        <v>9.1999999999999993</v>
      </c>
      <c r="BS451" s="303">
        <v>236</v>
      </c>
      <c r="BT451" s="303">
        <v>15</v>
      </c>
      <c r="BU451" s="304">
        <v>2.74</v>
      </c>
      <c r="BV451" s="304">
        <v>0.53</v>
      </c>
      <c r="BW451" s="304">
        <v>0.89</v>
      </c>
      <c r="BX451" s="304">
        <v>0.39</v>
      </c>
      <c r="BY451" s="302"/>
      <c r="BZ451" s="307">
        <f t="shared" si="89"/>
        <v>64.581280788177338</v>
      </c>
      <c r="CA451" s="302"/>
      <c r="CB451" s="302"/>
      <c r="CC451" s="302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</row>
    <row r="452" spans="1:166" s="30" customFormat="1" ht="12" customHeight="1">
      <c r="A452" s="24" t="s">
        <v>544</v>
      </c>
      <c r="B452" s="24"/>
      <c r="C452" s="305">
        <v>7.0190000000000001</v>
      </c>
      <c r="D452" s="25" t="s">
        <v>461</v>
      </c>
      <c r="E452" s="25"/>
      <c r="F452" s="303">
        <v>3463.6</v>
      </c>
      <c r="G452" s="303">
        <v>3.2</v>
      </c>
      <c r="H452" s="303">
        <v>3400.9</v>
      </c>
      <c r="I452" s="303">
        <v>57</v>
      </c>
      <c r="J452" s="305">
        <v>1.81</v>
      </c>
      <c r="K452" s="380">
        <v>0.29870000000000002</v>
      </c>
      <c r="L452" s="380">
        <v>1.4E-3</v>
      </c>
      <c r="M452" s="304">
        <v>28.54</v>
      </c>
      <c r="N452" s="304">
        <v>0.7</v>
      </c>
      <c r="O452" s="380">
        <v>0.69479999999999997</v>
      </c>
      <c r="P452" s="380">
        <v>1.4999999999999999E-2</v>
      </c>
      <c r="Q452" s="304">
        <v>0.59025000000000005</v>
      </c>
      <c r="R452" s="302"/>
      <c r="S452" s="302">
        <v>270</v>
      </c>
      <c r="T452" s="302">
        <v>19</v>
      </c>
      <c r="U452" s="305">
        <v>88.4</v>
      </c>
      <c r="V452" s="303">
        <v>6.1</v>
      </c>
      <c r="W452" s="305">
        <v>19.899999999999999</v>
      </c>
      <c r="X452" s="305">
        <v>1.4</v>
      </c>
      <c r="Y452" s="304">
        <v>0.64591439688715957</v>
      </c>
      <c r="Z452" s="381"/>
      <c r="AA452" s="302">
        <v>250</v>
      </c>
      <c r="AB452" s="302">
        <v>110</v>
      </c>
      <c r="AC452" s="304">
        <v>0.5</v>
      </c>
      <c r="AD452" s="304">
        <v>1.3</v>
      </c>
      <c r="AE452" s="304">
        <v>0.15</v>
      </c>
      <c r="AF452" s="304">
        <v>0.17</v>
      </c>
      <c r="AG452" s="302">
        <v>801</v>
      </c>
      <c r="AH452" s="302">
        <v>88</v>
      </c>
      <c r="AI452" s="306">
        <v>7.0000000000000001E-3</v>
      </c>
      <c r="AJ452" s="306">
        <v>1.0999999999999999E-2</v>
      </c>
      <c r="AK452" s="305">
        <v>11.4</v>
      </c>
      <c r="AL452" s="305">
        <v>1.4</v>
      </c>
      <c r="AM452" s="306">
        <v>5.6000000000000001E-2</v>
      </c>
      <c r="AN452" s="306">
        <v>3.2000000000000001E-2</v>
      </c>
      <c r="AO452" s="304">
        <v>1.21</v>
      </c>
      <c r="AP452" s="304">
        <v>0.5</v>
      </c>
      <c r="AQ452" s="304">
        <v>2.2000000000000002</v>
      </c>
      <c r="AR452" s="304">
        <v>1.1000000000000001</v>
      </c>
      <c r="AS452" s="304">
        <v>0.6</v>
      </c>
      <c r="AT452" s="304">
        <v>0.26</v>
      </c>
      <c r="AU452" s="305">
        <v>13.1</v>
      </c>
      <c r="AV452" s="304">
        <v>2.5</v>
      </c>
      <c r="AW452" s="304">
        <v>5.0999999999999996</v>
      </c>
      <c r="AX452" s="304">
        <v>1</v>
      </c>
      <c r="AY452" s="303">
        <v>61.2</v>
      </c>
      <c r="AZ452" s="302">
        <v>6.3</v>
      </c>
      <c r="BA452" s="303">
        <v>26.7</v>
      </c>
      <c r="BB452" s="302">
        <v>2.8</v>
      </c>
      <c r="BC452" s="303">
        <v>135.4</v>
      </c>
      <c r="BD452" s="302">
        <v>9.6999999999999993</v>
      </c>
      <c r="BE452" s="303">
        <v>29.5</v>
      </c>
      <c r="BF452" s="302">
        <v>2.5</v>
      </c>
      <c r="BG452" s="302">
        <v>287</v>
      </c>
      <c r="BH452" s="303">
        <v>19</v>
      </c>
      <c r="BI452" s="303">
        <v>61.8</v>
      </c>
      <c r="BJ452" s="305">
        <v>4.2</v>
      </c>
      <c r="BK452" s="302">
        <v>13.7</v>
      </c>
      <c r="BL452" s="305">
        <v>3.7</v>
      </c>
      <c r="BM452" s="302">
        <v>519000</v>
      </c>
      <c r="BN452" s="302">
        <v>41000</v>
      </c>
      <c r="BO452" s="302">
        <v>8750</v>
      </c>
      <c r="BP452" s="302">
        <v>510</v>
      </c>
      <c r="BQ452" s="303">
        <v>66.400000000000006</v>
      </c>
      <c r="BR452" s="305">
        <v>4.5</v>
      </c>
      <c r="BS452" s="303">
        <v>102.8</v>
      </c>
      <c r="BT452" s="303">
        <v>6.9</v>
      </c>
      <c r="BU452" s="304">
        <v>1.92</v>
      </c>
      <c r="BV452" s="304">
        <v>0.6</v>
      </c>
      <c r="BW452" s="304">
        <v>0.72</v>
      </c>
      <c r="BX452" s="304">
        <v>0.25</v>
      </c>
      <c r="BY452" s="302"/>
      <c r="BZ452" s="307">
        <f t="shared" si="89"/>
        <v>78.396694214876035</v>
      </c>
      <c r="CA452" s="302"/>
      <c r="CB452" s="302"/>
      <c r="CC452" s="302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</row>
    <row r="453" spans="1:166" s="30" customFormat="1" ht="12" customHeight="1">
      <c r="A453" s="24" t="s">
        <v>545</v>
      </c>
      <c r="B453" s="24"/>
      <c r="C453" s="305">
        <v>7.0469999999999997</v>
      </c>
      <c r="D453" s="25" t="s">
        <v>461</v>
      </c>
      <c r="E453" s="25"/>
      <c r="F453" s="303">
        <v>3467</v>
      </c>
      <c r="G453" s="303">
        <v>3</v>
      </c>
      <c r="H453" s="303">
        <v>3446.9</v>
      </c>
      <c r="I453" s="303">
        <v>58</v>
      </c>
      <c r="J453" s="305">
        <v>0.57999999999999996</v>
      </c>
      <c r="K453" s="380">
        <v>0.29920000000000002</v>
      </c>
      <c r="L453" s="380">
        <v>1.2999999999999999E-3</v>
      </c>
      <c r="M453" s="304">
        <v>29.13</v>
      </c>
      <c r="N453" s="304">
        <v>0.71</v>
      </c>
      <c r="O453" s="380">
        <v>0.70689999999999997</v>
      </c>
      <c r="P453" s="380">
        <v>1.4999999999999999E-2</v>
      </c>
      <c r="Q453" s="304">
        <v>0.92412000000000005</v>
      </c>
      <c r="R453" s="302"/>
      <c r="S453" s="302">
        <v>646</v>
      </c>
      <c r="T453" s="302">
        <v>58</v>
      </c>
      <c r="U453" s="303">
        <v>212</v>
      </c>
      <c r="V453" s="303">
        <v>19</v>
      </c>
      <c r="W453" s="305">
        <v>89</v>
      </c>
      <c r="X453" s="305">
        <v>7.6</v>
      </c>
      <c r="Y453" s="304">
        <v>1.2016460905349795</v>
      </c>
      <c r="Z453" s="381"/>
      <c r="AA453" s="302">
        <v>260</v>
      </c>
      <c r="AB453" s="302">
        <v>110</v>
      </c>
      <c r="AC453" s="304">
        <v>0.33</v>
      </c>
      <c r="AD453" s="304">
        <v>0.94</v>
      </c>
      <c r="AE453" s="304">
        <v>0.24</v>
      </c>
      <c r="AF453" s="304">
        <v>0.16</v>
      </c>
      <c r="AG453" s="302">
        <v>2470</v>
      </c>
      <c r="AH453" s="302">
        <v>240</v>
      </c>
      <c r="AI453" s="306">
        <v>4.8000000000000001E-2</v>
      </c>
      <c r="AJ453" s="306">
        <v>2.5000000000000001E-2</v>
      </c>
      <c r="AK453" s="305">
        <v>19.7</v>
      </c>
      <c r="AL453" s="305">
        <v>2.1</v>
      </c>
      <c r="AM453" s="306">
        <v>0.52700000000000002</v>
      </c>
      <c r="AN453" s="306">
        <v>9.4E-2</v>
      </c>
      <c r="AO453" s="304">
        <v>5.54</v>
      </c>
      <c r="AP453" s="304">
        <v>0.79</v>
      </c>
      <c r="AQ453" s="304">
        <v>10.6</v>
      </c>
      <c r="AR453" s="304">
        <v>1.4</v>
      </c>
      <c r="AS453" s="304">
        <v>3.07</v>
      </c>
      <c r="AT453" s="304">
        <v>0.7</v>
      </c>
      <c r="AU453" s="305">
        <v>58.4</v>
      </c>
      <c r="AV453" s="304">
        <v>8.1999999999999993</v>
      </c>
      <c r="AW453" s="304">
        <v>18.7</v>
      </c>
      <c r="AX453" s="304">
        <v>1.8</v>
      </c>
      <c r="AY453" s="303">
        <v>208</v>
      </c>
      <c r="AZ453" s="302">
        <v>22</v>
      </c>
      <c r="BA453" s="303">
        <v>81.400000000000006</v>
      </c>
      <c r="BB453" s="302">
        <v>9.1</v>
      </c>
      <c r="BC453" s="303">
        <v>367</v>
      </c>
      <c r="BD453" s="302">
        <v>35</v>
      </c>
      <c r="BE453" s="303">
        <v>70.7</v>
      </c>
      <c r="BF453" s="302">
        <v>7.3</v>
      </c>
      <c r="BG453" s="302">
        <v>631</v>
      </c>
      <c r="BH453" s="303">
        <v>69</v>
      </c>
      <c r="BI453" s="303">
        <v>124</v>
      </c>
      <c r="BJ453" s="305">
        <v>11</v>
      </c>
      <c r="BK453" s="302">
        <v>10.7</v>
      </c>
      <c r="BL453" s="305">
        <v>2.7</v>
      </c>
      <c r="BM453" s="302">
        <v>547000</v>
      </c>
      <c r="BN453" s="302">
        <v>56000</v>
      </c>
      <c r="BO453" s="302">
        <v>9060</v>
      </c>
      <c r="BP453" s="302">
        <v>950</v>
      </c>
      <c r="BQ453" s="303">
        <v>292</v>
      </c>
      <c r="BR453" s="305">
        <v>25</v>
      </c>
      <c r="BS453" s="303">
        <v>243</v>
      </c>
      <c r="BT453" s="303">
        <v>21</v>
      </c>
      <c r="BU453" s="304">
        <v>1.71</v>
      </c>
      <c r="BV453" s="304">
        <v>0.44</v>
      </c>
      <c r="BW453" s="304">
        <v>1.03</v>
      </c>
      <c r="BX453" s="304">
        <v>0.27</v>
      </c>
      <c r="BY453" s="302"/>
      <c r="BZ453" s="307">
        <f t="shared" si="89"/>
        <v>57.167767863224576</v>
      </c>
      <c r="CA453" s="302"/>
      <c r="CB453" s="302"/>
      <c r="CC453" s="302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</row>
    <row r="454" spans="1:166" s="30" customFormat="1" ht="12" customHeight="1">
      <c r="A454" s="24" t="s">
        <v>546</v>
      </c>
      <c r="B454" s="24"/>
      <c r="C454" s="305">
        <v>7.1870000000000003</v>
      </c>
      <c r="D454" s="25" t="s">
        <v>461</v>
      </c>
      <c r="E454" s="25"/>
      <c r="F454" s="303">
        <v>3468.7</v>
      </c>
      <c r="G454" s="303">
        <v>2.2000000000000002</v>
      </c>
      <c r="H454" s="303">
        <v>3412.6</v>
      </c>
      <c r="I454" s="303">
        <v>57</v>
      </c>
      <c r="J454" s="305">
        <v>1.62</v>
      </c>
      <c r="K454" s="380">
        <v>0.29970000000000002</v>
      </c>
      <c r="L454" s="380">
        <v>1.2999999999999999E-3</v>
      </c>
      <c r="M454" s="304">
        <v>28.77</v>
      </c>
      <c r="N454" s="304">
        <v>0.7</v>
      </c>
      <c r="O454" s="380">
        <v>0.69789999999999996</v>
      </c>
      <c r="P454" s="380">
        <v>1.4999999999999999E-2</v>
      </c>
      <c r="Q454" s="304">
        <v>0.63624000000000003</v>
      </c>
      <c r="R454" s="302"/>
      <c r="S454" s="302">
        <v>428</v>
      </c>
      <c r="T454" s="302">
        <v>33</v>
      </c>
      <c r="U454" s="303">
        <v>141</v>
      </c>
      <c r="V454" s="303">
        <v>10</v>
      </c>
      <c r="W454" s="305">
        <v>46.8</v>
      </c>
      <c r="X454" s="305">
        <v>3.6</v>
      </c>
      <c r="Y454" s="304">
        <v>0.96296296296296291</v>
      </c>
      <c r="Z454" s="381"/>
      <c r="AA454" s="302">
        <v>204</v>
      </c>
      <c r="AB454" s="302">
        <v>93</v>
      </c>
      <c r="AC454" s="304" t="s">
        <v>107</v>
      </c>
      <c r="AD454" s="304" t="s">
        <v>107</v>
      </c>
      <c r="AE454" s="304">
        <v>0.23</v>
      </c>
      <c r="AF454" s="304">
        <v>0.22</v>
      </c>
      <c r="AG454" s="302">
        <v>1220</v>
      </c>
      <c r="AH454" s="302">
        <v>100</v>
      </c>
      <c r="AI454" s="306">
        <v>1.2999999999999999E-2</v>
      </c>
      <c r="AJ454" s="306">
        <v>1.2E-2</v>
      </c>
      <c r="AK454" s="305">
        <v>14.4</v>
      </c>
      <c r="AL454" s="305">
        <v>2</v>
      </c>
      <c r="AM454" s="306">
        <v>0.17</v>
      </c>
      <c r="AN454" s="306">
        <v>3.4000000000000002E-2</v>
      </c>
      <c r="AO454" s="304">
        <v>3.03</v>
      </c>
      <c r="AP454" s="304">
        <v>0.7</v>
      </c>
      <c r="AQ454" s="304">
        <v>4.21</v>
      </c>
      <c r="AR454" s="304">
        <v>0.97</v>
      </c>
      <c r="AS454" s="304">
        <v>1.25</v>
      </c>
      <c r="AT454" s="304">
        <v>0.27</v>
      </c>
      <c r="AU454" s="305">
        <v>24.8</v>
      </c>
      <c r="AV454" s="304">
        <v>5.8</v>
      </c>
      <c r="AW454" s="304">
        <v>7.7</v>
      </c>
      <c r="AX454" s="304">
        <v>0.84</v>
      </c>
      <c r="AY454" s="303">
        <v>91.6</v>
      </c>
      <c r="AZ454" s="302">
        <v>7.5</v>
      </c>
      <c r="BA454" s="303">
        <v>38.9</v>
      </c>
      <c r="BB454" s="302">
        <v>3.7</v>
      </c>
      <c r="BC454" s="303">
        <v>194</v>
      </c>
      <c r="BD454" s="302">
        <v>18</v>
      </c>
      <c r="BE454" s="303">
        <v>37.1</v>
      </c>
      <c r="BF454" s="302">
        <v>2.8</v>
      </c>
      <c r="BG454" s="302">
        <v>361</v>
      </c>
      <c r="BH454" s="303">
        <v>35</v>
      </c>
      <c r="BI454" s="303">
        <v>80.599999999999994</v>
      </c>
      <c r="BJ454" s="305">
        <v>6.3</v>
      </c>
      <c r="BK454" s="302">
        <v>7.3</v>
      </c>
      <c r="BL454" s="305">
        <v>3.3</v>
      </c>
      <c r="BM454" s="302">
        <v>528000</v>
      </c>
      <c r="BN454" s="302">
        <v>53000</v>
      </c>
      <c r="BO454" s="302">
        <v>10420</v>
      </c>
      <c r="BP454" s="302">
        <v>950</v>
      </c>
      <c r="BQ454" s="303">
        <v>156</v>
      </c>
      <c r="BR454" s="305">
        <v>12</v>
      </c>
      <c r="BS454" s="303">
        <v>162</v>
      </c>
      <c r="BT454" s="303">
        <v>12</v>
      </c>
      <c r="BU454" s="304">
        <v>1.1000000000000001</v>
      </c>
      <c r="BV454" s="304">
        <v>0.33</v>
      </c>
      <c r="BW454" s="304">
        <v>0.47</v>
      </c>
      <c r="BX454" s="304">
        <v>0.21</v>
      </c>
      <c r="BY454" s="302"/>
      <c r="BZ454" s="307">
        <f t="shared" si="89"/>
        <v>51.988742817274598</v>
      </c>
      <c r="CA454" s="302"/>
      <c r="CB454" s="302"/>
      <c r="CC454" s="302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</row>
    <row r="455" spans="1:166" s="30" customFormat="1" ht="12" customHeight="1">
      <c r="A455" s="24" t="s">
        <v>547</v>
      </c>
      <c r="B455" s="24"/>
      <c r="C455" s="305">
        <v>7.0350000000000001</v>
      </c>
      <c r="D455" s="25" t="s">
        <v>461</v>
      </c>
      <c r="E455" s="25"/>
      <c r="F455" s="303">
        <v>3466.7</v>
      </c>
      <c r="G455" s="303">
        <v>2.2999999999999998</v>
      </c>
      <c r="H455" s="303">
        <v>3445.4</v>
      </c>
      <c r="I455" s="303">
        <v>57</v>
      </c>
      <c r="J455" s="305">
        <v>0.62</v>
      </c>
      <c r="K455" s="380">
        <v>0.29930000000000001</v>
      </c>
      <c r="L455" s="380">
        <v>1.1000000000000001E-3</v>
      </c>
      <c r="M455" s="304">
        <v>29.09</v>
      </c>
      <c r="N455" s="304">
        <v>0.71</v>
      </c>
      <c r="O455" s="380">
        <v>0.70650000000000002</v>
      </c>
      <c r="P455" s="380">
        <v>1.4999999999999999E-2</v>
      </c>
      <c r="Q455" s="304">
        <v>0.60734999999999995</v>
      </c>
      <c r="R455" s="302"/>
      <c r="S455" s="302">
        <v>460</v>
      </c>
      <c r="T455" s="302">
        <v>43</v>
      </c>
      <c r="U455" s="303">
        <v>151</v>
      </c>
      <c r="V455" s="303">
        <v>14</v>
      </c>
      <c r="W455" s="305">
        <v>33.299999999999997</v>
      </c>
      <c r="X455" s="305">
        <v>3.1</v>
      </c>
      <c r="Y455" s="304">
        <v>0.63005780346820806</v>
      </c>
      <c r="Z455" s="381"/>
      <c r="AA455" s="302">
        <v>170</v>
      </c>
      <c r="AB455" s="302">
        <v>110</v>
      </c>
      <c r="AC455" s="304">
        <v>0.53</v>
      </c>
      <c r="AD455" s="304">
        <v>0.82</v>
      </c>
      <c r="AE455" s="304">
        <v>0.11</v>
      </c>
      <c r="AF455" s="304">
        <v>0.12</v>
      </c>
      <c r="AG455" s="302">
        <v>579</v>
      </c>
      <c r="AH455" s="302">
        <v>74</v>
      </c>
      <c r="AI455" s="306">
        <v>2.1000000000000001E-2</v>
      </c>
      <c r="AJ455" s="306">
        <v>1.7999999999999999E-2</v>
      </c>
      <c r="AK455" s="305">
        <v>11.7</v>
      </c>
      <c r="AL455" s="305">
        <v>1.5</v>
      </c>
      <c r="AM455" s="306">
        <v>4.4999999999999998E-2</v>
      </c>
      <c r="AN455" s="306">
        <v>2.5999999999999999E-2</v>
      </c>
      <c r="AO455" s="304">
        <v>1.51</v>
      </c>
      <c r="AP455" s="304">
        <v>0.63</v>
      </c>
      <c r="AQ455" s="304">
        <v>2.06</v>
      </c>
      <c r="AR455" s="304">
        <v>0.73</v>
      </c>
      <c r="AS455" s="304">
        <v>0.75</v>
      </c>
      <c r="AT455" s="304">
        <v>0.31</v>
      </c>
      <c r="AU455" s="305">
        <v>7.5</v>
      </c>
      <c r="AV455" s="304">
        <v>1.7</v>
      </c>
      <c r="AW455" s="304">
        <v>3.27</v>
      </c>
      <c r="AX455" s="304">
        <v>0.62</v>
      </c>
      <c r="AY455" s="303">
        <v>44.5</v>
      </c>
      <c r="AZ455" s="302">
        <v>5.7</v>
      </c>
      <c r="BA455" s="303">
        <v>17.5</v>
      </c>
      <c r="BB455" s="302">
        <v>2.1</v>
      </c>
      <c r="BC455" s="303">
        <v>91.6</v>
      </c>
      <c r="BD455" s="302">
        <v>9.6999999999999993</v>
      </c>
      <c r="BE455" s="303">
        <v>21.9</v>
      </c>
      <c r="BF455" s="302">
        <v>2.1</v>
      </c>
      <c r="BG455" s="302">
        <v>222</v>
      </c>
      <c r="BH455" s="303">
        <v>22</v>
      </c>
      <c r="BI455" s="303">
        <v>50.5</v>
      </c>
      <c r="BJ455" s="305">
        <v>5.8</v>
      </c>
      <c r="BK455" s="302">
        <v>7.1</v>
      </c>
      <c r="BL455" s="305">
        <v>1.8</v>
      </c>
      <c r="BM455" s="302">
        <v>524000</v>
      </c>
      <c r="BN455" s="302">
        <v>51000</v>
      </c>
      <c r="BO455" s="302">
        <v>9500</v>
      </c>
      <c r="BP455" s="302">
        <v>710</v>
      </c>
      <c r="BQ455" s="303">
        <v>109</v>
      </c>
      <c r="BR455" s="305">
        <v>10</v>
      </c>
      <c r="BS455" s="303">
        <v>173</v>
      </c>
      <c r="BT455" s="303">
        <v>16</v>
      </c>
      <c r="BU455" s="304">
        <v>1.26</v>
      </c>
      <c r="BV455" s="304">
        <v>0.37</v>
      </c>
      <c r="BW455" s="304">
        <v>0.5</v>
      </c>
      <c r="BX455" s="304">
        <v>0.22</v>
      </c>
      <c r="BY455" s="302"/>
      <c r="BZ455" s="307">
        <f t="shared" si="89"/>
        <v>51.072140423069506</v>
      </c>
      <c r="CA455" s="302"/>
      <c r="CB455" s="302"/>
      <c r="CC455" s="302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</row>
    <row r="456" spans="1:166" s="30" customFormat="1" ht="12" customHeight="1">
      <c r="A456" s="24" t="s">
        <v>548</v>
      </c>
      <c r="B456" s="24"/>
      <c r="C456" s="305">
        <v>7.0449999999999999</v>
      </c>
      <c r="D456" s="25" t="s">
        <v>461</v>
      </c>
      <c r="E456" s="25"/>
      <c r="F456" s="303">
        <v>3463.9</v>
      </c>
      <c r="G456" s="303">
        <v>2.6</v>
      </c>
      <c r="H456" s="303">
        <v>3422.8</v>
      </c>
      <c r="I456" s="303">
        <v>57</v>
      </c>
      <c r="J456" s="305">
        <v>1.19</v>
      </c>
      <c r="K456" s="380">
        <v>0.2989</v>
      </c>
      <c r="L456" s="380">
        <v>1.2999999999999999E-3</v>
      </c>
      <c r="M456" s="304">
        <v>28.81</v>
      </c>
      <c r="N456" s="304">
        <v>0.7</v>
      </c>
      <c r="O456" s="380">
        <v>0.7006</v>
      </c>
      <c r="P456" s="380">
        <v>1.4999999999999999E-2</v>
      </c>
      <c r="Q456" s="304">
        <v>0.54786000000000001</v>
      </c>
      <c r="R456" s="302"/>
      <c r="S456" s="302">
        <v>432</v>
      </c>
      <c r="T456" s="302">
        <v>32</v>
      </c>
      <c r="U456" s="303">
        <v>142</v>
      </c>
      <c r="V456" s="303">
        <v>10</v>
      </c>
      <c r="W456" s="305">
        <v>53</v>
      </c>
      <c r="X456" s="305">
        <v>3.9</v>
      </c>
      <c r="Y456" s="304">
        <v>1.0792682926829269</v>
      </c>
      <c r="Z456" s="381"/>
      <c r="AA456" s="302">
        <v>253</v>
      </c>
      <c r="AB456" s="302">
        <v>91</v>
      </c>
      <c r="AC456" s="304">
        <v>0.5</v>
      </c>
      <c r="AD456" s="304">
        <v>1.1000000000000001</v>
      </c>
      <c r="AE456" s="304">
        <v>0.33</v>
      </c>
      <c r="AF456" s="304">
        <v>0.19</v>
      </c>
      <c r="AG456" s="302">
        <v>1500</v>
      </c>
      <c r="AH456" s="302">
        <v>140</v>
      </c>
      <c r="AI456" s="306">
        <v>2.3E-2</v>
      </c>
      <c r="AJ456" s="306">
        <v>1.4E-2</v>
      </c>
      <c r="AK456" s="305">
        <v>14.3</v>
      </c>
      <c r="AL456" s="305">
        <v>1.6</v>
      </c>
      <c r="AM456" s="306">
        <v>0.45</v>
      </c>
      <c r="AN456" s="306">
        <v>0.13</v>
      </c>
      <c r="AO456" s="304">
        <v>4.9000000000000004</v>
      </c>
      <c r="AP456" s="304">
        <v>1.2</v>
      </c>
      <c r="AQ456" s="304">
        <v>7.5</v>
      </c>
      <c r="AR456" s="304">
        <v>1.7</v>
      </c>
      <c r="AS456" s="304">
        <v>1.79</v>
      </c>
      <c r="AT456" s="304">
        <v>0.28999999999999998</v>
      </c>
      <c r="AU456" s="305">
        <v>39.9</v>
      </c>
      <c r="AV456" s="304">
        <v>6.2</v>
      </c>
      <c r="AW456" s="304">
        <v>11.1</v>
      </c>
      <c r="AX456" s="304">
        <v>1.4</v>
      </c>
      <c r="AY456" s="303">
        <v>141</v>
      </c>
      <c r="AZ456" s="302">
        <v>13</v>
      </c>
      <c r="BA456" s="303">
        <v>48.4</v>
      </c>
      <c r="BB456" s="302">
        <v>4.7</v>
      </c>
      <c r="BC456" s="303">
        <v>234</v>
      </c>
      <c r="BD456" s="302">
        <v>26</v>
      </c>
      <c r="BE456" s="303">
        <v>47</v>
      </c>
      <c r="BF456" s="302">
        <v>5.4</v>
      </c>
      <c r="BG456" s="302">
        <v>445</v>
      </c>
      <c r="BH456" s="303">
        <v>42</v>
      </c>
      <c r="BI456" s="303">
        <v>90</v>
      </c>
      <c r="BJ456" s="305">
        <v>8.3000000000000007</v>
      </c>
      <c r="BK456" s="302">
        <v>7.5</v>
      </c>
      <c r="BL456" s="305">
        <v>3</v>
      </c>
      <c r="BM456" s="302">
        <v>542000</v>
      </c>
      <c r="BN456" s="302">
        <v>63000</v>
      </c>
      <c r="BO456" s="302">
        <v>9390</v>
      </c>
      <c r="BP456" s="302">
        <v>890</v>
      </c>
      <c r="BQ456" s="303">
        <v>177</v>
      </c>
      <c r="BR456" s="305">
        <v>14</v>
      </c>
      <c r="BS456" s="303">
        <v>164</v>
      </c>
      <c r="BT456" s="303">
        <v>13</v>
      </c>
      <c r="BU456" s="304">
        <v>1.18</v>
      </c>
      <c r="BV456" s="304">
        <v>0.59</v>
      </c>
      <c r="BW456" s="304">
        <v>0.28999999999999998</v>
      </c>
      <c r="BX456" s="304">
        <v>0.22</v>
      </c>
      <c r="BY456" s="302"/>
      <c r="BZ456" s="307">
        <f t="shared" si="89"/>
        <v>47.575510204081631</v>
      </c>
      <c r="CA456" s="302"/>
      <c r="CB456" s="302"/>
      <c r="CC456" s="302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</row>
    <row r="457" spans="1:166" s="30" customFormat="1" ht="12" customHeight="1">
      <c r="A457" s="24" t="s">
        <v>549</v>
      </c>
      <c r="B457" s="24"/>
      <c r="C457" s="305">
        <v>7.1349999999999998</v>
      </c>
      <c r="D457" s="25" t="s">
        <v>461</v>
      </c>
      <c r="E457" s="25"/>
      <c r="F457" s="303">
        <v>3466.5</v>
      </c>
      <c r="G457" s="303">
        <v>1.9</v>
      </c>
      <c r="H457" s="303">
        <v>3472.1</v>
      </c>
      <c r="I457" s="303">
        <v>58</v>
      </c>
      <c r="J457" s="305">
        <v>-0.16</v>
      </c>
      <c r="K457" s="380">
        <v>0.2994</v>
      </c>
      <c r="L457" s="380">
        <v>1.1000000000000001E-3</v>
      </c>
      <c r="M457" s="304">
        <v>29.4</v>
      </c>
      <c r="N457" s="304">
        <v>0.71</v>
      </c>
      <c r="O457" s="380">
        <v>0.71360000000000001</v>
      </c>
      <c r="P457" s="380">
        <v>1.4999999999999999E-2</v>
      </c>
      <c r="Q457" s="304">
        <v>0.57179999999999997</v>
      </c>
      <c r="R457" s="302"/>
      <c r="S457" s="302">
        <v>355</v>
      </c>
      <c r="T457" s="302">
        <v>25</v>
      </c>
      <c r="U457" s="303">
        <v>116.5</v>
      </c>
      <c r="V457" s="303">
        <v>8.4</v>
      </c>
      <c r="W457" s="305">
        <v>29.7</v>
      </c>
      <c r="X457" s="305">
        <v>2</v>
      </c>
      <c r="Y457" s="304">
        <v>0.73484848484848486</v>
      </c>
      <c r="Z457" s="381"/>
      <c r="AA457" s="302">
        <v>180</v>
      </c>
      <c r="AB457" s="302">
        <v>110</v>
      </c>
      <c r="AC457" s="304">
        <v>0.2</v>
      </c>
      <c r="AD457" s="304">
        <v>1</v>
      </c>
      <c r="AE457" s="304">
        <v>0.15</v>
      </c>
      <c r="AF457" s="304">
        <v>0.13</v>
      </c>
      <c r="AG457" s="302">
        <v>641</v>
      </c>
      <c r="AH457" s="302">
        <v>58</v>
      </c>
      <c r="AI457" s="306">
        <v>0.01</v>
      </c>
      <c r="AJ457" s="306">
        <v>1.2E-2</v>
      </c>
      <c r="AK457" s="305">
        <v>9.0399999999999991</v>
      </c>
      <c r="AL457" s="305">
        <v>0.86</v>
      </c>
      <c r="AM457" s="306">
        <v>7.3999999999999996E-2</v>
      </c>
      <c r="AN457" s="306">
        <v>4.3999999999999997E-2</v>
      </c>
      <c r="AO457" s="304">
        <v>1.5</v>
      </c>
      <c r="AP457" s="304">
        <v>0.45</v>
      </c>
      <c r="AQ457" s="304">
        <v>1.67</v>
      </c>
      <c r="AR457" s="304">
        <v>0.6</v>
      </c>
      <c r="AS457" s="304">
        <v>0.64</v>
      </c>
      <c r="AT457" s="304">
        <v>0.18</v>
      </c>
      <c r="AU457" s="305">
        <v>12.3</v>
      </c>
      <c r="AV457" s="304">
        <v>1.2</v>
      </c>
      <c r="AW457" s="304">
        <v>3.7</v>
      </c>
      <c r="AX457" s="304">
        <v>0.57999999999999996</v>
      </c>
      <c r="AY457" s="303">
        <v>45.1</v>
      </c>
      <c r="AZ457" s="302">
        <v>5.2</v>
      </c>
      <c r="BA457" s="303">
        <v>17.8</v>
      </c>
      <c r="BB457" s="302">
        <v>1.9</v>
      </c>
      <c r="BC457" s="303">
        <v>102</v>
      </c>
      <c r="BD457" s="302">
        <v>11</v>
      </c>
      <c r="BE457" s="303">
        <v>22.8</v>
      </c>
      <c r="BF457" s="302">
        <v>2.2999999999999998</v>
      </c>
      <c r="BG457" s="302">
        <v>230</v>
      </c>
      <c r="BH457" s="303">
        <v>22</v>
      </c>
      <c r="BI457" s="303">
        <v>49.9</v>
      </c>
      <c r="BJ457" s="305">
        <v>4.5</v>
      </c>
      <c r="BK457" s="302">
        <v>3.1</v>
      </c>
      <c r="BL457" s="305">
        <v>1.5</v>
      </c>
      <c r="BM457" s="302">
        <v>548000</v>
      </c>
      <c r="BN457" s="302">
        <v>51000</v>
      </c>
      <c r="BO457" s="302">
        <v>10800</v>
      </c>
      <c r="BP457" s="302">
        <v>1000</v>
      </c>
      <c r="BQ457" s="303">
        <v>97</v>
      </c>
      <c r="BR457" s="305">
        <v>6.8</v>
      </c>
      <c r="BS457" s="303">
        <v>132</v>
      </c>
      <c r="BT457" s="303">
        <v>10</v>
      </c>
      <c r="BU457" s="304">
        <v>1.44</v>
      </c>
      <c r="BV457" s="304">
        <v>0.41</v>
      </c>
      <c r="BW457" s="304">
        <v>0.49</v>
      </c>
      <c r="BX457" s="304">
        <v>0.22</v>
      </c>
      <c r="BY457" s="302"/>
      <c r="BZ457" s="307">
        <f t="shared" si="89"/>
        <v>57.072654690618762</v>
      </c>
      <c r="CA457" s="302"/>
      <c r="CB457" s="302"/>
      <c r="CC457" s="302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</row>
    <row r="458" spans="1:166" s="30" customFormat="1" ht="12" customHeight="1">
      <c r="A458" s="24" t="s">
        <v>550</v>
      </c>
      <c r="B458" s="24"/>
      <c r="C458" s="305">
        <v>7.0190000000000001</v>
      </c>
      <c r="D458" s="25" t="s">
        <v>461</v>
      </c>
      <c r="E458" s="25"/>
      <c r="F458" s="303">
        <v>3466.8</v>
      </c>
      <c r="G458" s="303">
        <v>2.8</v>
      </c>
      <c r="H458" s="303">
        <v>3408.8</v>
      </c>
      <c r="I458" s="303">
        <v>57</v>
      </c>
      <c r="J458" s="305">
        <v>1.67</v>
      </c>
      <c r="K458" s="380">
        <v>0.29920000000000002</v>
      </c>
      <c r="L458" s="380">
        <v>1.4E-3</v>
      </c>
      <c r="M458" s="304">
        <v>28.68</v>
      </c>
      <c r="N458" s="304">
        <v>0.7</v>
      </c>
      <c r="O458" s="380">
        <v>0.69689999999999996</v>
      </c>
      <c r="P458" s="380">
        <v>1.4999999999999999E-2</v>
      </c>
      <c r="Q458" s="304">
        <v>0.63127</v>
      </c>
      <c r="R458" s="302"/>
      <c r="S458" s="302">
        <v>244</v>
      </c>
      <c r="T458" s="302">
        <v>11</v>
      </c>
      <c r="U458" s="305">
        <v>80.099999999999994</v>
      </c>
      <c r="V458" s="303">
        <v>3.9</v>
      </c>
      <c r="W458" s="305">
        <v>22.1</v>
      </c>
      <c r="X458" s="305">
        <v>1.1000000000000001</v>
      </c>
      <c r="Y458" s="304">
        <v>0.79719525350593312</v>
      </c>
      <c r="Z458" s="381"/>
      <c r="AA458" s="302">
        <v>83</v>
      </c>
      <c r="AB458" s="302">
        <v>83</v>
      </c>
      <c r="AC458" s="304" t="s">
        <v>107</v>
      </c>
      <c r="AD458" s="304" t="s">
        <v>107</v>
      </c>
      <c r="AE458" s="304">
        <v>0.09</v>
      </c>
      <c r="AF458" s="304">
        <v>0.12</v>
      </c>
      <c r="AG458" s="302">
        <v>665</v>
      </c>
      <c r="AH458" s="302">
        <v>45</v>
      </c>
      <c r="AI458" s="306">
        <v>4.1999999999999997E-3</v>
      </c>
      <c r="AJ458" s="306">
        <v>6.4000000000000003E-3</v>
      </c>
      <c r="AK458" s="305">
        <v>8.6999999999999993</v>
      </c>
      <c r="AL458" s="305">
        <v>1.2</v>
      </c>
      <c r="AM458" s="306">
        <v>8.5999999999999993E-2</v>
      </c>
      <c r="AN458" s="306">
        <v>3.2000000000000001E-2</v>
      </c>
      <c r="AO458" s="304">
        <v>1.84</v>
      </c>
      <c r="AP458" s="304">
        <v>0.59</v>
      </c>
      <c r="AQ458" s="304">
        <v>2.97</v>
      </c>
      <c r="AR458" s="304">
        <v>0.71</v>
      </c>
      <c r="AS458" s="304">
        <v>0.97</v>
      </c>
      <c r="AT458" s="304">
        <v>0.23</v>
      </c>
      <c r="AU458" s="305">
        <v>14.2</v>
      </c>
      <c r="AV458" s="304">
        <v>2.2999999999999998</v>
      </c>
      <c r="AW458" s="304">
        <v>4.0599999999999996</v>
      </c>
      <c r="AX458" s="304">
        <v>0.42</v>
      </c>
      <c r="AY458" s="303">
        <v>52.8</v>
      </c>
      <c r="AZ458" s="302">
        <v>7</v>
      </c>
      <c r="BA458" s="303">
        <v>22.1</v>
      </c>
      <c r="BB458" s="302">
        <v>1.8</v>
      </c>
      <c r="BC458" s="303">
        <v>102</v>
      </c>
      <c r="BD458" s="302">
        <v>9.3000000000000007</v>
      </c>
      <c r="BE458" s="303">
        <v>23.6</v>
      </c>
      <c r="BF458" s="302">
        <v>2.5</v>
      </c>
      <c r="BG458" s="302">
        <v>222</v>
      </c>
      <c r="BH458" s="303">
        <v>17</v>
      </c>
      <c r="BI458" s="303">
        <v>48.1</v>
      </c>
      <c r="BJ458" s="305">
        <v>3.1</v>
      </c>
      <c r="BK458" s="302">
        <v>7.4</v>
      </c>
      <c r="BL458" s="305">
        <v>1.7</v>
      </c>
      <c r="BM458" s="302">
        <v>564000</v>
      </c>
      <c r="BN458" s="302">
        <v>43000</v>
      </c>
      <c r="BO458" s="302">
        <v>10340</v>
      </c>
      <c r="BP458" s="302">
        <v>480</v>
      </c>
      <c r="BQ458" s="303">
        <v>73.900000000000006</v>
      </c>
      <c r="BR458" s="305">
        <v>3.3</v>
      </c>
      <c r="BS458" s="303">
        <v>92.7</v>
      </c>
      <c r="BT458" s="303">
        <v>4.3</v>
      </c>
      <c r="BU458" s="304">
        <v>1.1299999999999999</v>
      </c>
      <c r="BV458" s="304">
        <v>0.52</v>
      </c>
      <c r="BW458" s="304">
        <v>0.38</v>
      </c>
      <c r="BX458" s="304">
        <v>0.26</v>
      </c>
      <c r="BY458" s="302"/>
      <c r="BZ458" s="307">
        <f t="shared" si="89"/>
        <v>46.473429951690818</v>
      </c>
      <c r="CA458" s="302"/>
      <c r="CB458" s="302"/>
      <c r="CC458" s="302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</row>
    <row r="459" spans="1:166" s="30" customFormat="1" ht="12" customHeight="1">
      <c r="A459" s="24" t="s">
        <v>551</v>
      </c>
      <c r="B459" s="24"/>
      <c r="C459" s="305">
        <v>7.0259999999999998</v>
      </c>
      <c r="D459" s="25" t="s">
        <v>461</v>
      </c>
      <c r="E459" s="25"/>
      <c r="F459" s="303">
        <v>3465</v>
      </c>
      <c r="G459" s="303">
        <v>2.6</v>
      </c>
      <c r="H459" s="303">
        <v>3441</v>
      </c>
      <c r="I459" s="303">
        <v>57</v>
      </c>
      <c r="J459" s="305">
        <v>0.69</v>
      </c>
      <c r="K459" s="380">
        <v>0.2989</v>
      </c>
      <c r="L459" s="380">
        <v>1.2999999999999999E-3</v>
      </c>
      <c r="M459" s="304">
        <v>29</v>
      </c>
      <c r="N459" s="304">
        <v>0.71</v>
      </c>
      <c r="O459" s="380">
        <v>0.70540000000000003</v>
      </c>
      <c r="P459" s="380">
        <v>1.4999999999999999E-2</v>
      </c>
      <c r="Q459" s="304">
        <v>0.57437000000000005</v>
      </c>
      <c r="R459" s="302"/>
      <c r="S459" s="302">
        <v>292</v>
      </c>
      <c r="T459" s="302">
        <v>19</v>
      </c>
      <c r="U459" s="305">
        <v>95.9</v>
      </c>
      <c r="V459" s="303">
        <v>6.2</v>
      </c>
      <c r="W459" s="305">
        <v>27.2</v>
      </c>
      <c r="X459" s="305">
        <v>1.8</v>
      </c>
      <c r="Y459" s="304">
        <v>0.81909090909090909</v>
      </c>
      <c r="Z459" s="381"/>
      <c r="AA459" s="302">
        <v>210</v>
      </c>
      <c r="AB459" s="302">
        <v>110</v>
      </c>
      <c r="AC459" s="304">
        <v>0.18</v>
      </c>
      <c r="AD459" s="304">
        <v>0.85</v>
      </c>
      <c r="AE459" s="304">
        <v>0.2</v>
      </c>
      <c r="AF459" s="304">
        <v>0.2</v>
      </c>
      <c r="AG459" s="302">
        <v>944</v>
      </c>
      <c r="AH459" s="302">
        <v>57</v>
      </c>
      <c r="AI459" s="306">
        <v>2.0999999999999999E-3</v>
      </c>
      <c r="AJ459" s="306">
        <v>5.1999999999999998E-3</v>
      </c>
      <c r="AK459" s="305">
        <v>11.5</v>
      </c>
      <c r="AL459" s="305">
        <v>1.1000000000000001</v>
      </c>
      <c r="AM459" s="306">
        <v>0.188</v>
      </c>
      <c r="AN459" s="306">
        <v>4.4999999999999998E-2</v>
      </c>
      <c r="AO459" s="304">
        <v>2.5</v>
      </c>
      <c r="AP459" s="304">
        <v>0.9</v>
      </c>
      <c r="AQ459" s="304">
        <v>3.9</v>
      </c>
      <c r="AR459" s="304">
        <v>1.1000000000000001</v>
      </c>
      <c r="AS459" s="304">
        <v>1.1599999999999999</v>
      </c>
      <c r="AT459" s="304">
        <v>0.5</v>
      </c>
      <c r="AU459" s="305">
        <v>19.100000000000001</v>
      </c>
      <c r="AV459" s="304">
        <v>2.7</v>
      </c>
      <c r="AW459" s="304">
        <v>5.44</v>
      </c>
      <c r="AX459" s="304">
        <v>0.73</v>
      </c>
      <c r="AY459" s="303">
        <v>70.099999999999994</v>
      </c>
      <c r="AZ459" s="302">
        <v>6.4</v>
      </c>
      <c r="BA459" s="303">
        <v>27.1</v>
      </c>
      <c r="BB459" s="302">
        <v>1.9</v>
      </c>
      <c r="BC459" s="303">
        <v>139</v>
      </c>
      <c r="BD459" s="302">
        <v>14</v>
      </c>
      <c r="BE459" s="303">
        <v>29.7</v>
      </c>
      <c r="BF459" s="302">
        <v>3</v>
      </c>
      <c r="BG459" s="302">
        <v>272</v>
      </c>
      <c r="BH459" s="303">
        <v>21</v>
      </c>
      <c r="BI459" s="303">
        <v>59.7</v>
      </c>
      <c r="BJ459" s="305">
        <v>4.3</v>
      </c>
      <c r="BK459" s="302">
        <v>9.4</v>
      </c>
      <c r="BL459" s="305">
        <v>3.5</v>
      </c>
      <c r="BM459" s="302">
        <v>556000</v>
      </c>
      <c r="BN459" s="302">
        <v>53000</v>
      </c>
      <c r="BO459" s="302">
        <v>9630</v>
      </c>
      <c r="BP459" s="302">
        <v>640</v>
      </c>
      <c r="BQ459" s="303">
        <v>90.1</v>
      </c>
      <c r="BR459" s="305">
        <v>6.3</v>
      </c>
      <c r="BS459" s="303">
        <v>110</v>
      </c>
      <c r="BT459" s="303">
        <v>7.9</v>
      </c>
      <c r="BU459" s="304">
        <v>1.18</v>
      </c>
      <c r="BV459" s="304">
        <v>0.51</v>
      </c>
      <c r="BW459" s="304">
        <v>0.52</v>
      </c>
      <c r="BX459" s="304">
        <v>0.2</v>
      </c>
      <c r="BY459" s="302"/>
      <c r="BZ459" s="307">
        <f t="shared" si="89"/>
        <v>46.01435897435897</v>
      </c>
      <c r="CA459" s="302"/>
      <c r="CB459" s="302"/>
      <c r="CC459" s="302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</row>
    <row r="460" spans="1:166" s="30" customFormat="1" ht="12" customHeight="1">
      <c r="A460" s="24" t="s">
        <v>552</v>
      </c>
      <c r="B460" s="24"/>
      <c r="C460" s="305">
        <v>7.0030000000000001</v>
      </c>
      <c r="D460" s="25" t="s">
        <v>461</v>
      </c>
      <c r="E460" s="25"/>
      <c r="F460" s="303">
        <v>3462.2</v>
      </c>
      <c r="G460" s="303">
        <v>2.6</v>
      </c>
      <c r="H460" s="303">
        <v>3446.1</v>
      </c>
      <c r="I460" s="303">
        <v>57</v>
      </c>
      <c r="J460" s="305">
        <v>0.46</v>
      </c>
      <c r="K460" s="380">
        <v>0.2984</v>
      </c>
      <c r="L460" s="380">
        <v>1.1999999999999999E-3</v>
      </c>
      <c r="M460" s="304">
        <v>29</v>
      </c>
      <c r="N460" s="304">
        <v>0.71</v>
      </c>
      <c r="O460" s="380">
        <v>0.70669999999999999</v>
      </c>
      <c r="P460" s="380">
        <v>1.4999999999999999E-2</v>
      </c>
      <c r="Q460" s="304">
        <v>0.62956999999999996</v>
      </c>
      <c r="R460" s="302"/>
      <c r="S460" s="302">
        <v>517</v>
      </c>
      <c r="T460" s="302">
        <v>39</v>
      </c>
      <c r="U460" s="303">
        <v>169</v>
      </c>
      <c r="V460" s="303">
        <v>13</v>
      </c>
      <c r="W460" s="305">
        <v>66.900000000000006</v>
      </c>
      <c r="X460" s="305">
        <v>5.0999999999999996</v>
      </c>
      <c r="Y460" s="304">
        <v>1.134020618556701</v>
      </c>
      <c r="Z460" s="381"/>
      <c r="AA460" s="302">
        <v>200</v>
      </c>
      <c r="AB460" s="302">
        <v>96</v>
      </c>
      <c r="AC460" s="304">
        <v>0.7</v>
      </c>
      <c r="AD460" s="304">
        <v>1.3</v>
      </c>
      <c r="AE460" s="304">
        <v>0.34</v>
      </c>
      <c r="AF460" s="304">
        <v>0.39</v>
      </c>
      <c r="AG460" s="302">
        <v>2030</v>
      </c>
      <c r="AH460" s="302">
        <v>170</v>
      </c>
      <c r="AI460" s="306">
        <v>5.2999999999999999E-2</v>
      </c>
      <c r="AJ460" s="306">
        <v>2.1000000000000001E-2</v>
      </c>
      <c r="AK460" s="305">
        <v>15.5</v>
      </c>
      <c r="AL460" s="305">
        <v>1.8</v>
      </c>
      <c r="AM460" s="306">
        <v>0.42</v>
      </c>
      <c r="AN460" s="306">
        <v>0.13</v>
      </c>
      <c r="AO460" s="304">
        <v>6.2</v>
      </c>
      <c r="AP460" s="304">
        <v>1.8</v>
      </c>
      <c r="AQ460" s="304">
        <v>10.5</v>
      </c>
      <c r="AR460" s="304">
        <v>1.5</v>
      </c>
      <c r="AS460" s="304">
        <v>2.44</v>
      </c>
      <c r="AT460" s="304">
        <v>0.4</v>
      </c>
      <c r="AU460" s="305">
        <v>44.1</v>
      </c>
      <c r="AV460" s="304">
        <v>7.5</v>
      </c>
      <c r="AW460" s="304">
        <v>14.2</v>
      </c>
      <c r="AX460" s="304">
        <v>1.5</v>
      </c>
      <c r="AY460" s="303">
        <v>171</v>
      </c>
      <c r="AZ460" s="302">
        <v>15</v>
      </c>
      <c r="BA460" s="303">
        <v>65.400000000000006</v>
      </c>
      <c r="BB460" s="302">
        <v>6.8</v>
      </c>
      <c r="BC460" s="303">
        <v>311</v>
      </c>
      <c r="BD460" s="302">
        <v>33</v>
      </c>
      <c r="BE460" s="303">
        <v>58.8</v>
      </c>
      <c r="BF460" s="302">
        <v>4.3</v>
      </c>
      <c r="BG460" s="302">
        <v>534</v>
      </c>
      <c r="BH460" s="303">
        <v>62</v>
      </c>
      <c r="BI460" s="303">
        <v>110.1</v>
      </c>
      <c r="BJ460" s="305">
        <v>8.6</v>
      </c>
      <c r="BK460" s="302">
        <v>11.9</v>
      </c>
      <c r="BL460" s="305">
        <v>3.1</v>
      </c>
      <c r="BM460" s="302">
        <v>559000</v>
      </c>
      <c r="BN460" s="302">
        <v>61000</v>
      </c>
      <c r="BO460" s="302">
        <v>9550</v>
      </c>
      <c r="BP460" s="302">
        <v>720</v>
      </c>
      <c r="BQ460" s="303">
        <v>220</v>
      </c>
      <c r="BR460" s="305">
        <v>16</v>
      </c>
      <c r="BS460" s="303">
        <v>194</v>
      </c>
      <c r="BT460" s="303">
        <v>14</v>
      </c>
      <c r="BU460" s="304">
        <v>1.63</v>
      </c>
      <c r="BV460" s="304">
        <v>0.66</v>
      </c>
      <c r="BW460" s="304">
        <v>0.7</v>
      </c>
      <c r="BX460" s="304">
        <v>0.25</v>
      </c>
      <c r="BY460" s="302"/>
      <c r="BZ460" s="307">
        <f t="shared" si="89"/>
        <v>43.866359447004605</v>
      </c>
      <c r="CA460" s="302"/>
      <c r="CB460" s="302"/>
      <c r="CC460" s="302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</row>
    <row r="461" spans="1:166" s="30" customFormat="1" ht="12" customHeight="1">
      <c r="A461" s="24" t="s">
        <v>553</v>
      </c>
      <c r="B461" s="24"/>
      <c r="C461" s="305">
        <v>7.0839999999999996</v>
      </c>
      <c r="D461" s="25" t="s">
        <v>461</v>
      </c>
      <c r="E461" s="25"/>
      <c r="F461" s="303">
        <v>3465.4</v>
      </c>
      <c r="G461" s="303">
        <v>2.8</v>
      </c>
      <c r="H461" s="303">
        <v>3426.5</v>
      </c>
      <c r="I461" s="303">
        <v>57</v>
      </c>
      <c r="J461" s="305">
        <v>1.1200000000000001</v>
      </c>
      <c r="K461" s="380">
        <v>0.29899999999999999</v>
      </c>
      <c r="L461" s="380">
        <v>1E-3</v>
      </c>
      <c r="M461" s="304">
        <v>28.84</v>
      </c>
      <c r="N461" s="304">
        <v>0.69</v>
      </c>
      <c r="O461" s="380">
        <v>0.70150000000000001</v>
      </c>
      <c r="P461" s="380">
        <v>1.4999999999999999E-2</v>
      </c>
      <c r="Q461" s="304">
        <v>0.40304000000000001</v>
      </c>
      <c r="R461" s="302"/>
      <c r="S461" s="302">
        <v>308</v>
      </c>
      <c r="T461" s="302">
        <v>21</v>
      </c>
      <c r="U461" s="303">
        <v>101</v>
      </c>
      <c r="V461" s="303">
        <v>6.7</v>
      </c>
      <c r="W461" s="305">
        <v>36.4</v>
      </c>
      <c r="X461" s="305">
        <v>2.5</v>
      </c>
      <c r="Y461" s="304">
        <v>1.0420962199312713</v>
      </c>
      <c r="Z461" s="381"/>
      <c r="AA461" s="302">
        <v>90</v>
      </c>
      <c r="AB461" s="302">
        <v>62</v>
      </c>
      <c r="AC461" s="304" t="s">
        <v>107</v>
      </c>
      <c r="AD461" s="304" t="s">
        <v>107</v>
      </c>
      <c r="AE461" s="304">
        <v>0.23</v>
      </c>
      <c r="AF461" s="304">
        <v>0.17</v>
      </c>
      <c r="AG461" s="302">
        <v>1053</v>
      </c>
      <c r="AH461" s="302">
        <v>87</v>
      </c>
      <c r="AI461" s="306">
        <v>2E-3</v>
      </c>
      <c r="AJ461" s="306">
        <v>5.1000000000000004E-3</v>
      </c>
      <c r="AK461" s="305">
        <v>12.6</v>
      </c>
      <c r="AL461" s="305">
        <v>1.5</v>
      </c>
      <c r="AM461" s="306">
        <v>0.14499999999999999</v>
      </c>
      <c r="AN461" s="306">
        <v>4.2000000000000003E-2</v>
      </c>
      <c r="AO461" s="304">
        <v>2.17</v>
      </c>
      <c r="AP461" s="304">
        <v>0.75</v>
      </c>
      <c r="AQ461" s="304">
        <v>5.03</v>
      </c>
      <c r="AR461" s="304">
        <v>0.78</v>
      </c>
      <c r="AS461" s="304">
        <v>1.53</v>
      </c>
      <c r="AT461" s="304">
        <v>0.42</v>
      </c>
      <c r="AU461" s="305">
        <v>27.1</v>
      </c>
      <c r="AV461" s="304">
        <v>4.3</v>
      </c>
      <c r="AW461" s="304">
        <v>7.59</v>
      </c>
      <c r="AX461" s="304">
        <v>0.85</v>
      </c>
      <c r="AY461" s="303">
        <v>94.3</v>
      </c>
      <c r="AZ461" s="302">
        <v>7.5</v>
      </c>
      <c r="BA461" s="303">
        <v>33.1</v>
      </c>
      <c r="BB461" s="302">
        <v>2</v>
      </c>
      <c r="BC461" s="303">
        <v>155</v>
      </c>
      <c r="BD461" s="302">
        <v>15</v>
      </c>
      <c r="BE461" s="303">
        <v>32.5</v>
      </c>
      <c r="BF461" s="302">
        <v>2.7</v>
      </c>
      <c r="BG461" s="302">
        <v>313</v>
      </c>
      <c r="BH461" s="303">
        <v>25</v>
      </c>
      <c r="BI461" s="303">
        <v>63.1</v>
      </c>
      <c r="BJ461" s="305">
        <v>3.7</v>
      </c>
      <c r="BK461" s="302">
        <v>7.2</v>
      </c>
      <c r="BL461" s="305">
        <v>2.9</v>
      </c>
      <c r="BM461" s="302">
        <v>558000</v>
      </c>
      <c r="BN461" s="302">
        <v>39000</v>
      </c>
      <c r="BO461" s="302">
        <v>10000</v>
      </c>
      <c r="BP461" s="302">
        <v>610</v>
      </c>
      <c r="BQ461" s="303">
        <v>121.3</v>
      </c>
      <c r="BR461" s="305">
        <v>8.4</v>
      </c>
      <c r="BS461" s="303">
        <v>116.4</v>
      </c>
      <c r="BT461" s="303">
        <v>8</v>
      </c>
      <c r="BU461" s="304">
        <v>0.84</v>
      </c>
      <c r="BV461" s="304">
        <v>0.39</v>
      </c>
      <c r="BW461" s="304">
        <v>0.41</v>
      </c>
      <c r="BX461" s="304">
        <v>0.25</v>
      </c>
      <c r="BY461" s="302"/>
      <c r="BZ461" s="307">
        <f t="shared" si="89"/>
        <v>62.203736108693462</v>
      </c>
      <c r="CA461" s="302"/>
      <c r="CB461" s="302"/>
      <c r="CC461" s="302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</row>
    <row r="462" spans="1:166" s="30" customFormat="1" ht="12" customHeight="1">
      <c r="A462" s="24" t="s">
        <v>554</v>
      </c>
      <c r="B462" s="24"/>
      <c r="C462" s="305">
        <v>7.0119999999999996</v>
      </c>
      <c r="D462" s="25" t="s">
        <v>461</v>
      </c>
      <c r="E462" s="25"/>
      <c r="F462" s="303">
        <v>3466.8</v>
      </c>
      <c r="G462" s="303">
        <v>2.2000000000000002</v>
      </c>
      <c r="H462" s="303">
        <v>3506.4</v>
      </c>
      <c r="I462" s="303">
        <v>58</v>
      </c>
      <c r="J462" s="305">
        <v>-1.1399999999999999</v>
      </c>
      <c r="K462" s="380">
        <v>0.29930000000000001</v>
      </c>
      <c r="L462" s="380">
        <v>1.1999999999999999E-3</v>
      </c>
      <c r="M462" s="304">
        <v>29.74</v>
      </c>
      <c r="N462" s="304">
        <v>0.72</v>
      </c>
      <c r="O462" s="380">
        <v>0.7228</v>
      </c>
      <c r="P462" s="380">
        <v>1.6E-2</v>
      </c>
      <c r="Q462" s="304">
        <v>0.57333000000000001</v>
      </c>
      <c r="R462" s="302"/>
      <c r="S462" s="302">
        <v>364</v>
      </c>
      <c r="T462" s="302">
        <v>20</v>
      </c>
      <c r="U462" s="303">
        <v>119.6</v>
      </c>
      <c r="V462" s="303">
        <v>6.6</v>
      </c>
      <c r="W462" s="305">
        <v>28.4</v>
      </c>
      <c r="X462" s="305">
        <v>1.5</v>
      </c>
      <c r="Y462" s="304">
        <v>0.6803892215568863</v>
      </c>
      <c r="Z462" s="381"/>
      <c r="AA462" s="302">
        <v>218</v>
      </c>
      <c r="AB462" s="302">
        <v>73</v>
      </c>
      <c r="AC462" s="304">
        <v>0.1</v>
      </c>
      <c r="AD462" s="304">
        <v>1.2</v>
      </c>
      <c r="AE462" s="304">
        <v>0.17</v>
      </c>
      <c r="AF462" s="304">
        <v>0.15</v>
      </c>
      <c r="AG462" s="302">
        <v>654</v>
      </c>
      <c r="AH462" s="302">
        <v>52</v>
      </c>
      <c r="AI462" s="306">
        <v>0.03</v>
      </c>
      <c r="AJ462" s="306">
        <v>2.4E-2</v>
      </c>
      <c r="AK462" s="305">
        <v>12.9</v>
      </c>
      <c r="AL462" s="305">
        <v>1.6</v>
      </c>
      <c r="AM462" s="306">
        <v>5.1999999999999998E-2</v>
      </c>
      <c r="AN462" s="306">
        <v>2.4E-2</v>
      </c>
      <c r="AO462" s="304">
        <v>0.99</v>
      </c>
      <c r="AP462" s="304">
        <v>0.4</v>
      </c>
      <c r="AQ462" s="304">
        <v>2.0699999999999998</v>
      </c>
      <c r="AR462" s="304">
        <v>0.89</v>
      </c>
      <c r="AS462" s="304">
        <v>0.8</v>
      </c>
      <c r="AT462" s="304">
        <v>0.18</v>
      </c>
      <c r="AU462" s="305">
        <v>13.8</v>
      </c>
      <c r="AV462" s="304">
        <v>3.2</v>
      </c>
      <c r="AW462" s="304">
        <v>4.13</v>
      </c>
      <c r="AX462" s="304">
        <v>0.47</v>
      </c>
      <c r="AY462" s="303">
        <v>50.7</v>
      </c>
      <c r="AZ462" s="302">
        <v>5</v>
      </c>
      <c r="BA462" s="303">
        <v>21.1</v>
      </c>
      <c r="BB462" s="302">
        <v>1.4</v>
      </c>
      <c r="BC462" s="303">
        <v>102</v>
      </c>
      <c r="BD462" s="302">
        <v>11</v>
      </c>
      <c r="BE462" s="303">
        <v>21.7</v>
      </c>
      <c r="BF462" s="302">
        <v>2</v>
      </c>
      <c r="BG462" s="302">
        <v>207</v>
      </c>
      <c r="BH462" s="303">
        <v>13</v>
      </c>
      <c r="BI462" s="303">
        <v>45.7</v>
      </c>
      <c r="BJ462" s="305">
        <v>3.5</v>
      </c>
      <c r="BK462" s="302">
        <v>10.199999999999999</v>
      </c>
      <c r="BL462" s="305">
        <v>2.4</v>
      </c>
      <c r="BM462" s="302">
        <v>540000</v>
      </c>
      <c r="BN462" s="302">
        <v>46000</v>
      </c>
      <c r="BO462" s="302">
        <v>9580</v>
      </c>
      <c r="BP462" s="302">
        <v>580</v>
      </c>
      <c r="BQ462" s="303">
        <v>90.9</v>
      </c>
      <c r="BR462" s="305">
        <v>4.9000000000000004</v>
      </c>
      <c r="BS462" s="303">
        <v>133.6</v>
      </c>
      <c r="BT462" s="303">
        <v>7.2</v>
      </c>
      <c r="BU462" s="304">
        <v>1.8</v>
      </c>
      <c r="BV462" s="304">
        <v>0.48</v>
      </c>
      <c r="BW462" s="304">
        <v>0.65</v>
      </c>
      <c r="BX462" s="304">
        <v>0.32</v>
      </c>
      <c r="BY462" s="302"/>
      <c r="BZ462" s="307">
        <f t="shared" si="89"/>
        <v>75.704874835309624</v>
      </c>
      <c r="CA462" s="302"/>
      <c r="CB462" s="302"/>
      <c r="CC462" s="302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</row>
    <row r="463" spans="1:166" s="30" customFormat="1" ht="12" customHeight="1">
      <c r="A463" s="24" t="s">
        <v>555</v>
      </c>
      <c r="B463" s="24"/>
      <c r="C463" s="305">
        <v>7.0039999999999996</v>
      </c>
      <c r="D463" s="25" t="s">
        <v>461</v>
      </c>
      <c r="E463" s="25"/>
      <c r="F463" s="303">
        <v>3465.7</v>
      </c>
      <c r="G463" s="303">
        <v>4.3</v>
      </c>
      <c r="H463" s="303">
        <v>3487.6</v>
      </c>
      <c r="I463" s="303">
        <v>58</v>
      </c>
      <c r="J463" s="305">
        <v>-0.63</v>
      </c>
      <c r="K463" s="380">
        <v>0.2994</v>
      </c>
      <c r="L463" s="380">
        <v>1.6000000000000001E-3</v>
      </c>
      <c r="M463" s="304">
        <v>29.55</v>
      </c>
      <c r="N463" s="304">
        <v>0.72</v>
      </c>
      <c r="O463" s="380">
        <v>0.71779999999999999</v>
      </c>
      <c r="P463" s="380">
        <v>1.4999999999999999E-2</v>
      </c>
      <c r="Q463" s="304">
        <v>0.32615</v>
      </c>
      <c r="R463" s="302"/>
      <c r="S463" s="302">
        <v>283</v>
      </c>
      <c r="T463" s="302">
        <v>24</v>
      </c>
      <c r="U463" s="305">
        <v>92.8</v>
      </c>
      <c r="V463" s="303">
        <v>7.9</v>
      </c>
      <c r="W463" s="305">
        <v>26.7</v>
      </c>
      <c r="X463" s="305">
        <v>2.1</v>
      </c>
      <c r="Y463" s="304">
        <v>0.81495685522531158</v>
      </c>
      <c r="Z463" s="381"/>
      <c r="AA463" s="302">
        <v>206</v>
      </c>
      <c r="AB463" s="302">
        <v>88</v>
      </c>
      <c r="AC463" s="304">
        <v>0.2</v>
      </c>
      <c r="AD463" s="304">
        <v>1.1000000000000001</v>
      </c>
      <c r="AE463" s="304">
        <v>0.09</v>
      </c>
      <c r="AF463" s="304">
        <v>0.13</v>
      </c>
      <c r="AG463" s="302">
        <v>808</v>
      </c>
      <c r="AH463" s="302">
        <v>76</v>
      </c>
      <c r="AI463" s="306">
        <v>3.2000000000000001E-2</v>
      </c>
      <c r="AJ463" s="306">
        <v>2.3E-2</v>
      </c>
      <c r="AK463" s="305">
        <v>10.199999999999999</v>
      </c>
      <c r="AL463" s="305">
        <v>1.7</v>
      </c>
      <c r="AM463" s="306">
        <v>9.0999999999999998E-2</v>
      </c>
      <c r="AN463" s="306">
        <v>4.2000000000000003E-2</v>
      </c>
      <c r="AO463" s="304">
        <v>1.72</v>
      </c>
      <c r="AP463" s="304">
        <v>0.5</v>
      </c>
      <c r="AQ463" s="304">
        <v>3.32</v>
      </c>
      <c r="AR463" s="304">
        <v>0.95</v>
      </c>
      <c r="AS463" s="304">
        <v>1.1399999999999999</v>
      </c>
      <c r="AT463" s="304">
        <v>0.26</v>
      </c>
      <c r="AU463" s="305">
        <v>17.7</v>
      </c>
      <c r="AV463" s="304">
        <v>3.3</v>
      </c>
      <c r="AW463" s="304">
        <v>5.26</v>
      </c>
      <c r="AX463" s="304">
        <v>0.59</v>
      </c>
      <c r="AY463" s="303">
        <v>65.7</v>
      </c>
      <c r="AZ463" s="302">
        <v>8.4</v>
      </c>
      <c r="BA463" s="303">
        <v>24.2</v>
      </c>
      <c r="BB463" s="302">
        <v>2.7</v>
      </c>
      <c r="BC463" s="303">
        <v>123</v>
      </c>
      <c r="BD463" s="302">
        <v>11</v>
      </c>
      <c r="BE463" s="303">
        <v>27.1</v>
      </c>
      <c r="BF463" s="302">
        <v>2.6</v>
      </c>
      <c r="BG463" s="302">
        <v>266</v>
      </c>
      <c r="BH463" s="303">
        <v>30</v>
      </c>
      <c r="BI463" s="303">
        <v>57.5</v>
      </c>
      <c r="BJ463" s="305">
        <v>5.9</v>
      </c>
      <c r="BK463" s="302">
        <v>6.7</v>
      </c>
      <c r="BL463" s="305">
        <v>3</v>
      </c>
      <c r="BM463" s="302">
        <v>566000</v>
      </c>
      <c r="BN463" s="302">
        <v>81000</v>
      </c>
      <c r="BO463" s="302">
        <v>9800</v>
      </c>
      <c r="BP463" s="302">
        <v>1300</v>
      </c>
      <c r="BQ463" s="303">
        <v>85</v>
      </c>
      <c r="BR463" s="305">
        <v>6.7</v>
      </c>
      <c r="BS463" s="303">
        <v>104.3</v>
      </c>
      <c r="BT463" s="303">
        <v>8.9</v>
      </c>
      <c r="BU463" s="304">
        <v>1.1499999999999999</v>
      </c>
      <c r="BV463" s="304">
        <v>0.48</v>
      </c>
      <c r="BW463" s="304">
        <v>0.42</v>
      </c>
      <c r="BX463" s="304">
        <v>0.23</v>
      </c>
      <c r="BY463" s="302"/>
      <c r="BZ463" s="307">
        <f t="shared" si="89"/>
        <v>57.986831045110677</v>
      </c>
      <c r="CA463" s="302"/>
      <c r="CB463" s="302"/>
      <c r="CC463" s="302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</row>
    <row r="464" spans="1:166" s="30" customFormat="1" ht="12" customHeight="1">
      <c r="A464" s="24" t="s">
        <v>556</v>
      </c>
      <c r="B464" s="24"/>
      <c r="C464" s="305">
        <v>7.0039999999999996</v>
      </c>
      <c r="D464" s="25" t="s">
        <v>461</v>
      </c>
      <c r="E464" s="25"/>
      <c r="F464" s="303">
        <v>3464.1</v>
      </c>
      <c r="G464" s="303">
        <v>1.9</v>
      </c>
      <c r="H464" s="303">
        <v>3421.6</v>
      </c>
      <c r="I464" s="303">
        <v>57</v>
      </c>
      <c r="J464" s="305">
        <v>1.24</v>
      </c>
      <c r="K464" s="380">
        <v>0.29880000000000001</v>
      </c>
      <c r="L464" s="380">
        <v>1.1000000000000001E-3</v>
      </c>
      <c r="M464" s="304">
        <v>28.78</v>
      </c>
      <c r="N464" s="304">
        <v>0.7</v>
      </c>
      <c r="O464" s="380">
        <v>0.70020000000000004</v>
      </c>
      <c r="P464" s="380">
        <v>1.4999999999999999E-2</v>
      </c>
      <c r="Q464" s="304">
        <v>0.56991999999999998</v>
      </c>
      <c r="R464" s="302"/>
      <c r="S464" s="302">
        <v>418</v>
      </c>
      <c r="T464" s="302">
        <v>32</v>
      </c>
      <c r="U464" s="303">
        <v>137</v>
      </c>
      <c r="V464" s="303">
        <v>10</v>
      </c>
      <c r="W464" s="305">
        <v>31.2</v>
      </c>
      <c r="X464" s="305">
        <v>2.4</v>
      </c>
      <c r="Y464" s="304">
        <v>0.65632911392405069</v>
      </c>
      <c r="Z464" s="381"/>
      <c r="AA464" s="302">
        <v>297</v>
      </c>
      <c r="AB464" s="302">
        <v>80</v>
      </c>
      <c r="AC464" s="304" t="s">
        <v>107</v>
      </c>
      <c r="AD464" s="304" t="s">
        <v>107</v>
      </c>
      <c r="AE464" s="304">
        <v>0.13</v>
      </c>
      <c r="AF464" s="304">
        <v>0.14000000000000001</v>
      </c>
      <c r="AG464" s="302">
        <v>717</v>
      </c>
      <c r="AH464" s="302">
        <v>51</v>
      </c>
      <c r="AI464" s="306">
        <v>0.127</v>
      </c>
      <c r="AJ464" s="306">
        <v>6.7000000000000004E-2</v>
      </c>
      <c r="AK464" s="305">
        <v>14.1</v>
      </c>
      <c r="AL464" s="305">
        <v>1.5</v>
      </c>
      <c r="AM464" s="306">
        <v>0.25</v>
      </c>
      <c r="AN464" s="306">
        <v>0.1</v>
      </c>
      <c r="AO464" s="304">
        <v>2.9</v>
      </c>
      <c r="AP464" s="304">
        <v>1</v>
      </c>
      <c r="AQ464" s="304">
        <v>2.88</v>
      </c>
      <c r="AR464" s="304">
        <v>0.87</v>
      </c>
      <c r="AS464" s="304">
        <v>0.9</v>
      </c>
      <c r="AT464" s="304">
        <v>0.26</v>
      </c>
      <c r="AU464" s="305">
        <v>13.3</v>
      </c>
      <c r="AV464" s="304">
        <v>2.8</v>
      </c>
      <c r="AW464" s="304">
        <v>4.3899999999999997</v>
      </c>
      <c r="AX464" s="304">
        <v>0.44</v>
      </c>
      <c r="AY464" s="303">
        <v>54.3</v>
      </c>
      <c r="AZ464" s="302">
        <v>5.3</v>
      </c>
      <c r="BA464" s="303">
        <v>20.7</v>
      </c>
      <c r="BB464" s="302">
        <v>2.1</v>
      </c>
      <c r="BC464" s="303">
        <v>108.4</v>
      </c>
      <c r="BD464" s="302">
        <v>8.8000000000000007</v>
      </c>
      <c r="BE464" s="303">
        <v>25.7</v>
      </c>
      <c r="BF464" s="302">
        <v>2.2000000000000002</v>
      </c>
      <c r="BG464" s="302">
        <v>236</v>
      </c>
      <c r="BH464" s="303">
        <v>19</v>
      </c>
      <c r="BI464" s="303">
        <v>49.8</v>
      </c>
      <c r="BJ464" s="305">
        <v>4.3</v>
      </c>
      <c r="BK464" s="302">
        <v>10.9</v>
      </c>
      <c r="BL464" s="305">
        <v>3.4</v>
      </c>
      <c r="BM464" s="302">
        <v>575000</v>
      </c>
      <c r="BN464" s="302">
        <v>46000</v>
      </c>
      <c r="BO464" s="302">
        <v>9720</v>
      </c>
      <c r="BP464" s="302">
        <v>920</v>
      </c>
      <c r="BQ464" s="303">
        <v>103.7</v>
      </c>
      <c r="BR464" s="305">
        <v>8</v>
      </c>
      <c r="BS464" s="303">
        <v>158</v>
      </c>
      <c r="BT464" s="303">
        <v>13</v>
      </c>
      <c r="BU464" s="304">
        <v>1.23</v>
      </c>
      <c r="BV464" s="304">
        <v>0.4</v>
      </c>
      <c r="BW464" s="304">
        <v>0.56999999999999995</v>
      </c>
      <c r="BX464" s="304">
        <v>0.23</v>
      </c>
      <c r="BY464" s="302"/>
      <c r="BZ464" s="307">
        <f t="shared" si="89"/>
        <v>37.578304597701148</v>
      </c>
      <c r="CA464" s="302"/>
      <c r="CB464" s="302"/>
      <c r="CC464" s="302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</row>
    <row r="465" spans="1:166" s="30" customFormat="1" ht="12" customHeight="1">
      <c r="A465" s="24" t="s">
        <v>557</v>
      </c>
      <c r="B465" s="24"/>
      <c r="C465" s="305">
        <v>7.0410000000000004</v>
      </c>
      <c r="D465" s="25" t="s">
        <v>461</v>
      </c>
      <c r="E465" s="25"/>
      <c r="F465" s="303">
        <v>3466.9</v>
      </c>
      <c r="G465" s="303">
        <v>3.5</v>
      </c>
      <c r="H465" s="303">
        <v>3447.4</v>
      </c>
      <c r="I465" s="303">
        <v>57</v>
      </c>
      <c r="J465" s="305">
        <v>0.62</v>
      </c>
      <c r="K465" s="380">
        <v>0.2994</v>
      </c>
      <c r="L465" s="380">
        <v>1.2999999999999999E-3</v>
      </c>
      <c r="M465" s="304">
        <v>29.12</v>
      </c>
      <c r="N465" s="304">
        <v>0.71</v>
      </c>
      <c r="O465" s="380">
        <v>0.70709999999999995</v>
      </c>
      <c r="P465" s="380">
        <v>1.4999999999999999E-2</v>
      </c>
      <c r="Q465" s="304">
        <v>0.49812000000000001</v>
      </c>
      <c r="R465" s="302"/>
      <c r="S465" s="302">
        <v>587</v>
      </c>
      <c r="T465" s="302">
        <v>52</v>
      </c>
      <c r="U465" s="303">
        <v>193</v>
      </c>
      <c r="V465" s="303">
        <v>16</v>
      </c>
      <c r="W465" s="305">
        <v>75.5</v>
      </c>
      <c r="X465" s="305">
        <v>6.5</v>
      </c>
      <c r="Y465" s="304">
        <v>1.1545454545454545</v>
      </c>
      <c r="Z465" s="381"/>
      <c r="AA465" s="302">
        <v>360</v>
      </c>
      <c r="AB465" s="302">
        <v>150</v>
      </c>
      <c r="AC465" s="304">
        <v>0.49</v>
      </c>
      <c r="AD465" s="304">
        <v>0.91</v>
      </c>
      <c r="AE465" s="304">
        <v>0.21</v>
      </c>
      <c r="AF465" s="304">
        <v>0.19</v>
      </c>
      <c r="AG465" s="302">
        <v>2160</v>
      </c>
      <c r="AH465" s="302">
        <v>220</v>
      </c>
      <c r="AI465" s="306">
        <v>5.8000000000000003E-2</v>
      </c>
      <c r="AJ465" s="306">
        <v>0.03</v>
      </c>
      <c r="AK465" s="305">
        <v>19</v>
      </c>
      <c r="AL465" s="305">
        <v>2.2000000000000002</v>
      </c>
      <c r="AM465" s="306">
        <v>0.38500000000000001</v>
      </c>
      <c r="AN465" s="306">
        <v>8.5000000000000006E-2</v>
      </c>
      <c r="AO465" s="304">
        <v>6</v>
      </c>
      <c r="AP465" s="304">
        <v>1.1000000000000001</v>
      </c>
      <c r="AQ465" s="304">
        <v>8.6</v>
      </c>
      <c r="AR465" s="304">
        <v>1.5</v>
      </c>
      <c r="AS465" s="304">
        <v>3.09</v>
      </c>
      <c r="AT465" s="304">
        <v>0.6</v>
      </c>
      <c r="AU465" s="305">
        <v>51</v>
      </c>
      <c r="AV465" s="304">
        <v>6.8</v>
      </c>
      <c r="AW465" s="304">
        <v>16.399999999999999</v>
      </c>
      <c r="AX465" s="304">
        <v>1.4</v>
      </c>
      <c r="AY465" s="303">
        <v>189</v>
      </c>
      <c r="AZ465" s="302">
        <v>14</v>
      </c>
      <c r="BA465" s="303">
        <v>70.599999999999994</v>
      </c>
      <c r="BB465" s="302">
        <v>6.8</v>
      </c>
      <c r="BC465" s="303">
        <v>331</v>
      </c>
      <c r="BD465" s="302">
        <v>28</v>
      </c>
      <c r="BE465" s="303">
        <v>65.5</v>
      </c>
      <c r="BF465" s="302">
        <v>7.6</v>
      </c>
      <c r="BG465" s="302">
        <v>571</v>
      </c>
      <c r="BH465" s="303">
        <v>50</v>
      </c>
      <c r="BI465" s="303">
        <v>119</v>
      </c>
      <c r="BJ465" s="305">
        <v>11</v>
      </c>
      <c r="BK465" s="302">
        <v>10.9</v>
      </c>
      <c r="BL465" s="305">
        <v>3</v>
      </c>
      <c r="BM465" s="302">
        <v>573000</v>
      </c>
      <c r="BN465" s="302">
        <v>60000</v>
      </c>
      <c r="BO465" s="302">
        <v>9190</v>
      </c>
      <c r="BP465" s="302">
        <v>840</v>
      </c>
      <c r="BQ465" s="303">
        <v>254</v>
      </c>
      <c r="BR465" s="305">
        <v>23</v>
      </c>
      <c r="BS465" s="303">
        <v>220</v>
      </c>
      <c r="BT465" s="303">
        <v>21</v>
      </c>
      <c r="BU465" s="304">
        <v>1.81</v>
      </c>
      <c r="BV465" s="304">
        <v>0.72</v>
      </c>
      <c r="BW465" s="304">
        <v>1.06</v>
      </c>
      <c r="BX465" s="304">
        <v>0.36</v>
      </c>
      <c r="BY465" s="302"/>
      <c r="BZ465" s="307">
        <f t="shared" si="89"/>
        <v>53.476744186046517</v>
      </c>
      <c r="CA465" s="302"/>
      <c r="CB465" s="302"/>
      <c r="CC465" s="302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</row>
    <row r="466" spans="1:166" s="30" customFormat="1" ht="12" customHeight="1">
      <c r="A466" s="24" t="s">
        <v>558</v>
      </c>
      <c r="B466" s="24"/>
      <c r="C466" s="305">
        <v>7.0119999999999996</v>
      </c>
      <c r="D466" s="25" t="s">
        <v>461</v>
      </c>
      <c r="E466" s="25"/>
      <c r="F466" s="303">
        <v>3466.6</v>
      </c>
      <c r="G466" s="303">
        <v>1.7</v>
      </c>
      <c r="H466" s="303">
        <v>3440.8</v>
      </c>
      <c r="I466" s="303">
        <v>58</v>
      </c>
      <c r="J466" s="305">
        <v>0.79</v>
      </c>
      <c r="K466" s="380">
        <v>0.2994</v>
      </c>
      <c r="L466" s="380">
        <v>1.1999999999999999E-3</v>
      </c>
      <c r="M466" s="304">
        <v>29.05</v>
      </c>
      <c r="N466" s="304">
        <v>0.71</v>
      </c>
      <c r="O466" s="380">
        <v>0.70530000000000004</v>
      </c>
      <c r="P466" s="380">
        <v>1.4999999999999999E-2</v>
      </c>
      <c r="Q466" s="304">
        <v>0.69181999999999999</v>
      </c>
      <c r="R466" s="302"/>
      <c r="S466" s="302">
        <v>883</v>
      </c>
      <c r="T466" s="302">
        <v>63</v>
      </c>
      <c r="U466" s="303">
        <v>290</v>
      </c>
      <c r="V466" s="303">
        <v>21</v>
      </c>
      <c r="W466" s="305">
        <v>147</v>
      </c>
      <c r="X466" s="305">
        <v>11</v>
      </c>
      <c r="Y466" s="304">
        <v>1.4803625377643506</v>
      </c>
      <c r="Z466" s="381"/>
      <c r="AA466" s="302">
        <v>550</v>
      </c>
      <c r="AB466" s="302">
        <v>130</v>
      </c>
      <c r="AC466" s="304">
        <v>0.4</v>
      </c>
      <c r="AD466" s="304">
        <v>1.1000000000000001</v>
      </c>
      <c r="AE466" s="304">
        <v>0.36</v>
      </c>
      <c r="AF466" s="304">
        <v>0.22</v>
      </c>
      <c r="AG466" s="302">
        <v>3660</v>
      </c>
      <c r="AH466" s="302">
        <v>330</v>
      </c>
      <c r="AI466" s="306">
        <v>8.5000000000000006E-2</v>
      </c>
      <c r="AJ466" s="306">
        <v>0.02</v>
      </c>
      <c r="AK466" s="305">
        <v>35.9</v>
      </c>
      <c r="AL466" s="305">
        <v>2.5</v>
      </c>
      <c r="AM466" s="306">
        <v>0.72</v>
      </c>
      <c r="AN466" s="306">
        <v>0.12</v>
      </c>
      <c r="AO466" s="304">
        <v>10.4</v>
      </c>
      <c r="AP466" s="304">
        <v>1.5</v>
      </c>
      <c r="AQ466" s="304">
        <v>23.1</v>
      </c>
      <c r="AR466" s="304">
        <v>3.3</v>
      </c>
      <c r="AS466" s="304">
        <v>5.13</v>
      </c>
      <c r="AT466" s="304">
        <v>0.79</v>
      </c>
      <c r="AU466" s="305">
        <v>103.3</v>
      </c>
      <c r="AV466" s="304">
        <v>9.5</v>
      </c>
      <c r="AW466" s="304">
        <v>31.5</v>
      </c>
      <c r="AX466" s="304">
        <v>2.9</v>
      </c>
      <c r="AY466" s="303">
        <v>354</v>
      </c>
      <c r="AZ466" s="302">
        <v>23</v>
      </c>
      <c r="BA466" s="303">
        <v>129.5</v>
      </c>
      <c r="BB466" s="302">
        <v>9.1999999999999993</v>
      </c>
      <c r="BC466" s="303">
        <v>577</v>
      </c>
      <c r="BD466" s="302">
        <v>44</v>
      </c>
      <c r="BE466" s="303">
        <v>108.9</v>
      </c>
      <c r="BF466" s="302">
        <v>9.6</v>
      </c>
      <c r="BG466" s="302">
        <v>918</v>
      </c>
      <c r="BH466" s="303">
        <v>78</v>
      </c>
      <c r="BI466" s="303">
        <v>186</v>
      </c>
      <c r="BJ466" s="305">
        <v>19</v>
      </c>
      <c r="BK466" s="302">
        <v>15.4</v>
      </c>
      <c r="BL466" s="305">
        <v>3.2</v>
      </c>
      <c r="BM466" s="302">
        <v>578000</v>
      </c>
      <c r="BN466" s="302">
        <v>52000</v>
      </c>
      <c r="BO466" s="302">
        <v>8870</v>
      </c>
      <c r="BP466" s="302">
        <v>690</v>
      </c>
      <c r="BQ466" s="303">
        <v>490</v>
      </c>
      <c r="BR466" s="305">
        <v>34</v>
      </c>
      <c r="BS466" s="303">
        <v>331</v>
      </c>
      <c r="BT466" s="303">
        <v>23</v>
      </c>
      <c r="BU466" s="304">
        <v>2.76</v>
      </c>
      <c r="BV466" s="304">
        <v>0.88</v>
      </c>
      <c r="BW466" s="304">
        <v>1.01</v>
      </c>
      <c r="BX466" s="304">
        <v>0.26</v>
      </c>
      <c r="BY466" s="302"/>
      <c r="BZ466" s="307">
        <f t="shared" si="89"/>
        <v>49.363136863136866</v>
      </c>
      <c r="CA466" s="302"/>
      <c r="CB466" s="302"/>
      <c r="CC466" s="302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</row>
    <row r="467" spans="1:166" s="30" customFormat="1" ht="12" customHeight="1">
      <c r="A467" s="24" t="s">
        <v>559</v>
      </c>
      <c r="B467" s="24"/>
      <c r="C467" s="305">
        <v>7.0060000000000002</v>
      </c>
      <c r="D467" s="25" t="s">
        <v>461</v>
      </c>
      <c r="E467" s="25"/>
      <c r="F467" s="303">
        <v>3461.4</v>
      </c>
      <c r="G467" s="303">
        <v>2.6</v>
      </c>
      <c r="H467" s="303">
        <v>3451.7</v>
      </c>
      <c r="I467" s="303">
        <v>58</v>
      </c>
      <c r="J467" s="305">
        <v>0.28000000000000003</v>
      </c>
      <c r="K467" s="380">
        <v>0.2984</v>
      </c>
      <c r="L467" s="380">
        <v>1.1000000000000001E-3</v>
      </c>
      <c r="M467" s="304">
        <v>29.02</v>
      </c>
      <c r="N467" s="304">
        <v>0.7</v>
      </c>
      <c r="O467" s="380">
        <v>0.70820000000000005</v>
      </c>
      <c r="P467" s="380">
        <v>1.4999999999999999E-2</v>
      </c>
      <c r="Q467" s="304">
        <v>0.75846999999999998</v>
      </c>
      <c r="R467" s="302"/>
      <c r="S467" s="302">
        <v>435</v>
      </c>
      <c r="T467" s="302">
        <v>37</v>
      </c>
      <c r="U467" s="303">
        <v>142</v>
      </c>
      <c r="V467" s="303">
        <v>12</v>
      </c>
      <c r="W467" s="305">
        <v>52.8</v>
      </c>
      <c r="X467" s="305">
        <v>4.5</v>
      </c>
      <c r="Y467" s="304">
        <v>1.0613496932515338</v>
      </c>
      <c r="Z467" s="381"/>
      <c r="AA467" s="302">
        <v>190</v>
      </c>
      <c r="AB467" s="302">
        <v>110</v>
      </c>
      <c r="AC467" s="304" t="s">
        <v>107</v>
      </c>
      <c r="AD467" s="304" t="s">
        <v>107</v>
      </c>
      <c r="AE467" s="304">
        <v>0.14000000000000001</v>
      </c>
      <c r="AF467" s="304">
        <v>0.2</v>
      </c>
      <c r="AG467" s="302">
        <v>1530</v>
      </c>
      <c r="AH467" s="302">
        <v>150</v>
      </c>
      <c r="AI467" s="306">
        <v>0.06</v>
      </c>
      <c r="AJ467" s="306">
        <v>3.5000000000000003E-2</v>
      </c>
      <c r="AK467" s="305">
        <v>14.4</v>
      </c>
      <c r="AL467" s="305">
        <v>1.4</v>
      </c>
      <c r="AM467" s="306">
        <v>0.4</v>
      </c>
      <c r="AN467" s="306">
        <v>0.1</v>
      </c>
      <c r="AO467" s="304">
        <v>6.5</v>
      </c>
      <c r="AP467" s="304">
        <v>1.7</v>
      </c>
      <c r="AQ467" s="304">
        <v>6.6</v>
      </c>
      <c r="AR467" s="304">
        <v>1.5</v>
      </c>
      <c r="AS467" s="304">
        <v>2.29</v>
      </c>
      <c r="AT467" s="304">
        <v>0.48</v>
      </c>
      <c r="AU467" s="305">
        <v>33.6</v>
      </c>
      <c r="AV467" s="304">
        <v>7.3</v>
      </c>
      <c r="AW467" s="304">
        <v>10.4</v>
      </c>
      <c r="AX467" s="304">
        <v>1.2</v>
      </c>
      <c r="AY467" s="303">
        <v>128</v>
      </c>
      <c r="AZ467" s="302">
        <v>13</v>
      </c>
      <c r="BA467" s="303">
        <v>47.8</v>
      </c>
      <c r="BB467" s="302">
        <v>5.6</v>
      </c>
      <c r="BC467" s="303">
        <v>231</v>
      </c>
      <c r="BD467" s="302">
        <v>22</v>
      </c>
      <c r="BE467" s="303">
        <v>46.8</v>
      </c>
      <c r="BF467" s="302">
        <v>5.3</v>
      </c>
      <c r="BG467" s="302">
        <v>432</v>
      </c>
      <c r="BH467" s="303">
        <v>38</v>
      </c>
      <c r="BI467" s="303">
        <v>87</v>
      </c>
      <c r="BJ467" s="305">
        <v>9.5</v>
      </c>
      <c r="BK467" s="302">
        <v>8.6999999999999993</v>
      </c>
      <c r="BL467" s="305">
        <v>2.9</v>
      </c>
      <c r="BM467" s="302">
        <v>527000</v>
      </c>
      <c r="BN467" s="302">
        <v>60000</v>
      </c>
      <c r="BO467" s="302">
        <v>9500</v>
      </c>
      <c r="BP467" s="302">
        <v>1100</v>
      </c>
      <c r="BQ467" s="303">
        <v>173</v>
      </c>
      <c r="BR467" s="305">
        <v>15</v>
      </c>
      <c r="BS467" s="303">
        <v>163</v>
      </c>
      <c r="BT467" s="303">
        <v>15</v>
      </c>
      <c r="BU467" s="304">
        <v>1.02</v>
      </c>
      <c r="BV467" s="304">
        <v>0.32</v>
      </c>
      <c r="BW467" s="304">
        <v>0.53</v>
      </c>
      <c r="BX467" s="304">
        <v>0.33</v>
      </c>
      <c r="BY467" s="302"/>
      <c r="BZ467" s="307">
        <f t="shared" si="89"/>
        <v>39.086247086247084</v>
      </c>
      <c r="CA467" s="302"/>
      <c r="CB467" s="302"/>
      <c r="CC467" s="302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</row>
    <row r="468" spans="1:166" s="30" customFormat="1" ht="12" customHeight="1">
      <c r="A468" s="24" t="s">
        <v>560</v>
      </c>
      <c r="B468" s="24"/>
      <c r="C468" s="305">
        <v>7.0119999999999996</v>
      </c>
      <c r="D468" s="25" t="s">
        <v>461</v>
      </c>
      <c r="E468" s="25"/>
      <c r="F468" s="303">
        <v>3462.9</v>
      </c>
      <c r="G468" s="303">
        <v>1.8</v>
      </c>
      <c r="H468" s="303">
        <v>3414.7</v>
      </c>
      <c r="I468" s="303">
        <v>57</v>
      </c>
      <c r="J468" s="305">
        <v>1.39</v>
      </c>
      <c r="K468" s="380">
        <v>0.29849999999999999</v>
      </c>
      <c r="L468" s="380">
        <v>1.1999999999999999E-3</v>
      </c>
      <c r="M468" s="304">
        <v>28.7</v>
      </c>
      <c r="N468" s="304">
        <v>0.69</v>
      </c>
      <c r="O468" s="380">
        <v>0.69840000000000002</v>
      </c>
      <c r="P468" s="380">
        <v>1.4999999999999999E-2</v>
      </c>
      <c r="Q468" s="304">
        <v>0.41028999999999999</v>
      </c>
      <c r="R468" s="302"/>
      <c r="S468" s="302">
        <v>448</v>
      </c>
      <c r="T468" s="302">
        <v>39</v>
      </c>
      <c r="U468" s="303">
        <v>147</v>
      </c>
      <c r="V468" s="303">
        <v>13</v>
      </c>
      <c r="W468" s="305">
        <v>57.5</v>
      </c>
      <c r="X468" s="305">
        <v>4.9000000000000004</v>
      </c>
      <c r="Y468" s="304">
        <v>1.1352941176470588</v>
      </c>
      <c r="Z468" s="381"/>
      <c r="AA468" s="302">
        <v>250</v>
      </c>
      <c r="AB468" s="302">
        <v>130</v>
      </c>
      <c r="AC468" s="304">
        <v>0.67</v>
      </c>
      <c r="AD468" s="304">
        <v>0.73</v>
      </c>
      <c r="AE468" s="304">
        <v>0.08</v>
      </c>
      <c r="AF468" s="304">
        <v>0.11</v>
      </c>
      <c r="AG468" s="302">
        <v>1660</v>
      </c>
      <c r="AH468" s="302">
        <v>160</v>
      </c>
      <c r="AI468" s="306">
        <v>3.9E-2</v>
      </c>
      <c r="AJ468" s="306">
        <v>2.1000000000000001E-2</v>
      </c>
      <c r="AK468" s="305">
        <v>15.9</v>
      </c>
      <c r="AL468" s="305">
        <v>2.1</v>
      </c>
      <c r="AM468" s="306">
        <v>0.41</v>
      </c>
      <c r="AN468" s="306">
        <v>8.5999999999999993E-2</v>
      </c>
      <c r="AO468" s="304">
        <v>5.4</v>
      </c>
      <c r="AP468" s="304">
        <v>1.1000000000000001</v>
      </c>
      <c r="AQ468" s="304">
        <v>8.6999999999999993</v>
      </c>
      <c r="AR468" s="304">
        <v>1.6</v>
      </c>
      <c r="AS468" s="304">
        <v>2.19</v>
      </c>
      <c r="AT468" s="304">
        <v>0.43</v>
      </c>
      <c r="AU468" s="305">
        <v>38.6</v>
      </c>
      <c r="AV468" s="304">
        <v>6.7</v>
      </c>
      <c r="AW468" s="304">
        <v>12.6</v>
      </c>
      <c r="AX468" s="304">
        <v>1.6</v>
      </c>
      <c r="AY468" s="303">
        <v>150</v>
      </c>
      <c r="AZ468" s="302">
        <v>19</v>
      </c>
      <c r="BA468" s="303">
        <v>54.1</v>
      </c>
      <c r="BB468" s="302">
        <v>6</v>
      </c>
      <c r="BC468" s="303">
        <v>245</v>
      </c>
      <c r="BD468" s="302">
        <v>24</v>
      </c>
      <c r="BE468" s="303">
        <v>52.9</v>
      </c>
      <c r="BF468" s="302">
        <v>5.3</v>
      </c>
      <c r="BG468" s="302">
        <v>460</v>
      </c>
      <c r="BH468" s="303">
        <v>55</v>
      </c>
      <c r="BI468" s="303">
        <v>93</v>
      </c>
      <c r="BJ468" s="305">
        <v>8.8000000000000007</v>
      </c>
      <c r="BK468" s="302">
        <v>8.6999999999999993</v>
      </c>
      <c r="BL468" s="305">
        <v>2.1</v>
      </c>
      <c r="BM468" s="302">
        <v>531000</v>
      </c>
      <c r="BN468" s="302">
        <v>56000</v>
      </c>
      <c r="BO468" s="302">
        <v>8610</v>
      </c>
      <c r="BP468" s="302">
        <v>900</v>
      </c>
      <c r="BQ468" s="303">
        <v>193</v>
      </c>
      <c r="BR468" s="305">
        <v>17</v>
      </c>
      <c r="BS468" s="303">
        <v>170</v>
      </c>
      <c r="BT468" s="303">
        <v>15</v>
      </c>
      <c r="BU468" s="304">
        <v>1.35</v>
      </c>
      <c r="BV468" s="304">
        <v>0.45</v>
      </c>
      <c r="BW468" s="304">
        <v>0.43</v>
      </c>
      <c r="BX468" s="304">
        <v>0.17</v>
      </c>
      <c r="BY468" s="302"/>
      <c r="BZ468" s="307">
        <f t="shared" si="89"/>
        <v>45.019157088122604</v>
      </c>
      <c r="CA468" s="302"/>
      <c r="CB468" s="302"/>
      <c r="CC468" s="302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</row>
    <row r="469" spans="1:166" s="30" customFormat="1" ht="12" customHeight="1">
      <c r="A469" s="24" t="s">
        <v>561</v>
      </c>
      <c r="B469" s="24"/>
      <c r="C469" s="305">
        <v>7.0110000000000001</v>
      </c>
      <c r="D469" s="25" t="s">
        <v>461</v>
      </c>
      <c r="E469" s="25"/>
      <c r="F469" s="303">
        <v>3466.2</v>
      </c>
      <c r="G469" s="303">
        <v>1.9</v>
      </c>
      <c r="H469" s="303">
        <v>3419.2</v>
      </c>
      <c r="I469" s="303">
        <v>57</v>
      </c>
      <c r="J469" s="305">
        <v>1.36</v>
      </c>
      <c r="K469" s="380">
        <v>0.29920000000000002</v>
      </c>
      <c r="L469" s="380">
        <v>1.1999999999999999E-3</v>
      </c>
      <c r="M469" s="304">
        <v>28.82</v>
      </c>
      <c r="N469" s="304">
        <v>0.7</v>
      </c>
      <c r="O469" s="380">
        <v>0.6996</v>
      </c>
      <c r="P469" s="380">
        <v>1.4999999999999999E-2</v>
      </c>
      <c r="Q469" s="304">
        <v>0.41770000000000002</v>
      </c>
      <c r="R469" s="302"/>
      <c r="S469" s="302">
        <v>324</v>
      </c>
      <c r="T469" s="302">
        <v>30</v>
      </c>
      <c r="U469" s="303">
        <v>106.4</v>
      </c>
      <c r="V469" s="303">
        <v>9.6</v>
      </c>
      <c r="W469" s="305">
        <v>25.2</v>
      </c>
      <c r="X469" s="305">
        <v>2.2000000000000002</v>
      </c>
      <c r="Y469" s="304">
        <v>0.67073170731707321</v>
      </c>
      <c r="Z469" s="381"/>
      <c r="AA469" s="302">
        <v>130</v>
      </c>
      <c r="AB469" s="302">
        <v>120</v>
      </c>
      <c r="AC469" s="304">
        <v>0.3</v>
      </c>
      <c r="AD469" s="304">
        <v>1.1000000000000001</v>
      </c>
      <c r="AE469" s="304">
        <v>0.13</v>
      </c>
      <c r="AF469" s="304">
        <v>0.14000000000000001</v>
      </c>
      <c r="AG469" s="302">
        <v>569</v>
      </c>
      <c r="AH469" s="302">
        <v>80</v>
      </c>
      <c r="AI469" s="306">
        <v>1.2E-2</v>
      </c>
      <c r="AJ469" s="306">
        <v>1.2E-2</v>
      </c>
      <c r="AK469" s="305">
        <v>8.6</v>
      </c>
      <c r="AL469" s="305">
        <v>1.4</v>
      </c>
      <c r="AM469" s="306">
        <v>7.0000000000000007E-2</v>
      </c>
      <c r="AN469" s="306">
        <v>0.04</v>
      </c>
      <c r="AO469" s="304">
        <v>1.36</v>
      </c>
      <c r="AP469" s="304">
        <v>0.97</v>
      </c>
      <c r="AQ469" s="304">
        <v>2.5</v>
      </c>
      <c r="AR469" s="304">
        <v>0.75</v>
      </c>
      <c r="AS469" s="304">
        <v>0.53</v>
      </c>
      <c r="AT469" s="304">
        <v>0.16</v>
      </c>
      <c r="AU469" s="305">
        <v>10.5</v>
      </c>
      <c r="AV469" s="304">
        <v>2.8</v>
      </c>
      <c r="AW469" s="304">
        <v>3.46</v>
      </c>
      <c r="AX469" s="304">
        <v>0.62</v>
      </c>
      <c r="AY469" s="303">
        <v>44.5</v>
      </c>
      <c r="AZ469" s="302">
        <v>6.8</v>
      </c>
      <c r="BA469" s="303">
        <v>17.7</v>
      </c>
      <c r="BB469" s="302">
        <v>1.9</v>
      </c>
      <c r="BC469" s="303">
        <v>92</v>
      </c>
      <c r="BD469" s="302">
        <v>12</v>
      </c>
      <c r="BE469" s="303">
        <v>20.7</v>
      </c>
      <c r="BF469" s="302">
        <v>2.2999999999999998</v>
      </c>
      <c r="BG469" s="302">
        <v>204</v>
      </c>
      <c r="BH469" s="303">
        <v>24</v>
      </c>
      <c r="BI469" s="303">
        <v>45.7</v>
      </c>
      <c r="BJ469" s="305">
        <v>4.4000000000000004</v>
      </c>
      <c r="BK469" s="302">
        <v>5.9</v>
      </c>
      <c r="BL469" s="305">
        <v>4</v>
      </c>
      <c r="BM469" s="302">
        <v>558000</v>
      </c>
      <c r="BN469" s="302">
        <v>52000</v>
      </c>
      <c r="BO469" s="302">
        <v>11900</v>
      </c>
      <c r="BP469" s="302">
        <v>1000</v>
      </c>
      <c r="BQ469" s="303">
        <v>82.5</v>
      </c>
      <c r="BR469" s="305">
        <v>7.4</v>
      </c>
      <c r="BS469" s="303">
        <v>123</v>
      </c>
      <c r="BT469" s="303">
        <v>12</v>
      </c>
      <c r="BU469" s="304">
        <v>0.94</v>
      </c>
      <c r="BV469" s="304">
        <v>0.3</v>
      </c>
      <c r="BW469" s="304">
        <v>0.65</v>
      </c>
      <c r="BX469" s="304">
        <v>0.53</v>
      </c>
      <c r="BY469" s="302"/>
      <c r="BZ469" s="307">
        <f t="shared" si="89"/>
        <v>50.520588235294113</v>
      </c>
      <c r="CA469" s="302"/>
      <c r="CB469" s="302"/>
      <c r="CC469" s="302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</row>
    <row r="470" spans="1:166" s="30" customFormat="1" ht="12" customHeight="1">
      <c r="A470" s="24" t="s">
        <v>562</v>
      </c>
      <c r="B470" s="24"/>
      <c r="C470" s="305">
        <v>7.05</v>
      </c>
      <c r="D470" s="25" t="s">
        <v>461</v>
      </c>
      <c r="E470" s="25"/>
      <c r="F470" s="303">
        <v>3470.4</v>
      </c>
      <c r="G470" s="303">
        <v>3.6</v>
      </c>
      <c r="H470" s="303">
        <v>3421.7</v>
      </c>
      <c r="I470" s="303">
        <v>57</v>
      </c>
      <c r="J470" s="305">
        <v>1.4</v>
      </c>
      <c r="K470" s="380">
        <v>0.30009999999999998</v>
      </c>
      <c r="L470" s="380">
        <v>1.4E-3</v>
      </c>
      <c r="M470" s="304">
        <v>28.94</v>
      </c>
      <c r="N470" s="304">
        <v>0.71</v>
      </c>
      <c r="O470" s="380">
        <v>0.70030000000000003</v>
      </c>
      <c r="P470" s="380">
        <v>1.4999999999999999E-2</v>
      </c>
      <c r="Q470" s="304">
        <v>0.55717000000000005</v>
      </c>
      <c r="R470" s="302"/>
      <c r="S470" s="302">
        <v>597</v>
      </c>
      <c r="T470" s="302">
        <v>63</v>
      </c>
      <c r="U470" s="303">
        <v>197</v>
      </c>
      <c r="V470" s="303">
        <v>20</v>
      </c>
      <c r="W470" s="305">
        <v>46.9</v>
      </c>
      <c r="X470" s="305">
        <v>5</v>
      </c>
      <c r="Y470" s="304">
        <v>0.69469026548672563</v>
      </c>
      <c r="Z470" s="381"/>
      <c r="AA470" s="302">
        <v>290</v>
      </c>
      <c r="AB470" s="302">
        <v>110</v>
      </c>
      <c r="AC470" s="304">
        <v>0.42</v>
      </c>
      <c r="AD470" s="304">
        <v>0.98</v>
      </c>
      <c r="AE470" s="304">
        <v>0.22</v>
      </c>
      <c r="AF470" s="304">
        <v>0.14000000000000001</v>
      </c>
      <c r="AG470" s="302">
        <v>744</v>
      </c>
      <c r="AH470" s="302">
        <v>46</v>
      </c>
      <c r="AI470" s="306">
        <v>1.9E-2</v>
      </c>
      <c r="AJ470" s="306">
        <v>1.7999999999999999E-2</v>
      </c>
      <c r="AK470" s="305">
        <v>18.399999999999999</v>
      </c>
      <c r="AL470" s="305">
        <v>1.5</v>
      </c>
      <c r="AM470" s="306">
        <v>5.8000000000000003E-2</v>
      </c>
      <c r="AN470" s="306">
        <v>2.1999999999999999E-2</v>
      </c>
      <c r="AO470" s="304">
        <v>1.85</v>
      </c>
      <c r="AP470" s="304">
        <v>0.52</v>
      </c>
      <c r="AQ470" s="304">
        <v>2.0499999999999998</v>
      </c>
      <c r="AR470" s="304">
        <v>0.64</v>
      </c>
      <c r="AS470" s="304">
        <v>0.73</v>
      </c>
      <c r="AT470" s="304">
        <v>0.22</v>
      </c>
      <c r="AU470" s="305">
        <v>13.7</v>
      </c>
      <c r="AV470" s="304">
        <v>3.3</v>
      </c>
      <c r="AW470" s="304">
        <v>4.2699999999999996</v>
      </c>
      <c r="AX470" s="304">
        <v>0.59</v>
      </c>
      <c r="AY470" s="303">
        <v>59.5</v>
      </c>
      <c r="AZ470" s="302">
        <v>8.5</v>
      </c>
      <c r="BA470" s="303">
        <v>23.2</v>
      </c>
      <c r="BB470" s="302">
        <v>3</v>
      </c>
      <c r="BC470" s="303">
        <v>131</v>
      </c>
      <c r="BD470" s="302">
        <v>14</v>
      </c>
      <c r="BE470" s="303">
        <v>32</v>
      </c>
      <c r="BF470" s="302">
        <v>4</v>
      </c>
      <c r="BG470" s="302">
        <v>297</v>
      </c>
      <c r="BH470" s="303">
        <v>29</v>
      </c>
      <c r="BI470" s="303">
        <v>64.7</v>
      </c>
      <c r="BJ470" s="305">
        <v>3.7</v>
      </c>
      <c r="BK470" s="302">
        <v>5.4</v>
      </c>
      <c r="BL470" s="305">
        <v>2.2999999999999998</v>
      </c>
      <c r="BM470" s="302">
        <v>559000</v>
      </c>
      <c r="BN470" s="302">
        <v>42000</v>
      </c>
      <c r="BO470" s="302">
        <v>10700</v>
      </c>
      <c r="BP470" s="302">
        <v>1000</v>
      </c>
      <c r="BQ470" s="303">
        <v>157</v>
      </c>
      <c r="BR470" s="305">
        <v>16</v>
      </c>
      <c r="BS470" s="303">
        <v>226</v>
      </c>
      <c r="BT470" s="303">
        <v>25</v>
      </c>
      <c r="BU470" s="304">
        <v>1.28</v>
      </c>
      <c r="BV470" s="304">
        <v>0.34</v>
      </c>
      <c r="BW470" s="304">
        <v>0.61</v>
      </c>
      <c r="BX470" s="304">
        <v>0.35</v>
      </c>
      <c r="BY470" s="302"/>
      <c r="BZ470" s="307">
        <f t="shared" si="89"/>
        <v>61.186552406064607</v>
      </c>
      <c r="CA470" s="302"/>
      <c r="CB470" s="302"/>
      <c r="CC470" s="302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</row>
    <row r="471" spans="1:166" s="30" customFormat="1" ht="12" customHeight="1">
      <c r="A471" s="24" t="s">
        <v>563</v>
      </c>
      <c r="B471" s="24"/>
      <c r="C471" s="305">
        <v>7.0469999999999997</v>
      </c>
      <c r="D471" s="25" t="s">
        <v>461</v>
      </c>
      <c r="E471" s="25"/>
      <c r="F471" s="303">
        <v>3466.8</v>
      </c>
      <c r="G471" s="303">
        <v>2.1</v>
      </c>
      <c r="H471" s="303">
        <v>3431.1</v>
      </c>
      <c r="I471" s="303">
        <v>57</v>
      </c>
      <c r="J471" s="305">
        <v>1.03</v>
      </c>
      <c r="K471" s="380">
        <v>0.29949999999999999</v>
      </c>
      <c r="L471" s="380">
        <v>1.1999999999999999E-3</v>
      </c>
      <c r="M471" s="304">
        <v>28.99</v>
      </c>
      <c r="N471" s="304">
        <v>0.7</v>
      </c>
      <c r="O471" s="380">
        <v>0.70279999999999998</v>
      </c>
      <c r="P471" s="380">
        <v>1.4999999999999999E-2</v>
      </c>
      <c r="Q471" s="304">
        <v>0.63077000000000005</v>
      </c>
      <c r="R471" s="302"/>
      <c r="S471" s="302">
        <v>364</v>
      </c>
      <c r="T471" s="302">
        <v>25</v>
      </c>
      <c r="U471" s="303">
        <v>119.7</v>
      </c>
      <c r="V471" s="303">
        <v>8</v>
      </c>
      <c r="W471" s="305">
        <v>31.3</v>
      </c>
      <c r="X471" s="305">
        <v>2.1</v>
      </c>
      <c r="Y471" s="304">
        <v>0.76376811594202898</v>
      </c>
      <c r="Z471" s="381"/>
      <c r="AA471" s="302">
        <v>267</v>
      </c>
      <c r="AB471" s="302">
        <v>73</v>
      </c>
      <c r="AC471" s="304">
        <v>1.1000000000000001</v>
      </c>
      <c r="AD471" s="304">
        <v>1.4</v>
      </c>
      <c r="AE471" s="304">
        <v>0.21</v>
      </c>
      <c r="AF471" s="304">
        <v>0.15</v>
      </c>
      <c r="AG471" s="302">
        <v>958</v>
      </c>
      <c r="AH471" s="302">
        <v>62</v>
      </c>
      <c r="AI471" s="306">
        <v>1.7000000000000001E-2</v>
      </c>
      <c r="AJ471" s="306">
        <v>1.2E-2</v>
      </c>
      <c r="AK471" s="305">
        <v>13.1</v>
      </c>
      <c r="AL471" s="305">
        <v>1.2</v>
      </c>
      <c r="AM471" s="306">
        <v>0.12</v>
      </c>
      <c r="AN471" s="306">
        <v>4.8000000000000001E-2</v>
      </c>
      <c r="AO471" s="304">
        <v>3.12</v>
      </c>
      <c r="AP471" s="304">
        <v>0.74</v>
      </c>
      <c r="AQ471" s="304">
        <v>2.9</v>
      </c>
      <c r="AR471" s="304">
        <v>1.1000000000000001</v>
      </c>
      <c r="AS471" s="304">
        <v>1.17</v>
      </c>
      <c r="AT471" s="304">
        <v>0.31</v>
      </c>
      <c r="AU471" s="305">
        <v>17.3</v>
      </c>
      <c r="AV471" s="304">
        <v>3.1</v>
      </c>
      <c r="AW471" s="304">
        <v>5.57</v>
      </c>
      <c r="AX471" s="304">
        <v>0.97</v>
      </c>
      <c r="AY471" s="303">
        <v>75.400000000000006</v>
      </c>
      <c r="AZ471" s="302">
        <v>5.8</v>
      </c>
      <c r="BA471" s="303">
        <v>30.1</v>
      </c>
      <c r="BB471" s="302">
        <v>2.6</v>
      </c>
      <c r="BC471" s="303">
        <v>155</v>
      </c>
      <c r="BD471" s="302">
        <v>12</v>
      </c>
      <c r="BE471" s="303">
        <v>34.1</v>
      </c>
      <c r="BF471" s="302">
        <v>3.7</v>
      </c>
      <c r="BG471" s="302">
        <v>308</v>
      </c>
      <c r="BH471" s="303">
        <v>19</v>
      </c>
      <c r="BI471" s="303">
        <v>70.599999999999994</v>
      </c>
      <c r="BJ471" s="305">
        <v>6.3</v>
      </c>
      <c r="BK471" s="302">
        <v>8.4</v>
      </c>
      <c r="BL471" s="305">
        <v>2.4</v>
      </c>
      <c r="BM471" s="302">
        <v>599000</v>
      </c>
      <c r="BN471" s="302">
        <v>34000</v>
      </c>
      <c r="BO471" s="302">
        <v>9800</v>
      </c>
      <c r="BP471" s="302">
        <v>830</v>
      </c>
      <c r="BQ471" s="303">
        <v>105.4</v>
      </c>
      <c r="BR471" s="305">
        <v>7.5</v>
      </c>
      <c r="BS471" s="303">
        <v>138</v>
      </c>
      <c r="BT471" s="303">
        <v>11</v>
      </c>
      <c r="BU471" s="304">
        <v>1.19</v>
      </c>
      <c r="BV471" s="304">
        <v>0.49</v>
      </c>
      <c r="BW471" s="304">
        <v>0.57999999999999996</v>
      </c>
      <c r="BX471" s="304">
        <v>0.25</v>
      </c>
      <c r="BY471" s="302"/>
      <c r="BZ471" s="307">
        <f t="shared" si="89"/>
        <v>50.166666666666671</v>
      </c>
      <c r="CA471" s="302"/>
      <c r="CB471" s="302"/>
      <c r="CC471" s="302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</row>
    <row r="472" spans="1:166" s="30" customFormat="1" ht="12" customHeight="1">
      <c r="A472" s="24" t="s">
        <v>564</v>
      </c>
      <c r="B472" s="24"/>
      <c r="C472" s="305">
        <v>7.0170000000000003</v>
      </c>
      <c r="D472" s="25" t="s">
        <v>461</v>
      </c>
      <c r="E472" s="25"/>
      <c r="F472" s="303">
        <v>3464.5</v>
      </c>
      <c r="G472" s="303">
        <v>1.6</v>
      </c>
      <c r="H472" s="303">
        <v>3438.7</v>
      </c>
      <c r="I472" s="303">
        <v>57</v>
      </c>
      <c r="J472" s="305">
        <v>0.76</v>
      </c>
      <c r="K472" s="380">
        <v>0.29897000000000001</v>
      </c>
      <c r="L472" s="380">
        <v>9.1E-4</v>
      </c>
      <c r="M472" s="304">
        <v>29.03</v>
      </c>
      <c r="N472" s="304">
        <v>0.7</v>
      </c>
      <c r="O472" s="380">
        <v>0.70479999999999998</v>
      </c>
      <c r="P472" s="380">
        <v>1.4999999999999999E-2</v>
      </c>
      <c r="Q472" s="304">
        <v>0.58787</v>
      </c>
      <c r="R472" s="302"/>
      <c r="S472" s="302">
        <v>308</v>
      </c>
      <c r="T472" s="302">
        <v>20</v>
      </c>
      <c r="U472" s="303">
        <v>101.2</v>
      </c>
      <c r="V472" s="303">
        <v>6.5</v>
      </c>
      <c r="W472" s="305">
        <v>20.7</v>
      </c>
      <c r="X472" s="305">
        <v>1.2</v>
      </c>
      <c r="Y472" s="304">
        <v>0.58843830888697157</v>
      </c>
      <c r="Z472" s="381"/>
      <c r="AA472" s="302">
        <v>211</v>
      </c>
      <c r="AB472" s="302">
        <v>90</v>
      </c>
      <c r="AC472" s="304" t="s">
        <v>107</v>
      </c>
      <c r="AD472" s="304" t="s">
        <v>107</v>
      </c>
      <c r="AE472" s="304">
        <v>0.18</v>
      </c>
      <c r="AF472" s="304">
        <v>0.2</v>
      </c>
      <c r="AG472" s="302">
        <v>561</v>
      </c>
      <c r="AH472" s="302">
        <v>48</v>
      </c>
      <c r="AI472" s="306">
        <v>1.9E-2</v>
      </c>
      <c r="AJ472" s="306">
        <v>1.4E-2</v>
      </c>
      <c r="AK472" s="305">
        <v>9.5</v>
      </c>
      <c r="AL472" s="305">
        <v>1.3</v>
      </c>
      <c r="AM472" s="306">
        <v>4.3999999999999997E-2</v>
      </c>
      <c r="AN472" s="306">
        <v>2.5999999999999999E-2</v>
      </c>
      <c r="AO472" s="304">
        <v>1.41</v>
      </c>
      <c r="AP472" s="304">
        <v>0.43</v>
      </c>
      <c r="AQ472" s="304">
        <v>2.08</v>
      </c>
      <c r="AR472" s="304">
        <v>0.75</v>
      </c>
      <c r="AS472" s="304">
        <v>0.5</v>
      </c>
      <c r="AT472" s="304">
        <v>0.16</v>
      </c>
      <c r="AU472" s="305">
        <v>9.3000000000000007</v>
      </c>
      <c r="AV472" s="304">
        <v>2.7</v>
      </c>
      <c r="AW472" s="304">
        <v>2.81</v>
      </c>
      <c r="AX472" s="304">
        <v>0.56999999999999995</v>
      </c>
      <c r="AY472" s="303">
        <v>40.5</v>
      </c>
      <c r="AZ472" s="302">
        <v>3.5</v>
      </c>
      <c r="BA472" s="303">
        <v>16.399999999999999</v>
      </c>
      <c r="BB472" s="302">
        <v>1</v>
      </c>
      <c r="BC472" s="303">
        <v>98.8</v>
      </c>
      <c r="BD472" s="302">
        <v>8.1</v>
      </c>
      <c r="BE472" s="303">
        <v>23.6</v>
      </c>
      <c r="BF472" s="302">
        <v>2.5</v>
      </c>
      <c r="BG472" s="302">
        <v>221</v>
      </c>
      <c r="BH472" s="303">
        <v>16</v>
      </c>
      <c r="BI472" s="303">
        <v>54.6</v>
      </c>
      <c r="BJ472" s="305">
        <v>4</v>
      </c>
      <c r="BK472" s="302">
        <v>9</v>
      </c>
      <c r="BL472" s="305">
        <v>2.6</v>
      </c>
      <c r="BM472" s="302">
        <v>540000</v>
      </c>
      <c r="BN472" s="302">
        <v>44000</v>
      </c>
      <c r="BO472" s="302">
        <v>10060</v>
      </c>
      <c r="BP472" s="302">
        <v>900</v>
      </c>
      <c r="BQ472" s="303">
        <v>68.2</v>
      </c>
      <c r="BR472" s="305">
        <v>4.3</v>
      </c>
      <c r="BS472" s="303">
        <v>115.9</v>
      </c>
      <c r="BT472" s="303">
        <v>7.9</v>
      </c>
      <c r="BU472" s="304">
        <v>1.1000000000000001</v>
      </c>
      <c r="BV472" s="304">
        <v>0.42</v>
      </c>
      <c r="BW472" s="304">
        <v>0.51</v>
      </c>
      <c r="BX472" s="304">
        <v>0.31</v>
      </c>
      <c r="BY472" s="302"/>
      <c r="BZ472" s="307">
        <f t="shared" si="89"/>
        <v>48.194558101472992</v>
      </c>
      <c r="CA472" s="302"/>
      <c r="CB472" s="302"/>
      <c r="CC472" s="302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</row>
    <row r="473" spans="1:166" s="30" customFormat="1" ht="12" customHeight="1">
      <c r="A473" s="24" t="s">
        <v>565</v>
      </c>
      <c r="B473" s="24"/>
      <c r="C473" s="305">
        <v>7.0069999999999997</v>
      </c>
      <c r="D473" s="25" t="s">
        <v>461</v>
      </c>
      <c r="E473" s="25"/>
      <c r="F473" s="303">
        <v>3467.5</v>
      </c>
      <c r="G473" s="303">
        <v>1.8</v>
      </c>
      <c r="H473" s="303">
        <v>3496</v>
      </c>
      <c r="I473" s="303">
        <v>59</v>
      </c>
      <c r="J473" s="305">
        <v>-0.75</v>
      </c>
      <c r="K473" s="380">
        <v>0.29949999999999999</v>
      </c>
      <c r="L473" s="380">
        <v>1.4E-3</v>
      </c>
      <c r="M473" s="304">
        <v>29.7</v>
      </c>
      <c r="N473" s="304">
        <v>0.73</v>
      </c>
      <c r="O473" s="380">
        <v>0.71989999999999998</v>
      </c>
      <c r="P473" s="380">
        <v>1.6E-2</v>
      </c>
      <c r="Q473" s="304">
        <v>0.64958000000000005</v>
      </c>
      <c r="R473" s="302"/>
      <c r="S473" s="302">
        <v>717</v>
      </c>
      <c r="T473" s="302">
        <v>63</v>
      </c>
      <c r="U473" s="303">
        <v>236</v>
      </c>
      <c r="V473" s="303">
        <v>20</v>
      </c>
      <c r="W473" s="305">
        <v>57.5</v>
      </c>
      <c r="X473" s="305">
        <v>5.2</v>
      </c>
      <c r="Y473" s="304">
        <v>0.7094339622641509</v>
      </c>
      <c r="Z473" s="381"/>
      <c r="AA473" s="302">
        <v>181</v>
      </c>
      <c r="AB473" s="302">
        <v>94</v>
      </c>
      <c r="AC473" s="304">
        <v>1.3</v>
      </c>
      <c r="AD473" s="304">
        <v>1.6</v>
      </c>
      <c r="AE473" s="304">
        <v>0.17</v>
      </c>
      <c r="AF473" s="304">
        <v>0.19</v>
      </c>
      <c r="AG473" s="302">
        <v>800</v>
      </c>
      <c r="AH473" s="302">
        <v>90</v>
      </c>
      <c r="AI473" s="306">
        <v>0.43</v>
      </c>
      <c r="AJ473" s="306">
        <v>0.1</v>
      </c>
      <c r="AK473" s="305">
        <v>21.6</v>
      </c>
      <c r="AL473" s="305">
        <v>2.2000000000000002</v>
      </c>
      <c r="AM473" s="306">
        <v>0.42399999999999999</v>
      </c>
      <c r="AN473" s="306">
        <v>8.2000000000000003E-2</v>
      </c>
      <c r="AO473" s="304">
        <v>3.67</v>
      </c>
      <c r="AP473" s="304">
        <v>0.81</v>
      </c>
      <c r="AQ473" s="304">
        <v>3.65</v>
      </c>
      <c r="AR473" s="304">
        <v>0.95</v>
      </c>
      <c r="AS473" s="304">
        <v>0.75</v>
      </c>
      <c r="AT473" s="304">
        <v>0.2</v>
      </c>
      <c r="AU473" s="305">
        <v>13.8</v>
      </c>
      <c r="AV473" s="304">
        <v>2.4</v>
      </c>
      <c r="AW473" s="304">
        <v>4.12</v>
      </c>
      <c r="AX473" s="304">
        <v>0.64</v>
      </c>
      <c r="AY473" s="303">
        <v>61</v>
      </c>
      <c r="AZ473" s="302">
        <v>10</v>
      </c>
      <c r="BA473" s="303">
        <v>25.3</v>
      </c>
      <c r="BB473" s="302">
        <v>3.2</v>
      </c>
      <c r="BC473" s="303">
        <v>140</v>
      </c>
      <c r="BD473" s="302">
        <v>14</v>
      </c>
      <c r="BE473" s="303">
        <v>32.6</v>
      </c>
      <c r="BF473" s="302">
        <v>3.7</v>
      </c>
      <c r="BG473" s="302">
        <v>308</v>
      </c>
      <c r="BH473" s="303">
        <v>24</v>
      </c>
      <c r="BI473" s="303">
        <v>68.400000000000006</v>
      </c>
      <c r="BJ473" s="305">
        <v>8.6</v>
      </c>
      <c r="BK473" s="302">
        <v>6.2</v>
      </c>
      <c r="BL473" s="305">
        <v>2.2999999999999998</v>
      </c>
      <c r="BM473" s="302">
        <v>553000</v>
      </c>
      <c r="BN473" s="302">
        <v>50000</v>
      </c>
      <c r="BO473" s="302">
        <v>10900</v>
      </c>
      <c r="BP473" s="302">
        <v>1100</v>
      </c>
      <c r="BQ473" s="303">
        <v>188</v>
      </c>
      <c r="BR473" s="305">
        <v>17</v>
      </c>
      <c r="BS473" s="303">
        <v>265</v>
      </c>
      <c r="BT473" s="303">
        <v>25</v>
      </c>
      <c r="BU473" s="304">
        <v>1.7</v>
      </c>
      <c r="BV473" s="304">
        <v>0.59</v>
      </c>
      <c r="BW473" s="304">
        <v>0.73</v>
      </c>
      <c r="BX473" s="304">
        <v>0.35</v>
      </c>
      <c r="BY473" s="302"/>
      <c r="BZ473" s="307">
        <f t="shared" si="89"/>
        <v>33.33358217311784</v>
      </c>
      <c r="CA473" s="302"/>
      <c r="CB473" s="302"/>
      <c r="CC473" s="302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</row>
    <row r="474" spans="1:166" s="30" customFormat="1" ht="12" customHeight="1">
      <c r="A474" s="24" t="s">
        <v>566</v>
      </c>
      <c r="B474" s="24"/>
      <c r="C474" s="305">
        <v>7.0119999999999996</v>
      </c>
      <c r="D474" s="25" t="s">
        <v>461</v>
      </c>
      <c r="E474" s="25"/>
      <c r="F474" s="303">
        <v>3461.6</v>
      </c>
      <c r="G474" s="303">
        <v>1.7</v>
      </c>
      <c r="H474" s="303">
        <v>3465.4</v>
      </c>
      <c r="I474" s="303">
        <v>58</v>
      </c>
      <c r="J474" s="305">
        <v>-0.1</v>
      </c>
      <c r="K474" s="380">
        <v>0.2984</v>
      </c>
      <c r="L474" s="380">
        <v>8.8999999999999995E-4</v>
      </c>
      <c r="M474" s="304">
        <v>29.26</v>
      </c>
      <c r="N474" s="304">
        <v>0.71</v>
      </c>
      <c r="O474" s="380">
        <v>0.71179999999999999</v>
      </c>
      <c r="P474" s="380">
        <v>1.4999999999999999E-2</v>
      </c>
      <c r="Q474" s="304">
        <v>0.74655000000000005</v>
      </c>
      <c r="R474" s="302"/>
      <c r="S474" s="302">
        <v>780</v>
      </c>
      <c r="T474" s="302">
        <v>51</v>
      </c>
      <c r="U474" s="303">
        <v>256</v>
      </c>
      <c r="V474" s="303">
        <v>17</v>
      </c>
      <c r="W474" s="305">
        <v>109.3</v>
      </c>
      <c r="X474" s="305">
        <v>7</v>
      </c>
      <c r="Y474" s="304">
        <v>1.2226027397260273</v>
      </c>
      <c r="Z474" s="381"/>
      <c r="AA474" s="302">
        <v>320</v>
      </c>
      <c r="AB474" s="302">
        <v>100</v>
      </c>
      <c r="AC474" s="304">
        <v>0.1</v>
      </c>
      <c r="AD474" s="304">
        <v>0.68</v>
      </c>
      <c r="AE474" s="304">
        <v>0.5</v>
      </c>
      <c r="AF474" s="304">
        <v>0.3</v>
      </c>
      <c r="AG474" s="302">
        <v>2550</v>
      </c>
      <c r="AH474" s="302">
        <v>150</v>
      </c>
      <c r="AI474" s="306">
        <v>6.8000000000000005E-2</v>
      </c>
      <c r="AJ474" s="306">
        <v>4.1000000000000002E-2</v>
      </c>
      <c r="AK474" s="305">
        <v>30.1</v>
      </c>
      <c r="AL474" s="305">
        <v>1.7</v>
      </c>
      <c r="AM474" s="306">
        <v>0.32300000000000001</v>
      </c>
      <c r="AN474" s="306">
        <v>5.0999999999999997E-2</v>
      </c>
      <c r="AO474" s="304">
        <v>6.1</v>
      </c>
      <c r="AP474" s="304">
        <v>1.4</v>
      </c>
      <c r="AQ474" s="304">
        <v>10.5</v>
      </c>
      <c r="AR474" s="304">
        <v>1.9</v>
      </c>
      <c r="AS474" s="304">
        <v>2.63</v>
      </c>
      <c r="AT474" s="304">
        <v>0.52</v>
      </c>
      <c r="AU474" s="305">
        <v>54.9</v>
      </c>
      <c r="AV474" s="304">
        <v>6.5</v>
      </c>
      <c r="AW474" s="304">
        <v>17.2</v>
      </c>
      <c r="AX474" s="304">
        <v>1.7</v>
      </c>
      <c r="AY474" s="303">
        <v>225</v>
      </c>
      <c r="AZ474" s="302">
        <v>15</v>
      </c>
      <c r="BA474" s="303">
        <v>79.099999999999994</v>
      </c>
      <c r="BB474" s="302">
        <v>6.2</v>
      </c>
      <c r="BC474" s="303">
        <v>415</v>
      </c>
      <c r="BD474" s="302">
        <v>35</v>
      </c>
      <c r="BE474" s="303">
        <v>80.5</v>
      </c>
      <c r="BF474" s="302">
        <v>7.2</v>
      </c>
      <c r="BG474" s="302">
        <v>692</v>
      </c>
      <c r="BH474" s="303">
        <v>73</v>
      </c>
      <c r="BI474" s="303">
        <v>144</v>
      </c>
      <c r="BJ474" s="305">
        <v>11</v>
      </c>
      <c r="BK474" s="302">
        <v>14.1</v>
      </c>
      <c r="BL474" s="305">
        <v>3.1</v>
      </c>
      <c r="BM474" s="302">
        <v>519000</v>
      </c>
      <c r="BN474" s="302">
        <v>39000</v>
      </c>
      <c r="BO474" s="302">
        <v>7890</v>
      </c>
      <c r="BP474" s="302">
        <v>560</v>
      </c>
      <c r="BQ474" s="303">
        <v>357</v>
      </c>
      <c r="BR474" s="305">
        <v>24</v>
      </c>
      <c r="BS474" s="303">
        <v>292</v>
      </c>
      <c r="BT474" s="303">
        <v>20</v>
      </c>
      <c r="BU474" s="304">
        <v>2.97</v>
      </c>
      <c r="BV474" s="304">
        <v>0.87</v>
      </c>
      <c r="BW474" s="304">
        <v>1.19</v>
      </c>
      <c r="BX474" s="304">
        <v>0.48</v>
      </c>
      <c r="BY474" s="302"/>
      <c r="BZ474" s="307">
        <f t="shared" si="89"/>
        <v>58.313817330210767</v>
      </c>
      <c r="CA474" s="302"/>
      <c r="CB474" s="302"/>
      <c r="CC474" s="302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</row>
    <row r="475" spans="1:166" s="30" customFormat="1" ht="12" customHeight="1">
      <c r="A475" s="24" t="s">
        <v>567</v>
      </c>
      <c r="B475" s="24"/>
      <c r="C475" s="305">
        <v>7.0069999999999997</v>
      </c>
      <c r="D475" s="25" t="s">
        <v>461</v>
      </c>
      <c r="E475" s="25"/>
      <c r="F475" s="303">
        <v>3467.9</v>
      </c>
      <c r="G475" s="303">
        <v>2.7</v>
      </c>
      <c r="H475" s="303">
        <v>3452.2</v>
      </c>
      <c r="I475" s="303">
        <v>57</v>
      </c>
      <c r="J475" s="305">
        <v>0.46</v>
      </c>
      <c r="K475" s="380">
        <v>0.29941000000000001</v>
      </c>
      <c r="L475" s="380">
        <v>9.5E-4</v>
      </c>
      <c r="M475" s="304">
        <v>29.25</v>
      </c>
      <c r="N475" s="304">
        <v>0.71</v>
      </c>
      <c r="O475" s="380">
        <v>0.70830000000000004</v>
      </c>
      <c r="P475" s="380">
        <v>1.4999999999999999E-2</v>
      </c>
      <c r="Q475" s="304">
        <v>0.53517000000000003</v>
      </c>
      <c r="R475" s="302"/>
      <c r="S475" s="302">
        <v>350</v>
      </c>
      <c r="T475" s="302">
        <v>18</v>
      </c>
      <c r="U475" s="303">
        <v>115.5</v>
      </c>
      <c r="V475" s="303">
        <v>6.2</v>
      </c>
      <c r="W475" s="305">
        <v>33.700000000000003</v>
      </c>
      <c r="X475" s="305">
        <v>1.9</v>
      </c>
      <c r="Y475" s="304">
        <v>0.84954407294832823</v>
      </c>
      <c r="Z475" s="381"/>
      <c r="AA475" s="302">
        <v>193</v>
      </c>
      <c r="AB475" s="302">
        <v>86</v>
      </c>
      <c r="AC475" s="304">
        <v>0.7</v>
      </c>
      <c r="AD475" s="304">
        <v>1</v>
      </c>
      <c r="AE475" s="304">
        <v>0.27</v>
      </c>
      <c r="AF475" s="304">
        <v>0.25</v>
      </c>
      <c r="AG475" s="302">
        <v>881</v>
      </c>
      <c r="AH475" s="302">
        <v>51</v>
      </c>
      <c r="AI475" s="306">
        <v>3.7999999999999999E-2</v>
      </c>
      <c r="AJ475" s="306">
        <v>2.8000000000000001E-2</v>
      </c>
      <c r="AK475" s="305">
        <v>11.6</v>
      </c>
      <c r="AL475" s="305">
        <v>1.3</v>
      </c>
      <c r="AM475" s="306">
        <v>0.16400000000000001</v>
      </c>
      <c r="AN475" s="306">
        <v>5.1999999999999998E-2</v>
      </c>
      <c r="AO475" s="304">
        <v>2.2599999999999998</v>
      </c>
      <c r="AP475" s="304">
        <v>0.65</v>
      </c>
      <c r="AQ475" s="304">
        <v>4.4000000000000004</v>
      </c>
      <c r="AR475" s="304">
        <v>1.1000000000000001</v>
      </c>
      <c r="AS475" s="304">
        <v>1.1100000000000001</v>
      </c>
      <c r="AT475" s="304">
        <v>0.31</v>
      </c>
      <c r="AU475" s="305">
        <v>20.8</v>
      </c>
      <c r="AV475" s="304">
        <v>3.6</v>
      </c>
      <c r="AW475" s="304">
        <v>6.12</v>
      </c>
      <c r="AX475" s="304">
        <v>0.8</v>
      </c>
      <c r="AY475" s="303">
        <v>74.8</v>
      </c>
      <c r="AZ475" s="302">
        <v>5.2</v>
      </c>
      <c r="BA475" s="303">
        <v>28.6</v>
      </c>
      <c r="BB475" s="302">
        <v>1.4</v>
      </c>
      <c r="BC475" s="303">
        <v>149</v>
      </c>
      <c r="BD475" s="302">
        <v>12</v>
      </c>
      <c r="BE475" s="303">
        <v>32.299999999999997</v>
      </c>
      <c r="BF475" s="302">
        <v>2.5</v>
      </c>
      <c r="BG475" s="302">
        <v>307</v>
      </c>
      <c r="BH475" s="303">
        <v>20</v>
      </c>
      <c r="BI475" s="303">
        <v>67.400000000000006</v>
      </c>
      <c r="BJ475" s="305">
        <v>4.8</v>
      </c>
      <c r="BK475" s="302">
        <v>7.9</v>
      </c>
      <c r="BL475" s="305">
        <v>1.8</v>
      </c>
      <c r="BM475" s="302">
        <v>515000</v>
      </c>
      <c r="BN475" s="302">
        <v>48000</v>
      </c>
      <c r="BO475" s="302">
        <v>9660</v>
      </c>
      <c r="BP475" s="302">
        <v>690</v>
      </c>
      <c r="BQ475" s="303">
        <v>111.8</v>
      </c>
      <c r="BR475" s="305">
        <v>6.6</v>
      </c>
      <c r="BS475" s="303">
        <v>131.6</v>
      </c>
      <c r="BT475" s="303">
        <v>7.5</v>
      </c>
      <c r="BU475" s="304">
        <v>1.29</v>
      </c>
      <c r="BV475" s="304">
        <v>0.49</v>
      </c>
      <c r="BW475" s="304">
        <v>0.39</v>
      </c>
      <c r="BX475" s="304">
        <v>0.27</v>
      </c>
      <c r="BY475" s="302"/>
      <c r="BZ475" s="307">
        <f t="shared" si="89"/>
        <v>50.097345132743357</v>
      </c>
      <c r="CA475" s="302"/>
      <c r="CB475" s="302"/>
      <c r="CC475" s="302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</row>
    <row r="476" spans="1:166" s="30" customFormat="1" ht="12" customHeight="1">
      <c r="A476" s="24" t="s">
        <v>568</v>
      </c>
      <c r="B476" s="24"/>
      <c r="C476" s="305">
        <v>7.048</v>
      </c>
      <c r="D476" s="25" t="s">
        <v>461</v>
      </c>
      <c r="E476" s="25"/>
      <c r="F476" s="303">
        <v>3464.7</v>
      </c>
      <c r="G476" s="303">
        <v>2.7</v>
      </c>
      <c r="H476" s="303">
        <v>3521.7</v>
      </c>
      <c r="I476" s="303">
        <v>58</v>
      </c>
      <c r="J476" s="305">
        <v>-1.65</v>
      </c>
      <c r="K476" s="380">
        <v>0.29899999999999999</v>
      </c>
      <c r="L476" s="380">
        <v>1.2999999999999999E-3</v>
      </c>
      <c r="M476" s="304">
        <v>29.97</v>
      </c>
      <c r="N476" s="304">
        <v>0.73</v>
      </c>
      <c r="O476" s="380">
        <v>0.72689999999999999</v>
      </c>
      <c r="P476" s="380">
        <v>1.6E-2</v>
      </c>
      <c r="Q476" s="304">
        <v>0.64363000000000004</v>
      </c>
      <c r="R476" s="302"/>
      <c r="S476" s="302">
        <v>530</v>
      </c>
      <c r="T476" s="302">
        <v>47</v>
      </c>
      <c r="U476" s="303">
        <v>174</v>
      </c>
      <c r="V476" s="303">
        <v>16</v>
      </c>
      <c r="W476" s="305">
        <v>43.8</v>
      </c>
      <c r="X476" s="305">
        <v>4</v>
      </c>
      <c r="Y476" s="304">
        <v>0.72538860103626945</v>
      </c>
      <c r="Z476" s="381"/>
      <c r="AA476" s="302">
        <v>104</v>
      </c>
      <c r="AB476" s="302">
        <v>82</v>
      </c>
      <c r="AC476" s="304">
        <v>0.3</v>
      </c>
      <c r="AD476" s="304">
        <v>1.1000000000000001</v>
      </c>
      <c r="AE476" s="304">
        <v>0.2</v>
      </c>
      <c r="AF476" s="304">
        <v>0.18</v>
      </c>
      <c r="AG476" s="302">
        <v>836</v>
      </c>
      <c r="AH476" s="302">
        <v>95</v>
      </c>
      <c r="AI476" s="306">
        <v>0.32200000000000001</v>
      </c>
      <c r="AJ476" s="306">
        <v>9.7000000000000003E-2</v>
      </c>
      <c r="AK476" s="305">
        <v>17</v>
      </c>
      <c r="AL476" s="305">
        <v>2.2999999999999998</v>
      </c>
      <c r="AM476" s="306">
        <v>0.65</v>
      </c>
      <c r="AN476" s="306">
        <v>0.15</v>
      </c>
      <c r="AO476" s="304">
        <v>5.8</v>
      </c>
      <c r="AP476" s="304">
        <v>1.8</v>
      </c>
      <c r="AQ476" s="304">
        <v>5.3</v>
      </c>
      <c r="AR476" s="304">
        <v>1.3</v>
      </c>
      <c r="AS476" s="304">
        <v>1.3</v>
      </c>
      <c r="AT476" s="304">
        <v>0.39</v>
      </c>
      <c r="AU476" s="305">
        <v>16.5</v>
      </c>
      <c r="AV476" s="304">
        <v>2.8</v>
      </c>
      <c r="AW476" s="304">
        <v>4.9400000000000004</v>
      </c>
      <c r="AX476" s="304">
        <v>0.83</v>
      </c>
      <c r="AY476" s="303">
        <v>65.099999999999994</v>
      </c>
      <c r="AZ476" s="302">
        <v>6.9</v>
      </c>
      <c r="BA476" s="303">
        <v>25.7</v>
      </c>
      <c r="BB476" s="302">
        <v>3</v>
      </c>
      <c r="BC476" s="303">
        <v>128</v>
      </c>
      <c r="BD476" s="302">
        <v>13</v>
      </c>
      <c r="BE476" s="303">
        <v>32.299999999999997</v>
      </c>
      <c r="BF476" s="302">
        <v>3.4</v>
      </c>
      <c r="BG476" s="302">
        <v>303</v>
      </c>
      <c r="BH476" s="303">
        <v>34</v>
      </c>
      <c r="BI476" s="303">
        <v>68.900000000000006</v>
      </c>
      <c r="BJ476" s="305">
        <v>6</v>
      </c>
      <c r="BK476" s="302">
        <v>8.1999999999999993</v>
      </c>
      <c r="BL476" s="305">
        <v>2.6</v>
      </c>
      <c r="BM476" s="302">
        <v>550000</v>
      </c>
      <c r="BN476" s="302">
        <v>46000</v>
      </c>
      <c r="BO476" s="302">
        <v>9570</v>
      </c>
      <c r="BP476" s="302">
        <v>990</v>
      </c>
      <c r="BQ476" s="303">
        <v>140</v>
      </c>
      <c r="BR476" s="305">
        <v>13</v>
      </c>
      <c r="BS476" s="303">
        <v>193</v>
      </c>
      <c r="BT476" s="303">
        <v>18</v>
      </c>
      <c r="BU476" s="304">
        <v>1.67</v>
      </c>
      <c r="BV476" s="304">
        <v>0.55000000000000004</v>
      </c>
      <c r="BW476" s="304">
        <v>0.55000000000000004</v>
      </c>
      <c r="BX476" s="304">
        <v>0.28999999999999998</v>
      </c>
      <c r="BY476" s="302"/>
      <c r="BZ476" s="307">
        <f t="shared" si="89"/>
        <v>23.507156798959009</v>
      </c>
      <c r="CA476" s="302"/>
      <c r="CB476" s="302"/>
      <c r="CC476" s="302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</row>
    <row r="477" spans="1:166" s="30" customFormat="1" ht="12" customHeight="1">
      <c r="A477" s="24" t="s">
        <v>569</v>
      </c>
      <c r="B477" s="24"/>
      <c r="C477" s="305">
        <v>7.0250000000000004</v>
      </c>
      <c r="D477" s="25" t="s">
        <v>461</v>
      </c>
      <c r="E477" s="25"/>
      <c r="F477" s="303">
        <v>3463.2</v>
      </c>
      <c r="G477" s="303">
        <v>2.9</v>
      </c>
      <c r="H477" s="303">
        <v>3428.4</v>
      </c>
      <c r="I477" s="303">
        <v>57</v>
      </c>
      <c r="J477" s="305">
        <v>0.99</v>
      </c>
      <c r="K477" s="380">
        <v>0.2989</v>
      </c>
      <c r="L477" s="380">
        <v>1.1000000000000001E-3</v>
      </c>
      <c r="M477" s="304">
        <v>28.91</v>
      </c>
      <c r="N477" s="304">
        <v>0.7</v>
      </c>
      <c r="O477" s="380">
        <v>0.70209999999999995</v>
      </c>
      <c r="P477" s="380">
        <v>1.4999999999999999E-2</v>
      </c>
      <c r="Q477" s="304">
        <v>0.51102999999999998</v>
      </c>
      <c r="R477" s="302"/>
      <c r="S477" s="302">
        <v>345</v>
      </c>
      <c r="T477" s="302">
        <v>24</v>
      </c>
      <c r="U477" s="303">
        <v>113.2</v>
      </c>
      <c r="V477" s="303">
        <v>7.6</v>
      </c>
      <c r="W477" s="305">
        <v>34.200000000000003</v>
      </c>
      <c r="X477" s="305">
        <v>2.1</v>
      </c>
      <c r="Y477" s="304">
        <v>0.88685015290519875</v>
      </c>
      <c r="Z477" s="381"/>
      <c r="AA477" s="302">
        <v>240</v>
      </c>
      <c r="AB477" s="302">
        <v>76</v>
      </c>
      <c r="AC477" s="304">
        <v>0.45</v>
      </c>
      <c r="AD477" s="304">
        <v>0.8</v>
      </c>
      <c r="AE477" s="304">
        <v>0.17</v>
      </c>
      <c r="AF477" s="304">
        <v>0.15</v>
      </c>
      <c r="AG477" s="302">
        <v>1021</v>
      </c>
      <c r="AH477" s="302">
        <v>97</v>
      </c>
      <c r="AI477" s="306">
        <v>2.4E-2</v>
      </c>
      <c r="AJ477" s="306">
        <v>1.6E-2</v>
      </c>
      <c r="AK477" s="305">
        <v>12.5</v>
      </c>
      <c r="AL477" s="305">
        <v>1.7</v>
      </c>
      <c r="AM477" s="306">
        <v>0.19900000000000001</v>
      </c>
      <c r="AN477" s="306">
        <v>5.5E-2</v>
      </c>
      <c r="AO477" s="304">
        <v>3.98</v>
      </c>
      <c r="AP477" s="304">
        <v>0.9</v>
      </c>
      <c r="AQ477" s="304">
        <v>5.2</v>
      </c>
      <c r="AR477" s="304">
        <v>1.5</v>
      </c>
      <c r="AS477" s="304">
        <v>1.32</v>
      </c>
      <c r="AT477" s="304">
        <v>0.27</v>
      </c>
      <c r="AU477" s="305">
        <v>21.7</v>
      </c>
      <c r="AV477" s="304">
        <v>3.4</v>
      </c>
      <c r="AW477" s="304">
        <v>6.99</v>
      </c>
      <c r="AX477" s="304">
        <v>0.87</v>
      </c>
      <c r="AY477" s="303">
        <v>80.099999999999994</v>
      </c>
      <c r="AZ477" s="302">
        <v>6.4</v>
      </c>
      <c r="BA477" s="303">
        <v>31.1</v>
      </c>
      <c r="BB477" s="302">
        <v>1.7</v>
      </c>
      <c r="BC477" s="303">
        <v>163</v>
      </c>
      <c r="BD477" s="302">
        <v>11</v>
      </c>
      <c r="BE477" s="303">
        <v>33</v>
      </c>
      <c r="BF477" s="302">
        <v>2.4</v>
      </c>
      <c r="BG477" s="302">
        <v>312</v>
      </c>
      <c r="BH477" s="303">
        <v>29</v>
      </c>
      <c r="BI477" s="303">
        <v>68.2</v>
      </c>
      <c r="BJ477" s="305">
        <v>3.6</v>
      </c>
      <c r="BK477" s="302">
        <v>7.9</v>
      </c>
      <c r="BL477" s="305">
        <v>2.5</v>
      </c>
      <c r="BM477" s="302">
        <v>547000</v>
      </c>
      <c r="BN477" s="302">
        <v>40000</v>
      </c>
      <c r="BO477" s="302">
        <v>9680</v>
      </c>
      <c r="BP477" s="302">
        <v>990</v>
      </c>
      <c r="BQ477" s="303">
        <v>116</v>
      </c>
      <c r="BR477" s="305">
        <v>7.2</v>
      </c>
      <c r="BS477" s="303">
        <v>130.80000000000001</v>
      </c>
      <c r="BT477" s="303">
        <v>9.9</v>
      </c>
      <c r="BU477" s="304">
        <v>1.42</v>
      </c>
      <c r="BV477" s="304">
        <v>0.48</v>
      </c>
      <c r="BW477" s="304">
        <v>0.49</v>
      </c>
      <c r="BX477" s="304">
        <v>0.18</v>
      </c>
      <c r="BY477" s="302"/>
      <c r="BZ477" s="307">
        <f t="shared" si="89"/>
        <v>35.529474294549665</v>
      </c>
      <c r="CA477" s="302"/>
      <c r="CB477" s="302"/>
      <c r="CC477" s="302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</row>
    <row r="478" spans="1:166" s="30" customFormat="1" ht="12" customHeight="1">
      <c r="A478" s="24" t="s">
        <v>570</v>
      </c>
      <c r="B478" s="24"/>
      <c r="C478" s="305">
        <v>7.0279999999999996</v>
      </c>
      <c r="D478" s="25" t="s">
        <v>461</v>
      </c>
      <c r="E478" s="25"/>
      <c r="F478" s="303">
        <v>3465.6</v>
      </c>
      <c r="G478" s="303">
        <v>2.4</v>
      </c>
      <c r="H478" s="303">
        <v>3409.8</v>
      </c>
      <c r="I478" s="303">
        <v>57</v>
      </c>
      <c r="J478" s="305">
        <v>1.6</v>
      </c>
      <c r="K478" s="380">
        <v>0.29909999999999998</v>
      </c>
      <c r="L478" s="380">
        <v>1.2999999999999999E-3</v>
      </c>
      <c r="M478" s="304">
        <v>28.73</v>
      </c>
      <c r="N478" s="304">
        <v>0.7</v>
      </c>
      <c r="O478" s="380">
        <v>0.69710000000000005</v>
      </c>
      <c r="P478" s="380">
        <v>1.4999999999999999E-2</v>
      </c>
      <c r="Q478" s="304">
        <v>0.28726000000000002</v>
      </c>
      <c r="R478" s="302"/>
      <c r="S478" s="302">
        <v>488</v>
      </c>
      <c r="T478" s="302">
        <v>45</v>
      </c>
      <c r="U478" s="303">
        <v>160</v>
      </c>
      <c r="V478" s="303">
        <v>14</v>
      </c>
      <c r="W478" s="305">
        <v>33.299999999999997</v>
      </c>
      <c r="X478" s="305">
        <v>3.1</v>
      </c>
      <c r="Y478" s="304">
        <v>0.60752688172043012</v>
      </c>
      <c r="Z478" s="381"/>
      <c r="AA478" s="302">
        <v>130</v>
      </c>
      <c r="AB478" s="302">
        <v>110</v>
      </c>
      <c r="AC478" s="304">
        <v>0.31</v>
      </c>
      <c r="AD478" s="304">
        <v>0.78</v>
      </c>
      <c r="AE478" s="304">
        <v>0.21</v>
      </c>
      <c r="AF478" s="304">
        <v>0.15</v>
      </c>
      <c r="AG478" s="302">
        <v>543</v>
      </c>
      <c r="AH478" s="302">
        <v>47</v>
      </c>
      <c r="AI478" s="306">
        <v>2.5000000000000001E-2</v>
      </c>
      <c r="AJ478" s="306">
        <v>2.4E-2</v>
      </c>
      <c r="AK478" s="305">
        <v>10.199999999999999</v>
      </c>
      <c r="AL478" s="305">
        <v>1.6</v>
      </c>
      <c r="AM478" s="306">
        <v>7.6999999999999999E-2</v>
      </c>
      <c r="AN478" s="306">
        <v>3.1E-2</v>
      </c>
      <c r="AO478" s="304">
        <v>1.2</v>
      </c>
      <c r="AP478" s="304">
        <v>0.56000000000000005</v>
      </c>
      <c r="AQ478" s="304">
        <v>1.71</v>
      </c>
      <c r="AR478" s="304">
        <v>0.69</v>
      </c>
      <c r="AS478" s="304">
        <v>0.42</v>
      </c>
      <c r="AT478" s="304">
        <v>0.26</v>
      </c>
      <c r="AU478" s="305">
        <v>8.8000000000000007</v>
      </c>
      <c r="AV478" s="304">
        <v>2</v>
      </c>
      <c r="AW478" s="304">
        <v>2.98</v>
      </c>
      <c r="AX478" s="304">
        <v>0.63</v>
      </c>
      <c r="AY478" s="303">
        <v>39.4</v>
      </c>
      <c r="AZ478" s="302">
        <v>5.9</v>
      </c>
      <c r="BA478" s="303">
        <v>16.399999999999999</v>
      </c>
      <c r="BB478" s="302">
        <v>2</v>
      </c>
      <c r="BC478" s="303">
        <v>96</v>
      </c>
      <c r="BD478" s="302">
        <v>11</v>
      </c>
      <c r="BE478" s="303">
        <v>21.9</v>
      </c>
      <c r="BF478" s="302">
        <v>2.9</v>
      </c>
      <c r="BG478" s="302">
        <v>214</v>
      </c>
      <c r="BH478" s="303">
        <v>19</v>
      </c>
      <c r="BI478" s="303">
        <v>49.5</v>
      </c>
      <c r="BJ478" s="305">
        <v>4.5</v>
      </c>
      <c r="BK478" s="302">
        <v>4.4000000000000004</v>
      </c>
      <c r="BL478" s="305">
        <v>2.6</v>
      </c>
      <c r="BM478" s="302">
        <v>561000</v>
      </c>
      <c r="BN478" s="302">
        <v>44000</v>
      </c>
      <c r="BO478" s="302">
        <v>12300</v>
      </c>
      <c r="BP478" s="302">
        <v>1400</v>
      </c>
      <c r="BQ478" s="303">
        <v>113</v>
      </c>
      <c r="BR478" s="305">
        <v>11</v>
      </c>
      <c r="BS478" s="303">
        <v>186</v>
      </c>
      <c r="BT478" s="303">
        <v>17</v>
      </c>
      <c r="BU478" s="304">
        <v>1.48</v>
      </c>
      <c r="BV478" s="304">
        <v>0.48</v>
      </c>
      <c r="BW478" s="304">
        <v>0.46</v>
      </c>
      <c r="BX478" s="304">
        <v>0.28999999999999998</v>
      </c>
      <c r="BY478" s="302"/>
      <c r="BZ478" s="307">
        <f t="shared" si="89"/>
        <v>55.874269005847957</v>
      </c>
      <c r="CA478" s="302"/>
      <c r="CB478" s="302"/>
      <c r="CC478" s="302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</row>
    <row r="479" spans="1:166" s="30" customFormat="1" ht="12" customHeight="1">
      <c r="A479" s="24" t="s">
        <v>571</v>
      </c>
      <c r="B479" s="24"/>
      <c r="C479" s="305">
        <v>7.03</v>
      </c>
      <c r="D479" s="25" t="s">
        <v>461</v>
      </c>
      <c r="E479" s="25"/>
      <c r="F479" s="303">
        <v>3468.1</v>
      </c>
      <c r="G479" s="303">
        <v>1.7</v>
      </c>
      <c r="H479" s="303">
        <v>3453.7</v>
      </c>
      <c r="I479" s="303">
        <v>57</v>
      </c>
      <c r="J479" s="305">
        <v>0.42</v>
      </c>
      <c r="K479" s="380">
        <v>0.29955999999999999</v>
      </c>
      <c r="L479" s="380">
        <v>9.8999999999999999E-4</v>
      </c>
      <c r="M479" s="304">
        <v>29.25</v>
      </c>
      <c r="N479" s="304">
        <v>0.71</v>
      </c>
      <c r="O479" s="380">
        <v>0.7087</v>
      </c>
      <c r="P479" s="380">
        <v>1.4999999999999999E-2</v>
      </c>
      <c r="Q479" s="304">
        <v>0.53154999999999997</v>
      </c>
      <c r="R479" s="302"/>
      <c r="S479" s="302">
        <v>506</v>
      </c>
      <c r="T479" s="302">
        <v>40</v>
      </c>
      <c r="U479" s="303">
        <v>166</v>
      </c>
      <c r="V479" s="303">
        <v>13</v>
      </c>
      <c r="W479" s="305">
        <v>31.3</v>
      </c>
      <c r="X479" s="305">
        <v>2.4</v>
      </c>
      <c r="Y479" s="304">
        <v>0.54105263157894734</v>
      </c>
      <c r="Z479" s="381"/>
      <c r="AA479" s="302">
        <v>202</v>
      </c>
      <c r="AB479" s="302">
        <v>58</v>
      </c>
      <c r="AC479" s="304">
        <v>0.4</v>
      </c>
      <c r="AD479" s="304">
        <v>1.1000000000000001</v>
      </c>
      <c r="AE479" s="304">
        <v>0.17</v>
      </c>
      <c r="AF479" s="304">
        <v>0.15</v>
      </c>
      <c r="AG479" s="302">
        <v>380</v>
      </c>
      <c r="AH479" s="302">
        <v>38</v>
      </c>
      <c r="AI479" s="306">
        <v>0.02</v>
      </c>
      <c r="AJ479" s="306">
        <v>1.4E-2</v>
      </c>
      <c r="AK479" s="305">
        <v>9.5</v>
      </c>
      <c r="AL479" s="305">
        <v>1.2</v>
      </c>
      <c r="AM479" s="306">
        <v>3.2000000000000001E-2</v>
      </c>
      <c r="AN479" s="306">
        <v>3.5000000000000003E-2</v>
      </c>
      <c r="AO479" s="304">
        <v>0.66</v>
      </c>
      <c r="AP479" s="304">
        <v>0.32</v>
      </c>
      <c r="AQ479" s="304">
        <v>0.33</v>
      </c>
      <c r="AR479" s="304">
        <v>0.25</v>
      </c>
      <c r="AS479" s="304">
        <v>0.33</v>
      </c>
      <c r="AT479" s="304">
        <v>0.15</v>
      </c>
      <c r="AU479" s="305">
        <v>4</v>
      </c>
      <c r="AV479" s="304">
        <v>1.5</v>
      </c>
      <c r="AW479" s="304">
        <v>1.64</v>
      </c>
      <c r="AX479" s="304">
        <v>0.36</v>
      </c>
      <c r="AY479" s="303">
        <v>22.5</v>
      </c>
      <c r="AZ479" s="302">
        <v>2.6</v>
      </c>
      <c r="BA479" s="303">
        <v>10.1</v>
      </c>
      <c r="BB479" s="302">
        <v>1.2</v>
      </c>
      <c r="BC479" s="303">
        <v>63.1</v>
      </c>
      <c r="BD479" s="302">
        <v>6.6</v>
      </c>
      <c r="BE479" s="303">
        <v>18</v>
      </c>
      <c r="BF479" s="302">
        <v>2.2000000000000002</v>
      </c>
      <c r="BG479" s="302">
        <v>181</v>
      </c>
      <c r="BH479" s="303">
        <v>21</v>
      </c>
      <c r="BI479" s="303">
        <v>48.9</v>
      </c>
      <c r="BJ479" s="305">
        <v>5.5</v>
      </c>
      <c r="BK479" s="302">
        <v>4.9000000000000004</v>
      </c>
      <c r="BL479" s="305">
        <v>3</v>
      </c>
      <c r="BM479" s="302">
        <v>566000</v>
      </c>
      <c r="BN479" s="302">
        <v>54000</v>
      </c>
      <c r="BO479" s="302">
        <v>12000</v>
      </c>
      <c r="BP479" s="302">
        <v>1000</v>
      </c>
      <c r="BQ479" s="303">
        <v>102.8</v>
      </c>
      <c r="BR479" s="305">
        <v>8.1</v>
      </c>
      <c r="BS479" s="303">
        <v>190</v>
      </c>
      <c r="BT479" s="303">
        <v>15</v>
      </c>
      <c r="BU479" s="304">
        <v>1.43</v>
      </c>
      <c r="BV479" s="304">
        <v>0.52</v>
      </c>
      <c r="BW479" s="304">
        <v>0.8</v>
      </c>
      <c r="BX479" s="304">
        <v>0.4</v>
      </c>
      <c r="BY479" s="302"/>
      <c r="BZ479" s="307">
        <f t="shared" si="89"/>
        <v>102.27272727272725</v>
      </c>
      <c r="CA479" s="302"/>
      <c r="CB479" s="302"/>
      <c r="CC479" s="302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</row>
    <row r="480" spans="1:166" s="30" customFormat="1" ht="12" customHeight="1">
      <c r="A480" s="24" t="s">
        <v>572</v>
      </c>
      <c r="B480" s="24"/>
      <c r="C480" s="305">
        <v>7.149</v>
      </c>
      <c r="D480" s="25" t="s">
        <v>461</v>
      </c>
      <c r="E480" s="25"/>
      <c r="F480" s="303">
        <v>3468.1</v>
      </c>
      <c r="G480" s="303">
        <v>3.1</v>
      </c>
      <c r="H480" s="303">
        <v>3426</v>
      </c>
      <c r="I480" s="303">
        <v>57</v>
      </c>
      <c r="J480" s="305">
        <v>1.21</v>
      </c>
      <c r="K480" s="380">
        <v>0.29949999999999999</v>
      </c>
      <c r="L480" s="380">
        <v>1.2999999999999999E-3</v>
      </c>
      <c r="M480" s="304">
        <v>28.94</v>
      </c>
      <c r="N480" s="304">
        <v>0.7</v>
      </c>
      <c r="O480" s="380">
        <v>0.70140000000000002</v>
      </c>
      <c r="P480" s="380">
        <v>1.4999999999999999E-2</v>
      </c>
      <c r="Q480" s="304">
        <v>0.59214</v>
      </c>
      <c r="R480" s="302"/>
      <c r="S480" s="302">
        <v>524</v>
      </c>
      <c r="T480" s="302">
        <v>40</v>
      </c>
      <c r="U480" s="303">
        <v>172</v>
      </c>
      <c r="V480" s="303">
        <v>13</v>
      </c>
      <c r="W480" s="305">
        <v>34.700000000000003</v>
      </c>
      <c r="X480" s="305">
        <v>2.9</v>
      </c>
      <c r="Y480" s="304">
        <v>0.5768844221105528</v>
      </c>
      <c r="Z480" s="381"/>
      <c r="AA480" s="302">
        <v>118</v>
      </c>
      <c r="AB480" s="302">
        <v>75</v>
      </c>
      <c r="AC480" s="304" t="s">
        <v>107</v>
      </c>
      <c r="AD480" s="304" t="s">
        <v>107</v>
      </c>
      <c r="AE480" s="304">
        <v>0.14000000000000001</v>
      </c>
      <c r="AF480" s="304">
        <v>0.15</v>
      </c>
      <c r="AG480" s="302">
        <v>717</v>
      </c>
      <c r="AH480" s="302">
        <v>68</v>
      </c>
      <c r="AI480" s="306">
        <v>2.4E-2</v>
      </c>
      <c r="AJ480" s="306">
        <v>2.1000000000000001E-2</v>
      </c>
      <c r="AK480" s="305">
        <v>12.2</v>
      </c>
      <c r="AL480" s="305">
        <v>1.4</v>
      </c>
      <c r="AM480" s="306">
        <v>0.04</v>
      </c>
      <c r="AN480" s="306">
        <v>0.03</v>
      </c>
      <c r="AO480" s="304">
        <v>0.99</v>
      </c>
      <c r="AP480" s="304">
        <v>0.48</v>
      </c>
      <c r="AQ480" s="304">
        <v>1.7</v>
      </c>
      <c r="AR480" s="304">
        <v>1</v>
      </c>
      <c r="AS480" s="304">
        <v>0.68</v>
      </c>
      <c r="AT480" s="304">
        <v>0.14000000000000001</v>
      </c>
      <c r="AU480" s="305">
        <v>11.6</v>
      </c>
      <c r="AV480" s="304">
        <v>2.9</v>
      </c>
      <c r="AW480" s="304">
        <v>3.56</v>
      </c>
      <c r="AX480" s="304">
        <v>0.67</v>
      </c>
      <c r="AY480" s="303">
        <v>50.7</v>
      </c>
      <c r="AZ480" s="302">
        <v>4.5</v>
      </c>
      <c r="BA480" s="303">
        <v>20.8</v>
      </c>
      <c r="BB480" s="302">
        <v>2.4</v>
      </c>
      <c r="BC480" s="303">
        <v>127</v>
      </c>
      <c r="BD480" s="302">
        <v>13</v>
      </c>
      <c r="BE480" s="303">
        <v>30.2</v>
      </c>
      <c r="BF480" s="302">
        <v>2.4</v>
      </c>
      <c r="BG480" s="302">
        <v>304</v>
      </c>
      <c r="BH480" s="303">
        <v>35</v>
      </c>
      <c r="BI480" s="303">
        <v>79.099999999999994</v>
      </c>
      <c r="BJ480" s="305">
        <v>5.8</v>
      </c>
      <c r="BK480" s="302">
        <v>7.7</v>
      </c>
      <c r="BL480" s="305">
        <v>2.4</v>
      </c>
      <c r="BM480" s="302">
        <v>581000</v>
      </c>
      <c r="BN480" s="302">
        <v>55000</v>
      </c>
      <c r="BO480" s="302">
        <v>11320</v>
      </c>
      <c r="BP480" s="302">
        <v>820</v>
      </c>
      <c r="BQ480" s="303">
        <v>114.8</v>
      </c>
      <c r="BR480" s="305">
        <v>9.6999999999999993</v>
      </c>
      <c r="BS480" s="303">
        <v>199</v>
      </c>
      <c r="BT480" s="303">
        <v>15</v>
      </c>
      <c r="BU480" s="304">
        <v>1.94</v>
      </c>
      <c r="BV480" s="304">
        <v>0.71</v>
      </c>
      <c r="BW480" s="304">
        <v>0.74</v>
      </c>
      <c r="BX480" s="304">
        <v>0.27</v>
      </c>
      <c r="BY480" s="302"/>
      <c r="BZ480" s="307">
        <f t="shared" si="89"/>
        <v>81.035650623885928</v>
      </c>
      <c r="CA480" s="302"/>
      <c r="CB480" s="302"/>
      <c r="CC480" s="302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</row>
    <row r="481" spans="1:16378" s="30" customFormat="1" ht="12" customHeight="1">
      <c r="A481" s="24" t="s">
        <v>573</v>
      </c>
      <c r="B481" s="24"/>
      <c r="C481" s="305">
        <v>7.0069999999999997</v>
      </c>
      <c r="D481" s="25" t="s">
        <v>461</v>
      </c>
      <c r="E481" s="25"/>
      <c r="F481" s="303">
        <v>3465.9</v>
      </c>
      <c r="G481" s="303">
        <v>1.5</v>
      </c>
      <c r="H481" s="303">
        <v>3454.6</v>
      </c>
      <c r="I481" s="303">
        <v>58</v>
      </c>
      <c r="J481" s="305">
        <v>0.33</v>
      </c>
      <c r="K481" s="380">
        <v>0.29920000000000002</v>
      </c>
      <c r="L481" s="380">
        <v>1.1000000000000001E-3</v>
      </c>
      <c r="M481" s="304">
        <v>29.21</v>
      </c>
      <c r="N481" s="304">
        <v>0.71</v>
      </c>
      <c r="O481" s="380">
        <v>0.70899999999999996</v>
      </c>
      <c r="P481" s="380">
        <v>1.4999999999999999E-2</v>
      </c>
      <c r="Q481" s="304">
        <v>0.78988999999999998</v>
      </c>
      <c r="R481" s="302"/>
      <c r="S481" s="302">
        <v>546</v>
      </c>
      <c r="T481" s="302">
        <v>44</v>
      </c>
      <c r="U481" s="303">
        <v>179</v>
      </c>
      <c r="V481" s="303">
        <v>14</v>
      </c>
      <c r="W481" s="305">
        <v>40.6</v>
      </c>
      <c r="X481" s="305">
        <v>3.6</v>
      </c>
      <c r="Y481" s="304">
        <v>0.64878048780487807</v>
      </c>
      <c r="Z481" s="381"/>
      <c r="AA481" s="302">
        <v>126</v>
      </c>
      <c r="AB481" s="302">
        <v>89</v>
      </c>
      <c r="AC481" s="304" t="s">
        <v>107</v>
      </c>
      <c r="AD481" s="304" t="s">
        <v>107</v>
      </c>
      <c r="AE481" s="304">
        <v>0.21</v>
      </c>
      <c r="AF481" s="304">
        <v>0.21</v>
      </c>
      <c r="AG481" s="302">
        <v>840</v>
      </c>
      <c r="AH481" s="302">
        <v>72</v>
      </c>
      <c r="AI481" s="306">
        <v>0.27800000000000002</v>
      </c>
      <c r="AJ481" s="306">
        <v>6.9000000000000006E-2</v>
      </c>
      <c r="AK481" s="305">
        <v>15.7</v>
      </c>
      <c r="AL481" s="305">
        <v>2.2000000000000002</v>
      </c>
      <c r="AM481" s="306">
        <v>0.32</v>
      </c>
      <c r="AN481" s="306">
        <v>0.1</v>
      </c>
      <c r="AO481" s="304">
        <v>2.4500000000000002</v>
      </c>
      <c r="AP481" s="304">
        <v>0.59</v>
      </c>
      <c r="AQ481" s="304">
        <v>2.92</v>
      </c>
      <c r="AR481" s="304">
        <v>0.74</v>
      </c>
      <c r="AS481" s="304">
        <v>0.74</v>
      </c>
      <c r="AT481" s="304">
        <v>0.23</v>
      </c>
      <c r="AU481" s="305">
        <v>12.2</v>
      </c>
      <c r="AV481" s="304">
        <v>3.2</v>
      </c>
      <c r="AW481" s="304">
        <v>4.68</v>
      </c>
      <c r="AX481" s="304">
        <v>0.54</v>
      </c>
      <c r="AY481" s="303">
        <v>59.6</v>
      </c>
      <c r="AZ481" s="302">
        <v>6.8</v>
      </c>
      <c r="BA481" s="303">
        <v>24.6</v>
      </c>
      <c r="BB481" s="302">
        <v>2.2999999999999998</v>
      </c>
      <c r="BC481" s="303">
        <v>146</v>
      </c>
      <c r="BD481" s="302">
        <v>16</v>
      </c>
      <c r="BE481" s="303">
        <v>35.299999999999997</v>
      </c>
      <c r="BF481" s="302">
        <v>3.3</v>
      </c>
      <c r="BG481" s="302">
        <v>344</v>
      </c>
      <c r="BH481" s="303">
        <v>32</v>
      </c>
      <c r="BI481" s="303">
        <v>78.400000000000006</v>
      </c>
      <c r="BJ481" s="305">
        <v>8</v>
      </c>
      <c r="BK481" s="302">
        <v>5.6</v>
      </c>
      <c r="BL481" s="305">
        <v>3.1</v>
      </c>
      <c r="BM481" s="302">
        <v>561000</v>
      </c>
      <c r="BN481" s="302">
        <v>58000</v>
      </c>
      <c r="BO481" s="302">
        <v>11400</v>
      </c>
      <c r="BP481" s="302">
        <v>1100</v>
      </c>
      <c r="BQ481" s="303">
        <v>133</v>
      </c>
      <c r="BR481" s="305">
        <v>13</v>
      </c>
      <c r="BS481" s="303">
        <v>205</v>
      </c>
      <c r="BT481" s="303">
        <v>17</v>
      </c>
      <c r="BU481" s="304">
        <v>1.3</v>
      </c>
      <c r="BV481" s="304">
        <v>0.43</v>
      </c>
      <c r="BW481" s="304">
        <v>0.6</v>
      </c>
      <c r="BX481" s="304">
        <v>0.24</v>
      </c>
      <c r="BY481" s="302"/>
      <c r="BZ481" s="307">
        <f>(AY481/AO481)+(AY481/AQ481)</f>
        <v>44.737489516354486</v>
      </c>
      <c r="CA481" s="302"/>
      <c r="CB481" s="302"/>
      <c r="CC481" s="302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</row>
    <row r="482" spans="1:16378" s="30" customFormat="1" ht="12" customHeight="1">
      <c r="A482" s="24" t="s">
        <v>574</v>
      </c>
      <c r="B482" s="24"/>
      <c r="C482" s="305">
        <v>7.0469999999999997</v>
      </c>
      <c r="D482" s="25" t="s">
        <v>461</v>
      </c>
      <c r="E482" s="25"/>
      <c r="F482" s="303">
        <v>3462.6</v>
      </c>
      <c r="G482" s="303">
        <v>3.4</v>
      </c>
      <c r="H482" s="303">
        <v>3461</v>
      </c>
      <c r="I482" s="303">
        <v>58</v>
      </c>
      <c r="J482" s="305">
        <v>0.04</v>
      </c>
      <c r="K482" s="380">
        <v>0.2984</v>
      </c>
      <c r="L482" s="380">
        <v>1.2999999999999999E-3</v>
      </c>
      <c r="M482" s="304">
        <v>29.22</v>
      </c>
      <c r="N482" s="304">
        <v>0.71</v>
      </c>
      <c r="O482" s="380">
        <v>0.7107</v>
      </c>
      <c r="P482" s="380">
        <v>1.4999999999999999E-2</v>
      </c>
      <c r="Q482" s="304">
        <v>0.65112999999999999</v>
      </c>
      <c r="R482" s="302"/>
      <c r="S482" s="302">
        <v>295</v>
      </c>
      <c r="T482" s="302">
        <v>19</v>
      </c>
      <c r="U482" s="305">
        <v>96.4</v>
      </c>
      <c r="V482" s="303">
        <v>6.1</v>
      </c>
      <c r="W482" s="305">
        <v>23.1</v>
      </c>
      <c r="X482" s="305">
        <v>1.6</v>
      </c>
      <c r="Y482" s="304">
        <v>0.68119891008174394</v>
      </c>
      <c r="Z482" s="381"/>
      <c r="AA482" s="302">
        <v>255</v>
      </c>
      <c r="AB482" s="302">
        <v>67</v>
      </c>
      <c r="AC482" s="304">
        <v>1.2</v>
      </c>
      <c r="AD482" s="304">
        <v>1.1000000000000001</v>
      </c>
      <c r="AE482" s="304">
        <v>0.17</v>
      </c>
      <c r="AF482" s="304">
        <v>0.15</v>
      </c>
      <c r="AG482" s="302">
        <v>562</v>
      </c>
      <c r="AH482" s="302">
        <v>47</v>
      </c>
      <c r="AI482" s="306">
        <v>1.6E-2</v>
      </c>
      <c r="AJ482" s="306">
        <v>1.4999999999999999E-2</v>
      </c>
      <c r="AK482" s="305">
        <v>11.4</v>
      </c>
      <c r="AL482" s="305">
        <v>1.2</v>
      </c>
      <c r="AM482" s="306">
        <v>4.7E-2</v>
      </c>
      <c r="AN482" s="306">
        <v>2.1000000000000001E-2</v>
      </c>
      <c r="AO482" s="304">
        <v>0.87</v>
      </c>
      <c r="AP482" s="304">
        <v>0.45</v>
      </c>
      <c r="AQ482" s="304">
        <v>1.37</v>
      </c>
      <c r="AR482" s="304">
        <v>0.44</v>
      </c>
      <c r="AS482" s="304">
        <v>0.63</v>
      </c>
      <c r="AT482" s="304">
        <v>0.21</v>
      </c>
      <c r="AU482" s="305">
        <v>11.6</v>
      </c>
      <c r="AV482" s="304">
        <v>2.1</v>
      </c>
      <c r="AW482" s="304">
        <v>3.95</v>
      </c>
      <c r="AX482" s="304">
        <v>0.59</v>
      </c>
      <c r="AY482" s="303">
        <v>48.1</v>
      </c>
      <c r="AZ482" s="302">
        <v>7</v>
      </c>
      <c r="BA482" s="303">
        <v>18.399999999999999</v>
      </c>
      <c r="BB482" s="302">
        <v>1.9</v>
      </c>
      <c r="BC482" s="303">
        <v>99</v>
      </c>
      <c r="BD482" s="302">
        <v>10</v>
      </c>
      <c r="BE482" s="303">
        <v>20.100000000000001</v>
      </c>
      <c r="BF482" s="302">
        <v>1.9</v>
      </c>
      <c r="BG482" s="302">
        <v>193</v>
      </c>
      <c r="BH482" s="303">
        <v>12</v>
      </c>
      <c r="BI482" s="303">
        <v>42.4</v>
      </c>
      <c r="BJ482" s="305">
        <v>4.5</v>
      </c>
      <c r="BK482" s="302">
        <v>7.9</v>
      </c>
      <c r="BL482" s="305">
        <v>2.1</v>
      </c>
      <c r="BM482" s="302">
        <v>549000</v>
      </c>
      <c r="BN482" s="302">
        <v>48000</v>
      </c>
      <c r="BO482" s="302">
        <v>9260</v>
      </c>
      <c r="BP482" s="302">
        <v>730</v>
      </c>
      <c r="BQ482" s="303">
        <v>75</v>
      </c>
      <c r="BR482" s="305">
        <v>4.9000000000000004</v>
      </c>
      <c r="BS482" s="303">
        <v>110.1</v>
      </c>
      <c r="BT482" s="303">
        <v>7.6</v>
      </c>
      <c r="BU482" s="304">
        <v>1.38</v>
      </c>
      <c r="BV482" s="304">
        <v>0.51</v>
      </c>
      <c r="BW482" s="304">
        <v>0.41</v>
      </c>
      <c r="BX482" s="304">
        <v>0.23</v>
      </c>
      <c r="BY482" s="302"/>
      <c r="BZ482" s="307">
        <f>(AY482/AO482)+(AY482/AQ482)</f>
        <v>90.396845372933967</v>
      </c>
      <c r="CA482" s="302"/>
      <c r="CB482" s="302"/>
      <c r="CC482" s="302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</row>
    <row r="483" spans="1:16378" s="30" customFormat="1" ht="12" customHeight="1">
      <c r="A483" s="24" t="s">
        <v>575</v>
      </c>
      <c r="B483" s="24"/>
      <c r="C483" s="305">
        <v>7.0190000000000001</v>
      </c>
      <c r="D483" s="25" t="s">
        <v>461</v>
      </c>
      <c r="E483" s="25"/>
      <c r="F483" s="303">
        <v>3464.2</v>
      </c>
      <c r="G483" s="303">
        <v>2.8</v>
      </c>
      <c r="H483" s="303">
        <v>3433.2</v>
      </c>
      <c r="I483" s="303">
        <v>57</v>
      </c>
      <c r="J483" s="305">
        <v>0.9</v>
      </c>
      <c r="K483" s="380">
        <v>0.29880000000000001</v>
      </c>
      <c r="L483" s="380">
        <v>1.2999999999999999E-3</v>
      </c>
      <c r="M483" s="304">
        <v>28.95</v>
      </c>
      <c r="N483" s="304">
        <v>0.7</v>
      </c>
      <c r="O483" s="380">
        <v>0.70330000000000004</v>
      </c>
      <c r="P483" s="380">
        <v>1.4999999999999999E-2</v>
      </c>
      <c r="Q483" s="304">
        <v>0.29788999999999999</v>
      </c>
      <c r="R483" s="302"/>
      <c r="S483" s="302">
        <v>363</v>
      </c>
      <c r="T483" s="302">
        <v>32</v>
      </c>
      <c r="U483" s="303">
        <v>119</v>
      </c>
      <c r="V483" s="303">
        <v>11</v>
      </c>
      <c r="W483" s="305">
        <v>24.4</v>
      </c>
      <c r="X483" s="305">
        <v>2</v>
      </c>
      <c r="Y483" s="304">
        <v>0.589051094890511</v>
      </c>
      <c r="Z483" s="381"/>
      <c r="AA483" s="302">
        <v>157</v>
      </c>
      <c r="AB483" s="302">
        <v>98</v>
      </c>
      <c r="AC483" s="304">
        <v>0.14000000000000001</v>
      </c>
      <c r="AD483" s="304">
        <v>0.76</v>
      </c>
      <c r="AE483" s="304" t="s">
        <v>107</v>
      </c>
      <c r="AF483" s="304" t="s">
        <v>107</v>
      </c>
      <c r="AG483" s="302">
        <v>630</v>
      </c>
      <c r="AH483" s="302">
        <v>71</v>
      </c>
      <c r="AI483" s="306">
        <v>9.5999999999999992E-3</v>
      </c>
      <c r="AJ483" s="306">
        <v>9.4999999999999998E-3</v>
      </c>
      <c r="AK483" s="305">
        <v>10.3</v>
      </c>
      <c r="AL483" s="305">
        <v>1.4</v>
      </c>
      <c r="AM483" s="306">
        <v>2.5000000000000001E-2</v>
      </c>
      <c r="AN483" s="306">
        <v>1.7999999999999999E-2</v>
      </c>
      <c r="AO483" s="304">
        <v>0.86</v>
      </c>
      <c r="AP483" s="304">
        <v>0.49</v>
      </c>
      <c r="AQ483" s="304">
        <v>1.9</v>
      </c>
      <c r="AR483" s="304">
        <v>1.1000000000000001</v>
      </c>
      <c r="AS483" s="304">
        <v>0.61</v>
      </c>
      <c r="AT483" s="304">
        <v>0.18</v>
      </c>
      <c r="AU483" s="305">
        <v>11.6</v>
      </c>
      <c r="AV483" s="304">
        <v>1.9</v>
      </c>
      <c r="AW483" s="304">
        <v>3.34</v>
      </c>
      <c r="AX483" s="304">
        <v>0.54</v>
      </c>
      <c r="AY483" s="303">
        <v>41.8</v>
      </c>
      <c r="AZ483" s="302">
        <v>4.7</v>
      </c>
      <c r="BA483" s="303">
        <v>18</v>
      </c>
      <c r="BB483" s="302">
        <v>1.9</v>
      </c>
      <c r="BC483" s="303">
        <v>105</v>
      </c>
      <c r="BD483" s="302">
        <v>13</v>
      </c>
      <c r="BE483" s="303">
        <v>24.7</v>
      </c>
      <c r="BF483" s="302">
        <v>3.5</v>
      </c>
      <c r="BG483" s="302">
        <v>255</v>
      </c>
      <c r="BH483" s="303">
        <v>24</v>
      </c>
      <c r="BI483" s="303">
        <v>58.3</v>
      </c>
      <c r="BJ483" s="305">
        <v>6.4</v>
      </c>
      <c r="BK483" s="302">
        <v>6.9</v>
      </c>
      <c r="BL483" s="305">
        <v>2.7</v>
      </c>
      <c r="BM483" s="302">
        <v>581000</v>
      </c>
      <c r="BN483" s="302">
        <v>61000</v>
      </c>
      <c r="BO483" s="302">
        <v>10500</v>
      </c>
      <c r="BP483" s="302">
        <v>1000</v>
      </c>
      <c r="BQ483" s="303">
        <v>80.7</v>
      </c>
      <c r="BR483" s="305">
        <v>6.9</v>
      </c>
      <c r="BS483" s="303">
        <v>137</v>
      </c>
      <c r="BT483" s="303">
        <v>13</v>
      </c>
      <c r="BU483" s="304">
        <v>1.2</v>
      </c>
      <c r="BV483" s="304">
        <v>0.63</v>
      </c>
      <c r="BW483" s="304">
        <v>0.73</v>
      </c>
      <c r="BX483" s="304">
        <v>0.38</v>
      </c>
      <c r="BY483" s="302"/>
      <c r="BZ483" s="307">
        <f>(AY483/AO483)+(AY483/AQ483)</f>
        <v>70.604651162790702</v>
      </c>
      <c r="CA483" s="302"/>
      <c r="CB483" s="302"/>
      <c r="CC483" s="302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</row>
    <row r="484" spans="1:16378" s="30" customFormat="1" ht="12" customHeight="1">
      <c r="A484" s="24" t="s">
        <v>576</v>
      </c>
      <c r="B484" s="24"/>
      <c r="C484" s="305">
        <v>7.0410000000000004</v>
      </c>
      <c r="D484" s="25" t="s">
        <v>461</v>
      </c>
      <c r="E484" s="25"/>
      <c r="F484" s="303">
        <v>3465.1</v>
      </c>
      <c r="G484" s="303">
        <v>2.2999999999999998</v>
      </c>
      <c r="H484" s="303">
        <v>3440.2</v>
      </c>
      <c r="I484" s="303">
        <v>57</v>
      </c>
      <c r="J484" s="305">
        <v>0.72</v>
      </c>
      <c r="K484" s="380">
        <v>0.29899999999999999</v>
      </c>
      <c r="L484" s="380">
        <v>1.1000000000000001E-3</v>
      </c>
      <c r="M484" s="304">
        <v>29.04</v>
      </c>
      <c r="N484" s="304">
        <v>0.7</v>
      </c>
      <c r="O484" s="380">
        <v>0.70520000000000005</v>
      </c>
      <c r="P484" s="380">
        <v>1.4999999999999999E-2</v>
      </c>
      <c r="Q484" s="304">
        <v>0.53495000000000004</v>
      </c>
      <c r="R484" s="302"/>
      <c r="S484" s="302">
        <v>600</v>
      </c>
      <c r="T484" s="302">
        <v>41</v>
      </c>
      <c r="U484" s="303">
        <v>197</v>
      </c>
      <c r="V484" s="303">
        <v>13</v>
      </c>
      <c r="W484" s="305">
        <v>52.9</v>
      </c>
      <c r="X484" s="305">
        <v>3.5</v>
      </c>
      <c r="Y484" s="304">
        <v>0.77433628318584069</v>
      </c>
      <c r="Z484" s="381"/>
      <c r="AA484" s="302">
        <v>249</v>
      </c>
      <c r="AB484" s="302">
        <v>89</v>
      </c>
      <c r="AC484" s="304" t="s">
        <v>107</v>
      </c>
      <c r="AD484" s="304" t="s">
        <v>107</v>
      </c>
      <c r="AE484" s="304">
        <v>0.32</v>
      </c>
      <c r="AF484" s="304">
        <v>0.22</v>
      </c>
      <c r="AG484" s="302">
        <v>998</v>
      </c>
      <c r="AH484" s="302">
        <v>92</v>
      </c>
      <c r="AI484" s="306">
        <v>1.7999999999999999E-2</v>
      </c>
      <c r="AJ484" s="306">
        <v>1.4999999999999999E-2</v>
      </c>
      <c r="AK484" s="305">
        <v>16</v>
      </c>
      <c r="AL484" s="305">
        <v>1.6</v>
      </c>
      <c r="AM484" s="306">
        <v>0.108</v>
      </c>
      <c r="AN484" s="306">
        <v>3.6999999999999998E-2</v>
      </c>
      <c r="AO484" s="304">
        <v>2.16</v>
      </c>
      <c r="AP484" s="304">
        <v>0.7</v>
      </c>
      <c r="AQ484" s="304">
        <v>3.01</v>
      </c>
      <c r="AR484" s="304">
        <v>0.91</v>
      </c>
      <c r="AS484" s="304">
        <v>0.96</v>
      </c>
      <c r="AT484" s="304">
        <v>0.3</v>
      </c>
      <c r="AU484" s="305">
        <v>18.3</v>
      </c>
      <c r="AV484" s="304">
        <v>3</v>
      </c>
      <c r="AW484" s="304">
        <v>5.97</v>
      </c>
      <c r="AX484" s="304">
        <v>0.73</v>
      </c>
      <c r="AY484" s="303">
        <v>75.3</v>
      </c>
      <c r="AZ484" s="302">
        <v>6</v>
      </c>
      <c r="BA484" s="303">
        <v>31.5</v>
      </c>
      <c r="BB484" s="302">
        <v>3.7</v>
      </c>
      <c r="BC484" s="303">
        <v>175</v>
      </c>
      <c r="BD484" s="302">
        <v>14</v>
      </c>
      <c r="BE484" s="303">
        <v>37.299999999999997</v>
      </c>
      <c r="BF484" s="302">
        <v>3.7</v>
      </c>
      <c r="BG484" s="302">
        <v>375</v>
      </c>
      <c r="BH484" s="303">
        <v>28</v>
      </c>
      <c r="BI484" s="303">
        <v>82.1</v>
      </c>
      <c r="BJ484" s="305">
        <v>7.4</v>
      </c>
      <c r="BK484" s="302">
        <v>5.5</v>
      </c>
      <c r="BL484" s="305">
        <v>2.2000000000000002</v>
      </c>
      <c r="BM484" s="302">
        <v>569000</v>
      </c>
      <c r="BN484" s="302">
        <v>56000</v>
      </c>
      <c r="BO484" s="302">
        <v>11000</v>
      </c>
      <c r="BP484" s="302">
        <v>1200</v>
      </c>
      <c r="BQ484" s="303">
        <v>175</v>
      </c>
      <c r="BR484" s="305">
        <v>12</v>
      </c>
      <c r="BS484" s="303">
        <v>226</v>
      </c>
      <c r="BT484" s="303">
        <v>16</v>
      </c>
      <c r="BU484" s="304">
        <v>1.21</v>
      </c>
      <c r="BV484" s="304">
        <v>0.49</v>
      </c>
      <c r="BW484" s="304">
        <v>0.8</v>
      </c>
      <c r="BX484" s="304">
        <v>0.24</v>
      </c>
      <c r="BY484" s="302"/>
      <c r="BZ484" s="307">
        <f>(AY484/AO484)+(AY484/AQ484)</f>
        <v>59.877722406792174</v>
      </c>
      <c r="CA484" s="302"/>
      <c r="CB484" s="302"/>
      <c r="CC484" s="302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</row>
    <row r="485" spans="1:16378" s="54" customFormat="1" ht="12" customHeight="1">
      <c r="A485" s="51" t="s">
        <v>610</v>
      </c>
      <c r="B485" s="51"/>
      <c r="C485" s="390"/>
      <c r="D485" s="52"/>
      <c r="E485" s="52"/>
      <c r="F485" s="389">
        <f>AVERAGE(F391:F484)</f>
        <v>3465.5387096774193</v>
      </c>
      <c r="G485" s="389"/>
      <c r="H485" s="389">
        <f>AVERAGE(H391:H484)</f>
        <v>3451.4376344086022</v>
      </c>
      <c r="I485" s="389"/>
      <c r="J485" s="390">
        <f>AVERAGE(J391:J484)</f>
        <v>0.41259139784946242</v>
      </c>
      <c r="K485" s="391">
        <f>AVERAGE(K391:K484)</f>
        <v>0.2990861290322579</v>
      </c>
      <c r="L485" s="391"/>
      <c r="M485" s="392">
        <f t="shared" ref="M485:BQ485" si="90">AVERAGE(M391:M484)</f>
        <v>29.1404623655914</v>
      </c>
      <c r="N485" s="392"/>
      <c r="O485" s="391">
        <f t="shared" si="90"/>
        <v>0.70817086021505371</v>
      </c>
      <c r="P485" s="391"/>
      <c r="Q485" s="392">
        <f t="shared" si="90"/>
        <v>0.6254360107526884</v>
      </c>
      <c r="R485" s="392"/>
      <c r="S485" s="389">
        <f t="shared" si="90"/>
        <v>423.77521276595746</v>
      </c>
      <c r="T485" s="392"/>
      <c r="U485" s="390">
        <f>AVERAGE(U391:U484)</f>
        <v>139.14835106382984</v>
      </c>
      <c r="V485" s="392"/>
      <c r="W485" s="390">
        <f t="shared" si="90"/>
        <v>41.56774193548388</v>
      </c>
      <c r="X485" s="392"/>
      <c r="Y485" s="392">
        <f t="shared" si="90"/>
        <v>0.80499846900542382</v>
      </c>
      <c r="Z485" s="392"/>
      <c r="AA485" s="389">
        <f t="shared" si="90"/>
        <v>218.92391304347825</v>
      </c>
      <c r="AB485" s="392"/>
      <c r="AC485" s="392">
        <f t="shared" si="90"/>
        <v>0.52338983050847465</v>
      </c>
      <c r="AD485" s="392"/>
      <c r="AE485" s="392">
        <f t="shared" si="90"/>
        <v>0.20747191011235963</v>
      </c>
      <c r="AF485" s="392"/>
      <c r="AG485" s="389">
        <f t="shared" si="90"/>
        <v>1006.0957446808511</v>
      </c>
      <c r="AH485" s="392"/>
      <c r="AI485" s="393">
        <f t="shared" si="90"/>
        <v>0.13213152173913051</v>
      </c>
      <c r="AJ485" s="393"/>
      <c r="AK485" s="390">
        <f t="shared" si="90"/>
        <v>14.193829787234046</v>
      </c>
      <c r="AL485" s="392"/>
      <c r="AM485" s="393">
        <f t="shared" si="90"/>
        <v>0.26271276595744691</v>
      </c>
      <c r="AN485" s="393"/>
      <c r="AO485" s="392">
        <f t="shared" si="90"/>
        <v>3.2976595744680872</v>
      </c>
      <c r="AP485" s="392"/>
      <c r="AQ485" s="392">
        <f t="shared" si="90"/>
        <v>4.6779787234042534</v>
      </c>
      <c r="AR485" s="392"/>
      <c r="AS485" s="392">
        <f t="shared" si="90"/>
        <v>1.2669148936170207</v>
      </c>
      <c r="AT485" s="392"/>
      <c r="AU485" s="390">
        <f t="shared" si="90"/>
        <v>20.921276595744668</v>
      </c>
      <c r="AV485" s="392"/>
      <c r="AW485" s="392">
        <f t="shared" si="90"/>
        <v>6.6779787234042569</v>
      </c>
      <c r="AX485" s="392"/>
      <c r="AY485" s="389">
        <f t="shared" si="90"/>
        <v>81.090425531914917</v>
      </c>
      <c r="AZ485" s="392"/>
      <c r="BA485" s="389">
        <f t="shared" si="90"/>
        <v>31.60106382978724</v>
      </c>
      <c r="BB485" s="392"/>
      <c r="BC485" s="389">
        <f t="shared" si="90"/>
        <v>160.85425531914893</v>
      </c>
      <c r="BD485" s="392"/>
      <c r="BE485" s="389">
        <f t="shared" si="90"/>
        <v>34.573404255319147</v>
      </c>
      <c r="BF485" s="392"/>
      <c r="BG485" s="389">
        <f t="shared" si="90"/>
        <v>324.93617021276594</v>
      </c>
      <c r="BH485" s="389"/>
      <c r="BI485" s="389">
        <f t="shared" si="90"/>
        <v>70.230851063829789</v>
      </c>
      <c r="BJ485" s="390"/>
      <c r="BK485" s="390">
        <f t="shared" si="90"/>
        <v>7.9553191489361694</v>
      </c>
      <c r="BL485" s="390"/>
      <c r="BM485" s="389">
        <f t="shared" si="90"/>
        <v>538989.36170212761</v>
      </c>
      <c r="BN485" s="392"/>
      <c r="BO485" s="389">
        <f t="shared" si="90"/>
        <v>9473.2978723404249</v>
      </c>
      <c r="BP485" s="392"/>
      <c r="BQ485" s="389">
        <f t="shared" si="90"/>
        <v>130.34202127659572</v>
      </c>
      <c r="BR485" s="392"/>
      <c r="BS485" s="389">
        <f>AVERAGE(BS391:BS484)</f>
        <v>158.75424468085103</v>
      </c>
      <c r="BT485" s="392"/>
      <c r="BU485" s="392">
        <f>AVERAGE(BU391:BU484)</f>
        <v>1.5205319148936165</v>
      </c>
      <c r="BV485" s="392"/>
      <c r="BW485" s="392">
        <f>AVERAGE(BW391:BW484)</f>
        <v>0.61606382978723384</v>
      </c>
      <c r="BX485" s="392"/>
      <c r="BY485" s="392"/>
      <c r="BZ485" s="346"/>
      <c r="CA485" s="394"/>
      <c r="CB485" s="394"/>
      <c r="CC485" s="394"/>
      <c r="CD485" s="53"/>
      <c r="CE485" s="53"/>
      <c r="CF485" s="53"/>
      <c r="CG485" s="53"/>
      <c r="CH485" s="53"/>
      <c r="CI485" s="53"/>
      <c r="CJ485" s="53"/>
      <c r="CK485" s="53"/>
      <c r="CL485" s="53"/>
      <c r="CM485" s="53"/>
      <c r="CN485" s="53"/>
      <c r="CO485" s="53"/>
      <c r="CP485" s="53"/>
      <c r="CQ485" s="53"/>
      <c r="CR485" s="53"/>
      <c r="CS485" s="53"/>
      <c r="CT485" s="53"/>
      <c r="CU485" s="53"/>
      <c r="CV485" s="53"/>
      <c r="CW485" s="53"/>
      <c r="CX485" s="53"/>
      <c r="CY485" s="53"/>
      <c r="CZ485" s="53"/>
      <c r="DA485" s="53"/>
      <c r="DB485" s="53"/>
      <c r="DC485" s="53"/>
      <c r="DD485" s="53"/>
      <c r="DE485" s="53"/>
      <c r="DF485" s="53"/>
      <c r="DG485" s="53"/>
      <c r="DH485" s="53"/>
      <c r="DI485" s="53"/>
      <c r="DJ485" s="53"/>
      <c r="DK485" s="53"/>
      <c r="DL485" s="53"/>
      <c r="DM485" s="53"/>
      <c r="DN485" s="53"/>
      <c r="DO485" s="53"/>
      <c r="DP485" s="53"/>
      <c r="DQ485" s="53"/>
      <c r="DR485" s="53"/>
      <c r="DS485" s="53"/>
      <c r="DT485" s="53"/>
      <c r="DU485" s="53"/>
      <c r="DV485" s="53"/>
      <c r="DW485" s="53"/>
      <c r="DX485" s="53"/>
      <c r="DY485" s="53"/>
      <c r="DZ485" s="53"/>
      <c r="EA485" s="53"/>
      <c r="EB485" s="53"/>
      <c r="EC485" s="53"/>
      <c r="ED485" s="53"/>
      <c r="EE485" s="53"/>
      <c r="EF485" s="53"/>
      <c r="EG485" s="53"/>
      <c r="EH485" s="53"/>
      <c r="EI485" s="53"/>
      <c r="EJ485" s="53"/>
      <c r="EK485" s="53"/>
      <c r="EL485" s="53"/>
      <c r="EM485" s="53"/>
      <c r="EN485" s="53"/>
      <c r="EO485" s="53"/>
      <c r="EP485" s="53"/>
      <c r="EQ485" s="53"/>
      <c r="ER485" s="53"/>
      <c r="ES485" s="53"/>
      <c r="ET485" s="53"/>
      <c r="EU485" s="53"/>
      <c r="EV485" s="53"/>
      <c r="EW485" s="53"/>
      <c r="EX485" s="53"/>
      <c r="EY485" s="53"/>
      <c r="EZ485" s="53"/>
      <c r="FA485" s="53"/>
      <c r="FB485" s="53"/>
      <c r="FC485" s="53"/>
      <c r="FD485" s="53"/>
      <c r="FE485" s="53"/>
      <c r="FF485" s="53"/>
      <c r="FG485" s="53"/>
      <c r="FH485" s="53"/>
      <c r="FI485" s="53"/>
      <c r="FJ485" s="53"/>
    </row>
    <row r="486" spans="1:16378" s="54" customFormat="1" ht="12" customHeight="1">
      <c r="A486" s="51" t="s">
        <v>599</v>
      </c>
      <c r="B486" s="51"/>
      <c r="C486" s="390"/>
      <c r="D486" s="52"/>
      <c r="E486" s="52"/>
      <c r="F486" s="389">
        <f>2* _xlfn.STDEV.S(F391:F484)</f>
        <v>4.678631559321893</v>
      </c>
      <c r="G486" s="389"/>
      <c r="H486" s="389">
        <f>2* _xlfn.STDEV.S(H391:H484)</f>
        <v>69.838097949462295</v>
      </c>
      <c r="I486" s="389"/>
      <c r="J486" s="390">
        <f>2* _xlfn.STDEV.S(J391:J484)</f>
        <v>2.0240510011738757</v>
      </c>
      <c r="K486" s="391">
        <f>2* _xlfn.STDEV.S(K391:K484)</f>
        <v>9.2485501687780464E-4</v>
      </c>
      <c r="L486" s="391"/>
      <c r="M486" s="392">
        <f t="shared" ref="M486:BQ486" si="91">2* _xlfn.STDEV.S(M391:M484)</f>
        <v>0.77102960858614433</v>
      </c>
      <c r="N486" s="392"/>
      <c r="O486" s="391">
        <f t="shared" si="91"/>
        <v>1.8571756877842394E-2</v>
      </c>
      <c r="P486" s="391"/>
      <c r="Q486" s="392">
        <f t="shared" si="91"/>
        <v>0.36866116753162398</v>
      </c>
      <c r="R486" s="392"/>
      <c r="S486" s="389">
        <f t="shared" si="91"/>
        <v>297.1058771596883</v>
      </c>
      <c r="T486" s="392"/>
      <c r="U486" s="390">
        <f>2* _xlfn.STDEV.S(U391:U484)</f>
        <v>97.431747330794551</v>
      </c>
      <c r="V486" s="392"/>
      <c r="W486" s="390">
        <f t="shared" si="91"/>
        <v>45.108016845464569</v>
      </c>
      <c r="X486" s="392"/>
      <c r="Y486" s="392">
        <f t="shared" si="91"/>
        <v>0.45423644810042901</v>
      </c>
      <c r="Z486" s="392"/>
      <c r="AA486" s="389">
        <f t="shared" si="91"/>
        <v>209.78214418105324</v>
      </c>
      <c r="AB486" s="392"/>
      <c r="AC486" s="392">
        <f t="shared" si="91"/>
        <v>0.70772691177329061</v>
      </c>
      <c r="AD486" s="392"/>
      <c r="AE486" s="392">
        <f t="shared" si="91"/>
        <v>0.29961173206299091</v>
      </c>
      <c r="AF486" s="392"/>
      <c r="AG486" s="389">
        <f t="shared" si="91"/>
        <v>1134.9549209616046</v>
      </c>
      <c r="AH486" s="392"/>
      <c r="AI486" s="393">
        <f t="shared" si="91"/>
        <v>0.80020933740750089</v>
      </c>
      <c r="AJ486" s="393"/>
      <c r="AK486" s="390">
        <f t="shared" si="91"/>
        <v>11.327252552030794</v>
      </c>
      <c r="AL486" s="392"/>
      <c r="AM486" s="393">
        <f t="shared" si="91"/>
        <v>0.9725654190823747</v>
      </c>
      <c r="AN486" s="393"/>
      <c r="AO486" s="392">
        <f t="shared" si="91"/>
        <v>8.2292588022666475</v>
      </c>
      <c r="AP486" s="392"/>
      <c r="AQ486" s="392">
        <f t="shared" si="91"/>
        <v>8.025874597321673</v>
      </c>
      <c r="AR486" s="392"/>
      <c r="AS486" s="392">
        <f t="shared" si="91"/>
        <v>1.9007684390498847</v>
      </c>
      <c r="AT486" s="392"/>
      <c r="AU486" s="390">
        <f t="shared" si="91"/>
        <v>31.084842239699952</v>
      </c>
      <c r="AV486" s="392"/>
      <c r="AW486" s="392">
        <f t="shared" si="91"/>
        <v>9.4810532420620266</v>
      </c>
      <c r="AX486" s="392"/>
      <c r="AY486" s="389">
        <f t="shared" si="91"/>
        <v>106.45069561593925</v>
      </c>
      <c r="AZ486" s="392"/>
      <c r="BA486" s="389">
        <f t="shared" si="91"/>
        <v>39.014356273356455</v>
      </c>
      <c r="BB486" s="392"/>
      <c r="BC486" s="389">
        <f t="shared" si="91"/>
        <v>175.15909981890997</v>
      </c>
      <c r="BD486" s="392"/>
      <c r="BE486" s="389">
        <f t="shared" si="91"/>
        <v>32.723043415153732</v>
      </c>
      <c r="BF486" s="392"/>
      <c r="BG486" s="389">
        <f t="shared" si="91"/>
        <v>269.26148437653876</v>
      </c>
      <c r="BH486" s="389"/>
      <c r="BI486" s="389">
        <f t="shared" si="91"/>
        <v>51.534817766563357</v>
      </c>
      <c r="BJ486" s="390"/>
      <c r="BK486" s="390">
        <f t="shared" si="91"/>
        <v>6.0062058960390461</v>
      </c>
      <c r="BL486" s="390"/>
      <c r="BM486" s="389">
        <f t="shared" si="91"/>
        <v>64291.33601446484</v>
      </c>
      <c r="BN486" s="392"/>
      <c r="BO486" s="389">
        <f t="shared" si="91"/>
        <v>1963.6095538527254</v>
      </c>
      <c r="BP486" s="392"/>
      <c r="BQ486" s="389">
        <f t="shared" si="91"/>
        <v>147.54970243568241</v>
      </c>
      <c r="BR486" s="392"/>
      <c r="BS486" s="389">
        <f>2* _xlfn.STDEV.S(BS391:BS484)</f>
        <v>110.95226330048392</v>
      </c>
      <c r="BT486" s="392"/>
      <c r="BU486" s="392">
        <f>2* _xlfn.STDEV.S(BU391:BU484)</f>
        <v>1.1900605099688575</v>
      </c>
      <c r="BV486" s="392"/>
      <c r="BW486" s="392">
        <f>2* _xlfn.STDEV.S(BW391:BW484)</f>
        <v>0.4587520996182381</v>
      </c>
      <c r="BX486" s="392"/>
      <c r="BY486" s="392"/>
      <c r="BZ486" s="346"/>
      <c r="CA486" s="394"/>
      <c r="CB486" s="394"/>
      <c r="CC486" s="394"/>
      <c r="CD486" s="53"/>
      <c r="CE486" s="53"/>
      <c r="CF486" s="53"/>
      <c r="CG486" s="53"/>
      <c r="CH486" s="53"/>
      <c r="CI486" s="53"/>
      <c r="CJ486" s="53"/>
      <c r="CK486" s="53"/>
      <c r="CL486" s="53"/>
      <c r="CM486" s="53"/>
      <c r="CN486" s="53"/>
      <c r="CO486" s="53"/>
      <c r="CP486" s="53"/>
      <c r="CQ486" s="53"/>
      <c r="CR486" s="53"/>
      <c r="CS486" s="53"/>
      <c r="CT486" s="53"/>
      <c r="CU486" s="53"/>
      <c r="CV486" s="53"/>
      <c r="CW486" s="53"/>
      <c r="CX486" s="53"/>
      <c r="CY486" s="53"/>
      <c r="CZ486" s="53"/>
      <c r="DA486" s="53"/>
      <c r="DB486" s="53"/>
      <c r="DC486" s="53"/>
      <c r="DD486" s="53"/>
      <c r="DE486" s="53"/>
      <c r="DF486" s="53"/>
      <c r="DG486" s="53"/>
      <c r="DH486" s="53"/>
      <c r="DI486" s="53"/>
      <c r="DJ486" s="53"/>
      <c r="DK486" s="53"/>
      <c r="DL486" s="53"/>
      <c r="DM486" s="53"/>
      <c r="DN486" s="53"/>
      <c r="DO486" s="53"/>
      <c r="DP486" s="53"/>
      <c r="DQ486" s="53"/>
      <c r="DR486" s="53"/>
      <c r="DS486" s="53"/>
      <c r="DT486" s="53"/>
      <c r="DU486" s="53"/>
      <c r="DV486" s="53"/>
      <c r="DW486" s="53"/>
      <c r="DX486" s="53"/>
      <c r="DY486" s="53"/>
      <c r="DZ486" s="53"/>
      <c r="EA486" s="53"/>
      <c r="EB486" s="53"/>
      <c r="EC486" s="53"/>
      <c r="ED486" s="53"/>
      <c r="EE486" s="53"/>
      <c r="EF486" s="53"/>
      <c r="EG486" s="53"/>
      <c r="EH486" s="53"/>
      <c r="EI486" s="53"/>
      <c r="EJ486" s="53"/>
      <c r="EK486" s="53"/>
      <c r="EL486" s="53"/>
      <c r="EM486" s="53"/>
      <c r="EN486" s="53"/>
      <c r="EO486" s="53"/>
      <c r="EP486" s="53"/>
      <c r="EQ486" s="53"/>
      <c r="ER486" s="53"/>
      <c r="ES486" s="53"/>
      <c r="ET486" s="53"/>
      <c r="EU486" s="53"/>
      <c r="EV486" s="53"/>
      <c r="EW486" s="53"/>
      <c r="EX486" s="53"/>
      <c r="EY486" s="53"/>
      <c r="EZ486" s="53"/>
      <c r="FA486" s="53"/>
      <c r="FB486" s="53"/>
      <c r="FC486" s="53"/>
      <c r="FD486" s="53"/>
      <c r="FE486" s="53"/>
      <c r="FF486" s="53"/>
      <c r="FG486" s="53"/>
      <c r="FH486" s="53"/>
      <c r="FI486" s="53"/>
      <c r="FJ486" s="53"/>
    </row>
    <row r="487" spans="1:16378" s="30" customFormat="1" ht="12" customHeight="1">
      <c r="A487" s="24"/>
      <c r="B487" s="24"/>
      <c r="C487" s="305"/>
      <c r="D487" s="25"/>
      <c r="E487" s="25"/>
      <c r="F487" s="303"/>
      <c r="G487" s="303"/>
      <c r="H487" s="303"/>
      <c r="I487" s="303"/>
      <c r="J487" s="305"/>
      <c r="K487" s="380"/>
      <c r="L487" s="380"/>
      <c r="M487" s="304"/>
      <c r="N487" s="304"/>
      <c r="O487" s="380"/>
      <c r="P487" s="380"/>
      <c r="Q487" s="304"/>
      <c r="R487" s="302"/>
      <c r="S487" s="302"/>
      <c r="T487" s="302"/>
      <c r="U487" s="302"/>
      <c r="V487" s="302"/>
      <c r="W487" s="302"/>
      <c r="X487" s="302"/>
      <c r="Y487" s="304"/>
      <c r="Z487" s="381"/>
      <c r="AA487" s="302"/>
      <c r="AB487" s="302"/>
      <c r="AC487" s="304"/>
      <c r="AD487" s="304"/>
      <c r="AE487" s="304"/>
      <c r="AF487" s="304"/>
      <c r="AG487" s="302"/>
      <c r="AH487" s="302"/>
      <c r="AI487" s="306"/>
      <c r="AJ487" s="306"/>
      <c r="AK487" s="305"/>
      <c r="AL487" s="302"/>
      <c r="AM487" s="302"/>
      <c r="AN487" s="302"/>
      <c r="AO487" s="302"/>
      <c r="AP487" s="302"/>
      <c r="AQ487" s="304"/>
      <c r="AR487" s="304"/>
      <c r="AS487" s="304"/>
      <c r="AT487" s="304"/>
      <c r="AU487" s="305"/>
      <c r="AV487" s="304"/>
      <c r="AW487" s="304"/>
      <c r="AX487" s="304"/>
      <c r="AY487" s="302"/>
      <c r="AZ487" s="302"/>
      <c r="BA487" s="302"/>
      <c r="BB487" s="302"/>
      <c r="BC487" s="303"/>
      <c r="BD487" s="302"/>
      <c r="BE487" s="302"/>
      <c r="BF487" s="302"/>
      <c r="BG487" s="302"/>
      <c r="BH487" s="305"/>
      <c r="BI487" s="305"/>
      <c r="BJ487" s="305"/>
      <c r="BK487" s="302"/>
      <c r="BL487" s="305"/>
      <c r="BM487" s="302"/>
      <c r="BN487" s="302"/>
      <c r="BO487" s="302"/>
      <c r="BP487" s="302"/>
      <c r="BQ487" s="303"/>
      <c r="BR487" s="302"/>
      <c r="BS487" s="303"/>
      <c r="BT487" s="302"/>
      <c r="BU487" s="304"/>
      <c r="BV487" s="304"/>
      <c r="BW487" s="304"/>
      <c r="BX487" s="304"/>
      <c r="BY487" s="302"/>
      <c r="BZ487" s="346"/>
      <c r="CA487" s="302"/>
      <c r="CB487" s="302"/>
      <c r="CC487" s="302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</row>
    <row r="488" spans="1:16378" s="30" customFormat="1" ht="13.25" customHeight="1">
      <c r="A488" s="49" t="s">
        <v>736</v>
      </c>
      <c r="B488" s="49"/>
      <c r="C488" s="305"/>
      <c r="D488" s="25"/>
      <c r="E488" s="25"/>
      <c r="F488" s="303"/>
      <c r="G488" s="303"/>
      <c r="H488" s="303"/>
      <c r="I488" s="303"/>
      <c r="J488" s="305"/>
      <c r="K488" s="380"/>
      <c r="L488" s="380"/>
      <c r="M488" s="304"/>
      <c r="N488" s="304"/>
      <c r="O488" s="380"/>
      <c r="P488" s="380"/>
      <c r="Q488" s="304"/>
      <c r="R488" s="302"/>
      <c r="S488" s="302"/>
      <c r="T488" s="302"/>
      <c r="U488" s="302"/>
      <c r="V488" s="302"/>
      <c r="W488" s="302"/>
      <c r="X488" s="302"/>
      <c r="Y488" s="304"/>
      <c r="Z488" s="381"/>
      <c r="AA488" s="302"/>
      <c r="AB488" s="302"/>
      <c r="AC488" s="304"/>
      <c r="AD488" s="304"/>
      <c r="AE488" s="304"/>
      <c r="AF488" s="304"/>
      <c r="AG488" s="302"/>
      <c r="AH488" s="302"/>
      <c r="AI488" s="306"/>
      <c r="AJ488" s="306"/>
      <c r="AK488" s="305"/>
      <c r="AL488" s="302"/>
      <c r="AM488" s="302"/>
      <c r="AN488" s="302"/>
      <c r="AO488" s="302"/>
      <c r="AP488" s="302"/>
      <c r="AQ488" s="304"/>
      <c r="AR488" s="304"/>
      <c r="AS488" s="304"/>
      <c r="AT488" s="304"/>
      <c r="AU488" s="305"/>
      <c r="AV488" s="304"/>
      <c r="AW488" s="304"/>
      <c r="AX488" s="304"/>
      <c r="AY488" s="302"/>
      <c r="AZ488" s="302"/>
      <c r="BA488" s="302"/>
      <c r="BB488" s="302"/>
      <c r="BC488" s="303"/>
      <c r="BD488" s="302"/>
      <c r="BE488" s="302"/>
      <c r="BF488" s="302"/>
      <c r="BG488" s="302"/>
      <c r="BH488" s="305"/>
      <c r="BI488" s="305"/>
      <c r="BJ488" s="305"/>
      <c r="BK488" s="302"/>
      <c r="BL488" s="305"/>
      <c r="BM488" s="302"/>
      <c r="BN488" s="302"/>
      <c r="BO488" s="302"/>
      <c r="BP488" s="302"/>
      <c r="BQ488" s="303"/>
      <c r="BR488" s="302"/>
      <c r="BS488" s="303"/>
      <c r="BT488" s="302"/>
      <c r="BU488" s="304"/>
      <c r="BV488" s="304"/>
      <c r="BW488" s="304"/>
      <c r="BX488" s="304"/>
      <c r="BY488" s="302"/>
      <c r="BZ488" s="346"/>
      <c r="CA488" s="302"/>
      <c r="CB488" s="302"/>
      <c r="CC488" s="302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</row>
    <row r="489" spans="1:16378" s="485" customFormat="1" ht="13.25" customHeight="1">
      <c r="A489" s="107" t="s">
        <v>1222</v>
      </c>
      <c r="B489" s="107"/>
      <c r="C489" s="479"/>
      <c r="D489" s="107"/>
      <c r="E489" s="107"/>
      <c r="F489" s="480"/>
      <c r="G489" s="480"/>
      <c r="H489" s="480"/>
      <c r="I489" s="480"/>
      <c r="J489" s="481"/>
      <c r="K489" s="482"/>
      <c r="L489" s="482"/>
      <c r="M489" s="483"/>
      <c r="N489" s="483"/>
      <c r="O489" s="482"/>
      <c r="P489" s="482"/>
      <c r="Q489" s="483"/>
      <c r="R489" s="479"/>
      <c r="S489" s="479"/>
      <c r="T489" s="479"/>
      <c r="U489" s="479"/>
      <c r="V489" s="479"/>
      <c r="W489" s="479"/>
      <c r="X489" s="479"/>
      <c r="Y489" s="483"/>
      <c r="Z489" s="479"/>
      <c r="AA489" s="479"/>
      <c r="AB489" s="479"/>
      <c r="AC489" s="483"/>
      <c r="AD489" s="483"/>
      <c r="AE489" s="483"/>
      <c r="AF489" s="483"/>
      <c r="AG489" s="479"/>
      <c r="AH489" s="479"/>
      <c r="AI489" s="484"/>
      <c r="AJ489" s="484"/>
      <c r="AK489" s="481"/>
      <c r="AL489" s="479"/>
      <c r="AM489" s="479"/>
      <c r="AN489" s="479"/>
      <c r="AO489" s="479"/>
      <c r="AP489" s="479"/>
      <c r="AQ489" s="483"/>
      <c r="AR489" s="483"/>
      <c r="AS489" s="483"/>
      <c r="AT489" s="483"/>
      <c r="AU489" s="481"/>
      <c r="AV489" s="483"/>
      <c r="AW489" s="483"/>
      <c r="AX489" s="483"/>
      <c r="AY489" s="479"/>
      <c r="AZ489" s="479"/>
      <c r="BA489" s="479"/>
      <c r="BB489" s="479"/>
      <c r="BC489" s="480"/>
      <c r="BD489" s="479"/>
      <c r="BE489" s="479"/>
      <c r="BF489" s="479"/>
      <c r="BG489" s="479"/>
      <c r="BH489" s="481"/>
      <c r="BI489" s="481"/>
      <c r="BJ489" s="481"/>
      <c r="BK489" s="479"/>
      <c r="BL489" s="481"/>
      <c r="BM489" s="479"/>
      <c r="BN489" s="479"/>
      <c r="BO489" s="479"/>
      <c r="BP489" s="479"/>
      <c r="BQ489" s="480"/>
      <c r="BR489" s="479"/>
      <c r="BS489" s="480"/>
      <c r="BT489" s="479"/>
      <c r="BU489" s="483"/>
      <c r="BV489" s="483"/>
      <c r="BW489" s="483"/>
      <c r="BX489" s="483"/>
      <c r="BY489" s="479"/>
      <c r="BZ489" s="299"/>
      <c r="CA489" s="479"/>
      <c r="CB489" s="479"/>
      <c r="CC489" s="479"/>
      <c r="CD489" s="107"/>
      <c r="CE489" s="107"/>
      <c r="CF489" s="107"/>
      <c r="CG489" s="107"/>
      <c r="CH489" s="107"/>
      <c r="CI489" s="107"/>
      <c r="CJ489" s="107"/>
      <c r="CK489" s="107"/>
      <c r="CL489" s="107"/>
      <c r="CM489" s="107"/>
      <c r="CN489" s="107"/>
      <c r="CO489" s="107"/>
      <c r="CP489" s="107"/>
      <c r="CQ489" s="107"/>
      <c r="CR489" s="107"/>
      <c r="CS489" s="107"/>
      <c r="CT489" s="107"/>
      <c r="CU489" s="107"/>
      <c r="CV489" s="107"/>
      <c r="CW489" s="107"/>
      <c r="CX489" s="107"/>
      <c r="CY489" s="107"/>
      <c r="CZ489" s="107"/>
      <c r="DA489" s="107"/>
      <c r="DB489" s="107"/>
      <c r="DC489" s="107"/>
      <c r="DD489" s="107"/>
      <c r="DE489" s="107"/>
      <c r="DF489" s="107"/>
      <c r="DG489" s="107"/>
      <c r="DH489" s="107"/>
      <c r="DI489" s="107"/>
      <c r="DJ489" s="107"/>
      <c r="DK489" s="107"/>
      <c r="DL489" s="107"/>
      <c r="DM489" s="107"/>
      <c r="DN489" s="107"/>
      <c r="DO489" s="107"/>
      <c r="DP489" s="107"/>
      <c r="DQ489" s="107"/>
      <c r="DR489" s="107"/>
      <c r="DS489" s="107"/>
      <c r="DT489" s="107"/>
      <c r="DU489" s="107"/>
      <c r="DV489" s="107"/>
      <c r="DW489" s="107"/>
      <c r="DX489" s="107"/>
      <c r="DY489" s="107"/>
      <c r="DZ489" s="107"/>
      <c r="EA489" s="107"/>
      <c r="EB489" s="107"/>
      <c r="EC489" s="107"/>
      <c r="ED489" s="107"/>
      <c r="EE489" s="107"/>
      <c r="EF489" s="107"/>
      <c r="EG489" s="107"/>
      <c r="EH489" s="107"/>
      <c r="EI489" s="107"/>
      <c r="EJ489" s="107"/>
      <c r="EK489" s="107"/>
      <c r="EL489" s="107"/>
      <c r="EM489" s="107"/>
      <c r="EN489" s="107"/>
      <c r="EO489" s="107"/>
      <c r="EP489" s="107"/>
      <c r="EQ489" s="107"/>
      <c r="ER489" s="107"/>
      <c r="ES489" s="107"/>
      <c r="ET489" s="107"/>
      <c r="EU489" s="107"/>
      <c r="EV489" s="107"/>
      <c r="EW489" s="107"/>
      <c r="EX489" s="107"/>
      <c r="EY489" s="107"/>
      <c r="EZ489" s="107"/>
      <c r="FA489" s="107"/>
      <c r="FB489" s="107"/>
      <c r="FC489" s="107"/>
      <c r="FD489" s="107"/>
      <c r="FE489" s="107"/>
      <c r="FF489" s="107"/>
      <c r="FG489" s="107"/>
      <c r="FH489" s="107"/>
      <c r="FI489" s="107"/>
      <c r="FJ489" s="107"/>
      <c r="FK489" s="107"/>
      <c r="FL489" s="107"/>
      <c r="FM489" s="107"/>
      <c r="FN489" s="107"/>
      <c r="FO489" s="107"/>
      <c r="FP489" s="107"/>
      <c r="FQ489" s="107"/>
      <c r="FR489" s="107"/>
      <c r="FS489" s="107"/>
      <c r="FT489" s="107"/>
      <c r="FU489" s="107"/>
      <c r="FV489" s="107"/>
      <c r="FW489" s="107"/>
      <c r="FX489" s="107"/>
      <c r="FY489" s="107"/>
      <c r="FZ489" s="107"/>
      <c r="GA489" s="107"/>
      <c r="GB489" s="107"/>
      <c r="GC489" s="107"/>
      <c r="GD489" s="107"/>
      <c r="GE489" s="107"/>
      <c r="GF489" s="107"/>
      <c r="GG489" s="107"/>
      <c r="GH489" s="107"/>
      <c r="GI489" s="107"/>
      <c r="GJ489" s="107"/>
      <c r="GK489" s="107"/>
      <c r="GL489" s="107"/>
      <c r="GM489" s="107"/>
      <c r="GN489" s="107"/>
      <c r="GO489" s="107"/>
      <c r="GP489" s="107"/>
      <c r="GQ489" s="107"/>
      <c r="GR489" s="107"/>
      <c r="GS489" s="107"/>
      <c r="GT489" s="107"/>
      <c r="GU489" s="107"/>
      <c r="GV489" s="107"/>
      <c r="GW489" s="107"/>
      <c r="GX489" s="107"/>
      <c r="GY489" s="107"/>
      <c r="GZ489" s="107"/>
      <c r="HA489" s="107"/>
      <c r="HB489" s="107"/>
      <c r="HC489" s="107"/>
      <c r="HD489" s="107"/>
      <c r="HE489" s="107"/>
      <c r="HF489" s="107"/>
      <c r="HG489" s="107"/>
      <c r="HH489" s="107"/>
      <c r="HI489" s="107"/>
      <c r="HJ489" s="107"/>
      <c r="HK489" s="107"/>
      <c r="HL489" s="107"/>
      <c r="HM489" s="107"/>
      <c r="HN489" s="107"/>
      <c r="HO489" s="107"/>
      <c r="HP489" s="107"/>
      <c r="HQ489" s="107"/>
      <c r="HR489" s="107"/>
      <c r="HS489" s="107"/>
      <c r="HT489" s="107"/>
      <c r="HU489" s="107"/>
      <c r="HV489" s="107"/>
      <c r="HW489" s="107"/>
      <c r="HX489" s="107"/>
      <c r="HY489" s="107"/>
      <c r="HZ489" s="107"/>
      <c r="IA489" s="107"/>
      <c r="IB489" s="107"/>
      <c r="IC489" s="107"/>
      <c r="ID489" s="107"/>
      <c r="IE489" s="107"/>
      <c r="IF489" s="107"/>
      <c r="IG489" s="107"/>
      <c r="IH489" s="107"/>
      <c r="II489" s="107"/>
      <c r="IJ489" s="107"/>
      <c r="IK489" s="107"/>
      <c r="IL489" s="107"/>
      <c r="IM489" s="107"/>
      <c r="IN489" s="107"/>
      <c r="IO489" s="107"/>
      <c r="IP489" s="107"/>
      <c r="IQ489" s="107"/>
      <c r="IR489" s="107"/>
      <c r="IS489" s="107"/>
      <c r="IT489" s="107"/>
      <c r="IU489" s="107"/>
      <c r="IV489" s="107"/>
      <c r="IW489" s="107"/>
      <c r="IX489" s="107"/>
      <c r="IY489" s="107"/>
      <c r="IZ489" s="107"/>
      <c r="JA489" s="107"/>
      <c r="JB489" s="107"/>
      <c r="JC489" s="107"/>
      <c r="JD489" s="107"/>
      <c r="JE489" s="107"/>
      <c r="JF489" s="107"/>
      <c r="JG489" s="107"/>
      <c r="JH489" s="107"/>
      <c r="JI489" s="107"/>
      <c r="JJ489" s="107"/>
      <c r="JK489" s="107"/>
      <c r="JL489" s="107"/>
      <c r="JM489" s="107"/>
      <c r="JN489" s="107"/>
      <c r="JO489" s="107"/>
      <c r="JP489" s="107"/>
      <c r="JQ489" s="107"/>
      <c r="JR489" s="107"/>
      <c r="JS489" s="107"/>
      <c r="JT489" s="107"/>
      <c r="JU489" s="107"/>
      <c r="JV489" s="107"/>
      <c r="JW489" s="107"/>
      <c r="JX489" s="107"/>
      <c r="JY489" s="107"/>
      <c r="JZ489" s="107"/>
      <c r="KA489" s="107"/>
      <c r="KB489" s="107"/>
      <c r="KC489" s="107"/>
      <c r="KD489" s="107"/>
      <c r="KE489" s="107"/>
      <c r="KF489" s="107"/>
      <c r="KG489" s="107"/>
      <c r="KH489" s="107"/>
      <c r="KI489" s="107"/>
      <c r="KJ489" s="107"/>
      <c r="KK489" s="107"/>
      <c r="KL489" s="107"/>
      <c r="KM489" s="107"/>
      <c r="KN489" s="107"/>
      <c r="KO489" s="107"/>
      <c r="KP489" s="107"/>
      <c r="KQ489" s="107"/>
      <c r="KR489" s="107"/>
      <c r="KS489" s="107"/>
      <c r="KT489" s="107"/>
      <c r="KU489" s="107"/>
      <c r="KV489" s="107"/>
      <c r="KW489" s="107"/>
      <c r="KX489" s="107"/>
      <c r="KY489" s="107"/>
      <c r="KZ489" s="107"/>
      <c r="LA489" s="107"/>
      <c r="LB489" s="107"/>
      <c r="LC489" s="107"/>
      <c r="LD489" s="107"/>
      <c r="LE489" s="107"/>
      <c r="LF489" s="107"/>
      <c r="LG489" s="107"/>
      <c r="LH489" s="107"/>
      <c r="LI489" s="107"/>
      <c r="LJ489" s="107"/>
      <c r="LK489" s="107"/>
      <c r="LL489" s="107"/>
      <c r="LM489" s="107"/>
      <c r="LN489" s="107"/>
      <c r="LO489" s="107"/>
      <c r="LP489" s="107"/>
      <c r="LQ489" s="107"/>
      <c r="LR489" s="107"/>
      <c r="LS489" s="107"/>
      <c r="LT489" s="107"/>
      <c r="LU489" s="107"/>
      <c r="LV489" s="107"/>
      <c r="LW489" s="107"/>
      <c r="LX489" s="107"/>
      <c r="LY489" s="107"/>
      <c r="LZ489" s="107"/>
      <c r="MA489" s="107"/>
      <c r="MB489" s="107"/>
      <c r="MC489" s="107"/>
      <c r="MD489" s="107"/>
      <c r="ME489" s="107"/>
      <c r="MF489" s="107"/>
      <c r="MG489" s="107"/>
      <c r="MH489" s="107"/>
      <c r="MI489" s="107"/>
      <c r="MJ489" s="107"/>
      <c r="MK489" s="107"/>
      <c r="ML489" s="107"/>
      <c r="MM489" s="107"/>
      <c r="MN489" s="107"/>
      <c r="MO489" s="107"/>
      <c r="MP489" s="107"/>
      <c r="MQ489" s="107"/>
      <c r="MR489" s="107"/>
      <c r="MS489" s="107"/>
      <c r="MT489" s="107"/>
      <c r="MU489" s="107"/>
      <c r="MV489" s="107"/>
      <c r="MW489" s="107"/>
      <c r="MX489" s="107"/>
      <c r="MY489" s="107"/>
      <c r="MZ489" s="107"/>
      <c r="NA489" s="107"/>
      <c r="NB489" s="107"/>
      <c r="NC489" s="107"/>
      <c r="ND489" s="107"/>
      <c r="NE489" s="107"/>
      <c r="NF489" s="107"/>
      <c r="NG489" s="107"/>
      <c r="NH489" s="107"/>
      <c r="NI489" s="107"/>
      <c r="NJ489" s="107"/>
      <c r="NK489" s="107"/>
      <c r="NL489" s="107"/>
      <c r="NM489" s="107"/>
      <c r="NN489" s="107"/>
      <c r="NO489" s="107"/>
      <c r="NP489" s="107"/>
      <c r="NQ489" s="107"/>
      <c r="NR489" s="107"/>
      <c r="NS489" s="107"/>
      <c r="NT489" s="107"/>
      <c r="NU489" s="107"/>
      <c r="NV489" s="107"/>
      <c r="NW489" s="107"/>
      <c r="NX489" s="107"/>
      <c r="NY489" s="107"/>
      <c r="NZ489" s="107"/>
      <c r="OA489" s="107"/>
      <c r="OB489" s="107"/>
      <c r="OC489" s="107"/>
      <c r="OD489" s="107"/>
      <c r="OE489" s="107"/>
      <c r="OF489" s="107"/>
      <c r="OG489" s="107"/>
      <c r="OH489" s="107"/>
      <c r="OI489" s="107"/>
      <c r="OJ489" s="107"/>
      <c r="OK489" s="107"/>
      <c r="OL489" s="107"/>
      <c r="OM489" s="107"/>
      <c r="ON489" s="107"/>
      <c r="OO489" s="107"/>
      <c r="OP489" s="107"/>
      <c r="OQ489" s="107"/>
      <c r="OR489" s="107"/>
      <c r="OS489" s="107"/>
      <c r="OT489" s="107"/>
      <c r="OU489" s="107"/>
      <c r="OV489" s="107"/>
      <c r="OW489" s="107"/>
      <c r="OX489" s="107"/>
      <c r="OY489" s="107"/>
      <c r="OZ489" s="107"/>
      <c r="PA489" s="107"/>
      <c r="PB489" s="107"/>
      <c r="PC489" s="107"/>
      <c r="PD489" s="107"/>
      <c r="PE489" s="107"/>
      <c r="PF489" s="107"/>
      <c r="PG489" s="107"/>
      <c r="PH489" s="107"/>
      <c r="PI489" s="107"/>
      <c r="PJ489" s="107"/>
      <c r="PK489" s="107"/>
      <c r="PL489" s="107"/>
      <c r="PM489" s="107"/>
      <c r="PN489" s="107"/>
      <c r="PO489" s="107"/>
      <c r="PP489" s="107"/>
      <c r="PQ489" s="107"/>
      <c r="PR489" s="107"/>
      <c r="PS489" s="107"/>
      <c r="PT489" s="107"/>
      <c r="PU489" s="107"/>
      <c r="PV489" s="107"/>
      <c r="PW489" s="107"/>
      <c r="PX489" s="107"/>
      <c r="PY489" s="107"/>
      <c r="PZ489" s="107"/>
      <c r="QA489" s="107"/>
      <c r="QB489" s="107"/>
      <c r="QC489" s="107"/>
      <c r="QD489" s="107"/>
      <c r="QE489" s="107"/>
      <c r="QF489" s="107"/>
      <c r="QG489" s="107"/>
      <c r="QH489" s="107"/>
      <c r="QI489" s="107"/>
      <c r="QJ489" s="107"/>
      <c r="QK489" s="107"/>
      <c r="QL489" s="107"/>
      <c r="QM489" s="107"/>
      <c r="QN489" s="107"/>
      <c r="QO489" s="107"/>
      <c r="QP489" s="107"/>
      <c r="QQ489" s="107"/>
      <c r="QR489" s="107"/>
      <c r="QS489" s="107"/>
      <c r="QT489" s="107"/>
      <c r="QU489" s="107"/>
      <c r="QV489" s="107"/>
      <c r="QW489" s="107"/>
      <c r="QX489" s="107"/>
      <c r="QY489" s="107"/>
      <c r="QZ489" s="107"/>
      <c r="RA489" s="107"/>
      <c r="RB489" s="107"/>
      <c r="RC489" s="107"/>
      <c r="RD489" s="107"/>
      <c r="RE489" s="107"/>
      <c r="RF489" s="107"/>
      <c r="RG489" s="107"/>
      <c r="RH489" s="107"/>
      <c r="RI489" s="107"/>
      <c r="RJ489" s="107"/>
      <c r="RK489" s="107"/>
      <c r="RL489" s="107"/>
      <c r="RM489" s="107"/>
      <c r="RN489" s="107"/>
      <c r="RO489" s="107"/>
      <c r="RP489" s="107"/>
      <c r="RQ489" s="107"/>
      <c r="RR489" s="107"/>
      <c r="RS489" s="107"/>
      <c r="RT489" s="107"/>
      <c r="RU489" s="107"/>
      <c r="RV489" s="107"/>
      <c r="RW489" s="107"/>
      <c r="RX489" s="107"/>
      <c r="RY489" s="107"/>
      <c r="RZ489" s="107"/>
      <c r="SA489" s="107"/>
      <c r="SB489" s="107"/>
      <c r="SC489" s="107"/>
      <c r="SD489" s="107"/>
      <c r="SE489" s="107"/>
      <c r="SF489" s="107"/>
      <c r="SG489" s="107"/>
      <c r="SH489" s="107"/>
      <c r="SI489" s="107"/>
      <c r="SJ489" s="107"/>
      <c r="SK489" s="107"/>
      <c r="SL489" s="107"/>
      <c r="SM489" s="107"/>
      <c r="SN489" s="107"/>
      <c r="SO489" s="107"/>
      <c r="SP489" s="107"/>
      <c r="SQ489" s="107"/>
      <c r="SR489" s="107"/>
      <c r="SS489" s="107"/>
      <c r="ST489" s="107"/>
      <c r="SU489" s="107"/>
      <c r="SV489" s="107"/>
      <c r="SW489" s="107"/>
      <c r="SX489" s="107"/>
      <c r="SY489" s="107"/>
      <c r="SZ489" s="107"/>
      <c r="TA489" s="107"/>
      <c r="TB489" s="107"/>
      <c r="TC489" s="107"/>
      <c r="TD489" s="107"/>
      <c r="TE489" s="107"/>
      <c r="TF489" s="107"/>
      <c r="TG489" s="107"/>
      <c r="TH489" s="107"/>
      <c r="TI489" s="107"/>
      <c r="TJ489" s="107"/>
      <c r="TK489" s="107"/>
      <c r="TL489" s="107"/>
      <c r="TM489" s="107"/>
      <c r="TN489" s="107"/>
      <c r="TO489" s="107"/>
      <c r="TP489" s="107"/>
      <c r="TQ489" s="107"/>
      <c r="TR489" s="107"/>
      <c r="TS489" s="107"/>
      <c r="TT489" s="107"/>
      <c r="TU489" s="107"/>
      <c r="TV489" s="107"/>
      <c r="TW489" s="107"/>
      <c r="TX489" s="107"/>
      <c r="TY489" s="107"/>
      <c r="TZ489" s="107"/>
      <c r="UA489" s="107"/>
      <c r="UB489" s="107"/>
      <c r="UC489" s="107"/>
      <c r="UD489" s="107"/>
      <c r="UE489" s="107"/>
      <c r="UF489" s="107"/>
      <c r="UG489" s="107"/>
      <c r="UH489" s="107"/>
      <c r="UI489" s="107"/>
      <c r="UJ489" s="107"/>
      <c r="UK489" s="107"/>
      <c r="UL489" s="107"/>
      <c r="UM489" s="107"/>
      <c r="UN489" s="107"/>
      <c r="UO489" s="107"/>
      <c r="UP489" s="107"/>
      <c r="UQ489" s="107"/>
      <c r="UR489" s="107"/>
      <c r="US489" s="107"/>
      <c r="UT489" s="107"/>
      <c r="UU489" s="107"/>
      <c r="UV489" s="107"/>
      <c r="UW489" s="107"/>
      <c r="UX489" s="107"/>
      <c r="UY489" s="107"/>
      <c r="UZ489" s="107"/>
      <c r="VA489" s="107"/>
      <c r="VB489" s="107"/>
      <c r="VC489" s="107"/>
      <c r="VD489" s="107"/>
      <c r="VE489" s="107"/>
      <c r="VF489" s="107"/>
      <c r="VG489" s="107"/>
      <c r="VH489" s="107"/>
      <c r="VI489" s="107"/>
      <c r="VJ489" s="107"/>
      <c r="VK489" s="107"/>
      <c r="VL489" s="107"/>
      <c r="VM489" s="107"/>
      <c r="VN489" s="107"/>
      <c r="VO489" s="107"/>
      <c r="VP489" s="107"/>
      <c r="VQ489" s="107"/>
      <c r="VR489" s="107"/>
      <c r="VS489" s="107"/>
      <c r="VT489" s="107"/>
      <c r="VU489" s="107"/>
      <c r="VV489" s="107"/>
      <c r="VW489" s="107"/>
      <c r="VX489" s="107"/>
      <c r="VY489" s="107"/>
      <c r="VZ489" s="107"/>
      <c r="WA489" s="107"/>
      <c r="WB489" s="107"/>
      <c r="WC489" s="107"/>
      <c r="WD489" s="107"/>
      <c r="WE489" s="107"/>
      <c r="WF489" s="107"/>
      <c r="WG489" s="107"/>
      <c r="WH489" s="107"/>
      <c r="WI489" s="107"/>
      <c r="WJ489" s="107"/>
      <c r="WK489" s="107"/>
      <c r="WL489" s="107"/>
      <c r="WM489" s="107"/>
      <c r="WN489" s="107"/>
      <c r="WO489" s="107"/>
      <c r="WP489" s="107"/>
      <c r="WQ489" s="107"/>
      <c r="WR489" s="107"/>
      <c r="WS489" s="107"/>
      <c r="WT489" s="107"/>
      <c r="WU489" s="107"/>
      <c r="WV489" s="107"/>
      <c r="WW489" s="107"/>
      <c r="WX489" s="107"/>
      <c r="WY489" s="107"/>
      <c r="WZ489" s="107"/>
      <c r="XA489" s="107"/>
      <c r="XB489" s="107"/>
      <c r="XC489" s="107"/>
      <c r="XD489" s="107"/>
      <c r="XE489" s="107"/>
      <c r="XF489" s="107"/>
      <c r="XG489" s="107"/>
      <c r="XH489" s="107"/>
      <c r="XI489" s="107"/>
      <c r="XJ489" s="107"/>
      <c r="XK489" s="107"/>
      <c r="XL489" s="107"/>
      <c r="XM489" s="107"/>
      <c r="XN489" s="107"/>
      <c r="XO489" s="107"/>
      <c r="XP489" s="107"/>
      <c r="XQ489" s="107"/>
      <c r="XR489" s="107"/>
      <c r="XS489" s="107"/>
      <c r="XT489" s="107"/>
      <c r="XU489" s="107"/>
      <c r="XV489" s="107"/>
      <c r="XW489" s="107"/>
      <c r="XX489" s="107"/>
      <c r="XY489" s="107"/>
      <c r="XZ489" s="107"/>
      <c r="YA489" s="107"/>
      <c r="YB489" s="107"/>
      <c r="YC489" s="107"/>
      <c r="YD489" s="107"/>
      <c r="YE489" s="107"/>
      <c r="YF489" s="107"/>
      <c r="YG489" s="107"/>
      <c r="YH489" s="107"/>
      <c r="YI489" s="107"/>
      <c r="YJ489" s="107"/>
      <c r="YK489" s="107"/>
      <c r="YL489" s="107"/>
      <c r="YM489" s="107"/>
      <c r="YN489" s="107"/>
      <c r="YO489" s="107"/>
      <c r="YP489" s="107"/>
      <c r="YQ489" s="107"/>
      <c r="YR489" s="107"/>
      <c r="YS489" s="107"/>
      <c r="YT489" s="107"/>
      <c r="YU489" s="107"/>
      <c r="YV489" s="107"/>
      <c r="YW489" s="107"/>
      <c r="YX489" s="107"/>
      <c r="YY489" s="107"/>
      <c r="YZ489" s="107"/>
      <c r="ZA489" s="107"/>
      <c r="ZB489" s="107"/>
      <c r="ZC489" s="107"/>
      <c r="ZD489" s="107"/>
      <c r="ZE489" s="107"/>
      <c r="ZF489" s="107"/>
      <c r="ZG489" s="107"/>
      <c r="ZH489" s="107"/>
      <c r="ZI489" s="107"/>
      <c r="ZJ489" s="107"/>
      <c r="ZK489" s="107"/>
      <c r="ZL489" s="107"/>
      <c r="ZM489" s="107"/>
      <c r="ZN489" s="107"/>
      <c r="ZO489" s="107"/>
      <c r="ZP489" s="107"/>
      <c r="ZQ489" s="107"/>
      <c r="ZR489" s="107"/>
      <c r="ZS489" s="107"/>
      <c r="ZT489" s="107"/>
      <c r="ZU489" s="107"/>
      <c r="ZV489" s="107"/>
      <c r="ZW489" s="107"/>
      <c r="ZX489" s="107"/>
      <c r="ZY489" s="107"/>
      <c r="ZZ489" s="107"/>
      <c r="AAA489" s="107"/>
      <c r="AAB489" s="107"/>
      <c r="AAC489" s="107"/>
      <c r="AAD489" s="107"/>
      <c r="AAE489" s="107"/>
      <c r="AAF489" s="107"/>
      <c r="AAG489" s="107"/>
      <c r="AAH489" s="107"/>
      <c r="AAI489" s="107"/>
      <c r="AAJ489" s="107"/>
      <c r="AAK489" s="107"/>
      <c r="AAL489" s="107"/>
      <c r="AAM489" s="107"/>
      <c r="AAN489" s="107"/>
      <c r="AAO489" s="107"/>
      <c r="AAP489" s="107"/>
      <c r="AAQ489" s="107"/>
      <c r="AAR489" s="107"/>
      <c r="AAS489" s="107"/>
      <c r="AAT489" s="107"/>
      <c r="AAU489" s="107"/>
      <c r="AAV489" s="107"/>
      <c r="AAW489" s="107"/>
      <c r="AAX489" s="107"/>
      <c r="AAY489" s="107"/>
      <c r="AAZ489" s="107"/>
      <c r="ABA489" s="107"/>
      <c r="ABB489" s="107"/>
      <c r="ABC489" s="107"/>
      <c r="ABD489" s="107"/>
      <c r="ABE489" s="107"/>
      <c r="ABF489" s="107"/>
      <c r="ABG489" s="107"/>
      <c r="ABH489" s="107"/>
      <c r="ABI489" s="107"/>
      <c r="ABJ489" s="107"/>
      <c r="ABK489" s="107"/>
      <c r="ABL489" s="107"/>
      <c r="ABM489" s="107"/>
      <c r="ABN489" s="107"/>
      <c r="ABO489" s="107"/>
      <c r="ABP489" s="107"/>
      <c r="ABQ489" s="107"/>
      <c r="ABR489" s="107"/>
      <c r="ABS489" s="107"/>
      <c r="ABT489" s="107"/>
      <c r="ABU489" s="107"/>
      <c r="ABV489" s="107"/>
      <c r="ABW489" s="107"/>
      <c r="ABX489" s="107"/>
      <c r="ABY489" s="107"/>
      <c r="ABZ489" s="107"/>
      <c r="ACA489" s="107"/>
      <c r="ACB489" s="107"/>
      <c r="ACC489" s="107"/>
      <c r="ACD489" s="107"/>
      <c r="ACE489" s="107"/>
      <c r="ACF489" s="107"/>
      <c r="ACG489" s="107"/>
      <c r="ACH489" s="107"/>
      <c r="ACI489" s="107"/>
      <c r="ACJ489" s="107"/>
      <c r="ACK489" s="107"/>
      <c r="ACL489" s="107"/>
      <c r="ACM489" s="107"/>
      <c r="ACN489" s="107"/>
      <c r="ACO489" s="107"/>
      <c r="ACP489" s="107"/>
      <c r="ACQ489" s="107"/>
      <c r="ACR489" s="107"/>
      <c r="ACS489" s="107"/>
      <c r="ACT489" s="107"/>
      <c r="ACU489" s="107"/>
      <c r="ACV489" s="107"/>
      <c r="ACW489" s="107"/>
      <c r="ACX489" s="107"/>
      <c r="ACY489" s="107"/>
      <c r="ACZ489" s="107"/>
      <c r="ADA489" s="107"/>
      <c r="ADB489" s="107"/>
      <c r="ADC489" s="107"/>
      <c r="ADD489" s="107"/>
      <c r="ADE489" s="107"/>
      <c r="ADF489" s="107"/>
      <c r="ADG489" s="107"/>
      <c r="ADH489" s="107"/>
      <c r="ADI489" s="107"/>
      <c r="ADJ489" s="107"/>
      <c r="ADK489" s="107"/>
      <c r="ADL489" s="107"/>
      <c r="ADM489" s="107"/>
      <c r="ADN489" s="107"/>
      <c r="ADO489" s="107"/>
      <c r="ADP489" s="107"/>
      <c r="ADQ489" s="107"/>
      <c r="ADR489" s="107"/>
      <c r="ADS489" s="107"/>
      <c r="ADT489" s="107"/>
      <c r="ADU489" s="107"/>
      <c r="ADV489" s="107"/>
      <c r="ADW489" s="107"/>
      <c r="ADX489" s="107"/>
      <c r="ADY489" s="107"/>
      <c r="ADZ489" s="107"/>
      <c r="AEA489" s="107"/>
      <c r="AEB489" s="107"/>
      <c r="AEC489" s="107"/>
      <c r="AED489" s="107"/>
      <c r="AEE489" s="107"/>
      <c r="AEF489" s="107"/>
      <c r="AEG489" s="107"/>
      <c r="AEH489" s="107"/>
      <c r="AEI489" s="107"/>
      <c r="AEJ489" s="107"/>
      <c r="AEK489" s="107"/>
      <c r="AEL489" s="107"/>
      <c r="AEM489" s="107"/>
      <c r="AEN489" s="107"/>
      <c r="AEO489" s="107"/>
      <c r="AEP489" s="107"/>
      <c r="AEQ489" s="107"/>
      <c r="AER489" s="107"/>
      <c r="AES489" s="107"/>
      <c r="AET489" s="107"/>
      <c r="AEU489" s="107"/>
      <c r="AEV489" s="107"/>
      <c r="AEW489" s="107"/>
      <c r="AEX489" s="107"/>
      <c r="AEY489" s="107"/>
      <c r="AEZ489" s="107"/>
      <c r="AFA489" s="107"/>
      <c r="AFB489" s="107"/>
      <c r="AFC489" s="107"/>
      <c r="AFD489" s="107"/>
      <c r="AFE489" s="107"/>
      <c r="AFF489" s="107"/>
      <c r="AFG489" s="107"/>
      <c r="AFH489" s="107"/>
      <c r="AFI489" s="107"/>
      <c r="AFJ489" s="107"/>
      <c r="AFK489" s="107"/>
      <c r="AFL489" s="107"/>
      <c r="AFM489" s="107"/>
      <c r="AFN489" s="107"/>
      <c r="AFO489" s="107"/>
      <c r="AFP489" s="107"/>
      <c r="AFQ489" s="107"/>
      <c r="AFR489" s="107"/>
      <c r="AFS489" s="107"/>
      <c r="AFT489" s="107"/>
      <c r="AFU489" s="107"/>
      <c r="AFV489" s="107"/>
      <c r="AFW489" s="107"/>
      <c r="AFX489" s="107"/>
      <c r="AFY489" s="107"/>
      <c r="AFZ489" s="107"/>
      <c r="AGA489" s="107"/>
      <c r="AGB489" s="107"/>
      <c r="AGC489" s="107"/>
      <c r="AGD489" s="107"/>
      <c r="AGE489" s="107"/>
      <c r="AGF489" s="107"/>
      <c r="AGG489" s="107"/>
      <c r="AGH489" s="107"/>
      <c r="AGI489" s="107"/>
      <c r="AGJ489" s="107"/>
      <c r="AGK489" s="107"/>
      <c r="AGL489" s="107"/>
      <c r="AGM489" s="107"/>
      <c r="AGN489" s="107"/>
      <c r="AGO489" s="107"/>
      <c r="AGP489" s="107"/>
      <c r="AGQ489" s="107"/>
      <c r="AGR489" s="107"/>
      <c r="AGS489" s="107"/>
      <c r="AGT489" s="107"/>
      <c r="AGU489" s="107"/>
      <c r="AGV489" s="107"/>
      <c r="AGW489" s="107"/>
      <c r="AGX489" s="107"/>
      <c r="AGY489" s="107"/>
      <c r="AGZ489" s="107"/>
      <c r="AHA489" s="107"/>
      <c r="AHB489" s="107"/>
      <c r="AHC489" s="107"/>
      <c r="AHD489" s="107"/>
      <c r="AHE489" s="107"/>
      <c r="AHF489" s="107"/>
      <c r="AHG489" s="107"/>
      <c r="AHH489" s="107"/>
      <c r="AHI489" s="107"/>
      <c r="AHJ489" s="107"/>
      <c r="AHK489" s="107"/>
      <c r="AHL489" s="107"/>
      <c r="AHM489" s="107"/>
      <c r="AHN489" s="107"/>
      <c r="AHO489" s="107"/>
      <c r="AHP489" s="107"/>
      <c r="AHQ489" s="107"/>
      <c r="AHR489" s="107"/>
      <c r="AHS489" s="107"/>
      <c r="AHT489" s="107"/>
      <c r="AHU489" s="107"/>
      <c r="AHV489" s="107"/>
      <c r="AHW489" s="107"/>
      <c r="AHX489" s="107"/>
      <c r="AHY489" s="107"/>
      <c r="AHZ489" s="107"/>
      <c r="AIA489" s="107"/>
      <c r="AIB489" s="107"/>
      <c r="AIC489" s="107"/>
      <c r="AID489" s="107"/>
      <c r="AIE489" s="107"/>
      <c r="AIF489" s="107"/>
      <c r="AIG489" s="107"/>
      <c r="AIH489" s="107"/>
      <c r="AII489" s="107"/>
      <c r="AIJ489" s="107"/>
      <c r="AIK489" s="107"/>
      <c r="AIL489" s="107"/>
      <c r="AIM489" s="107"/>
      <c r="AIN489" s="107"/>
      <c r="AIO489" s="107"/>
      <c r="AIP489" s="107"/>
      <c r="AIQ489" s="107"/>
      <c r="AIR489" s="107"/>
      <c r="AIS489" s="107"/>
      <c r="AIT489" s="107"/>
      <c r="AIU489" s="107"/>
      <c r="AIV489" s="107"/>
      <c r="AIW489" s="107"/>
      <c r="AIX489" s="107"/>
      <c r="AIY489" s="107"/>
      <c r="AIZ489" s="107"/>
      <c r="AJA489" s="107"/>
      <c r="AJB489" s="107"/>
      <c r="AJC489" s="107"/>
      <c r="AJD489" s="107"/>
      <c r="AJE489" s="107"/>
      <c r="AJF489" s="107"/>
      <c r="AJG489" s="107"/>
      <c r="AJH489" s="107"/>
      <c r="AJI489" s="107"/>
      <c r="AJJ489" s="107"/>
      <c r="AJK489" s="107"/>
      <c r="AJL489" s="107"/>
      <c r="AJM489" s="107"/>
      <c r="AJN489" s="107"/>
      <c r="AJO489" s="107"/>
      <c r="AJP489" s="107"/>
      <c r="AJQ489" s="107"/>
      <c r="AJR489" s="107"/>
      <c r="AJS489" s="107"/>
      <c r="AJT489" s="107"/>
      <c r="AJU489" s="107"/>
      <c r="AJV489" s="107"/>
      <c r="AJW489" s="107"/>
      <c r="AJX489" s="107"/>
      <c r="AJY489" s="107"/>
      <c r="AJZ489" s="107"/>
      <c r="AKA489" s="107"/>
      <c r="AKB489" s="107"/>
      <c r="AKC489" s="107"/>
      <c r="AKD489" s="107"/>
      <c r="AKE489" s="107"/>
      <c r="AKF489" s="107"/>
      <c r="AKG489" s="107"/>
      <c r="AKH489" s="107"/>
      <c r="AKI489" s="107"/>
      <c r="AKJ489" s="107"/>
      <c r="AKK489" s="107"/>
      <c r="AKL489" s="107"/>
      <c r="AKM489" s="107"/>
      <c r="AKN489" s="107"/>
      <c r="AKO489" s="107"/>
      <c r="AKP489" s="107"/>
      <c r="AKQ489" s="107"/>
      <c r="AKR489" s="107"/>
      <c r="AKS489" s="107"/>
      <c r="AKT489" s="107"/>
      <c r="AKU489" s="107"/>
      <c r="AKV489" s="107"/>
      <c r="AKW489" s="107"/>
      <c r="AKX489" s="107"/>
      <c r="AKY489" s="107"/>
      <c r="AKZ489" s="107"/>
      <c r="ALA489" s="107"/>
      <c r="ALB489" s="107"/>
      <c r="ALC489" s="107"/>
      <c r="ALD489" s="107"/>
      <c r="ALE489" s="107"/>
      <c r="ALF489" s="107"/>
      <c r="ALG489" s="107"/>
      <c r="ALH489" s="107"/>
      <c r="ALI489" s="107"/>
      <c r="ALJ489" s="107"/>
      <c r="ALK489" s="107"/>
      <c r="ALL489" s="107"/>
      <c r="ALM489" s="107"/>
      <c r="ALN489" s="107"/>
      <c r="ALO489" s="107"/>
      <c r="ALP489" s="107"/>
      <c r="ALQ489" s="107"/>
      <c r="ALR489" s="107"/>
      <c r="ALS489" s="107"/>
      <c r="ALT489" s="107"/>
      <c r="ALU489" s="107"/>
      <c r="ALV489" s="107"/>
      <c r="ALW489" s="107"/>
      <c r="ALX489" s="107"/>
      <c r="ALY489" s="107"/>
      <c r="ALZ489" s="107"/>
      <c r="AMA489" s="107"/>
      <c r="AMB489" s="107"/>
      <c r="AMC489" s="107"/>
      <c r="AMD489" s="107"/>
      <c r="AME489" s="107"/>
      <c r="AMF489" s="107"/>
      <c r="AMG489" s="107"/>
      <c r="AMH489" s="107"/>
      <c r="AMI489" s="107"/>
      <c r="AMJ489" s="107"/>
      <c r="AMK489" s="107"/>
      <c r="AML489" s="107"/>
      <c r="AMM489" s="107"/>
      <c r="AMN489" s="107"/>
      <c r="AMO489" s="107"/>
      <c r="AMP489" s="107"/>
      <c r="AMQ489" s="107"/>
      <c r="AMR489" s="107"/>
      <c r="AMS489" s="107"/>
      <c r="AMT489" s="107"/>
      <c r="AMU489" s="107"/>
      <c r="AMV489" s="107"/>
      <c r="AMW489" s="107"/>
      <c r="AMX489" s="107"/>
      <c r="AMY489" s="107"/>
      <c r="AMZ489" s="107"/>
      <c r="ANA489" s="107"/>
      <c r="ANB489" s="107"/>
      <c r="ANC489" s="107"/>
      <c r="AND489" s="107"/>
      <c r="ANE489" s="107"/>
      <c r="ANF489" s="107"/>
      <c r="ANG489" s="107"/>
      <c r="ANH489" s="107"/>
      <c r="ANI489" s="107"/>
      <c r="ANJ489" s="107"/>
      <c r="ANK489" s="107"/>
      <c r="ANL489" s="107"/>
      <c r="ANM489" s="107"/>
      <c r="ANN489" s="107"/>
      <c r="ANO489" s="107"/>
      <c r="ANP489" s="107"/>
      <c r="ANQ489" s="107"/>
      <c r="ANR489" s="107"/>
      <c r="ANS489" s="107"/>
      <c r="ANT489" s="107"/>
      <c r="ANU489" s="107"/>
      <c r="ANV489" s="107"/>
      <c r="ANW489" s="107"/>
      <c r="ANX489" s="107"/>
      <c r="ANY489" s="107"/>
      <c r="ANZ489" s="107"/>
      <c r="AOA489" s="107"/>
      <c r="AOB489" s="107"/>
      <c r="AOC489" s="107"/>
      <c r="AOD489" s="107"/>
      <c r="AOE489" s="107"/>
      <c r="AOF489" s="107"/>
      <c r="AOG489" s="107"/>
      <c r="AOH489" s="107"/>
      <c r="AOI489" s="107"/>
      <c r="AOJ489" s="107"/>
      <c r="AOK489" s="107"/>
      <c r="AOL489" s="107"/>
      <c r="AOM489" s="107"/>
      <c r="AON489" s="107"/>
      <c r="AOO489" s="107"/>
      <c r="AOP489" s="107"/>
      <c r="AOQ489" s="107"/>
      <c r="AOR489" s="107"/>
      <c r="AOS489" s="107"/>
      <c r="AOT489" s="107"/>
      <c r="AOU489" s="107"/>
      <c r="AOV489" s="107"/>
      <c r="AOW489" s="107"/>
      <c r="AOX489" s="107"/>
      <c r="AOY489" s="107"/>
      <c r="AOZ489" s="107"/>
      <c r="APA489" s="107"/>
      <c r="APB489" s="107"/>
      <c r="APC489" s="107"/>
      <c r="APD489" s="107"/>
      <c r="APE489" s="107"/>
      <c r="APF489" s="107"/>
      <c r="APG489" s="107"/>
      <c r="APH489" s="107"/>
      <c r="API489" s="107"/>
      <c r="APJ489" s="107"/>
      <c r="APK489" s="107"/>
      <c r="APL489" s="107"/>
      <c r="APM489" s="107"/>
      <c r="APN489" s="107"/>
      <c r="APO489" s="107"/>
      <c r="APP489" s="107"/>
      <c r="APQ489" s="107"/>
      <c r="APR489" s="107"/>
      <c r="APS489" s="107"/>
      <c r="APT489" s="107"/>
      <c r="APU489" s="107"/>
      <c r="APV489" s="107"/>
      <c r="APW489" s="107"/>
      <c r="APX489" s="107"/>
      <c r="APY489" s="107"/>
      <c r="APZ489" s="107"/>
      <c r="AQA489" s="107"/>
      <c r="AQB489" s="107"/>
      <c r="AQC489" s="107"/>
      <c r="AQD489" s="107"/>
      <c r="AQE489" s="107"/>
      <c r="AQF489" s="107"/>
      <c r="AQG489" s="107"/>
      <c r="AQH489" s="107"/>
      <c r="AQI489" s="107"/>
      <c r="AQJ489" s="107"/>
      <c r="AQK489" s="107"/>
      <c r="AQL489" s="107"/>
      <c r="AQM489" s="107"/>
      <c r="AQN489" s="107"/>
      <c r="AQO489" s="107"/>
      <c r="AQP489" s="107"/>
      <c r="AQQ489" s="107"/>
      <c r="AQR489" s="107"/>
      <c r="AQS489" s="107"/>
      <c r="AQT489" s="107"/>
      <c r="AQU489" s="107"/>
      <c r="AQV489" s="107"/>
      <c r="AQW489" s="107"/>
      <c r="AQX489" s="107"/>
      <c r="AQY489" s="107"/>
      <c r="AQZ489" s="107"/>
      <c r="ARA489" s="107"/>
      <c r="ARB489" s="107"/>
      <c r="ARC489" s="107"/>
      <c r="ARD489" s="107"/>
      <c r="ARE489" s="107"/>
      <c r="ARF489" s="107"/>
      <c r="ARG489" s="107"/>
      <c r="ARH489" s="107"/>
      <c r="ARI489" s="107"/>
      <c r="ARJ489" s="107"/>
      <c r="ARK489" s="107"/>
      <c r="ARL489" s="107"/>
      <c r="ARM489" s="107"/>
      <c r="ARN489" s="107"/>
      <c r="ARO489" s="107"/>
      <c r="ARP489" s="107"/>
      <c r="ARQ489" s="107"/>
      <c r="ARR489" s="107"/>
      <c r="ARS489" s="107"/>
      <c r="ART489" s="107"/>
      <c r="ARU489" s="107"/>
      <c r="ARV489" s="107"/>
      <c r="ARW489" s="107"/>
      <c r="ARX489" s="107"/>
      <c r="ARY489" s="107"/>
      <c r="ARZ489" s="107"/>
      <c r="ASA489" s="107"/>
      <c r="ASB489" s="107"/>
      <c r="ASC489" s="107"/>
      <c r="ASD489" s="107"/>
      <c r="ASE489" s="107"/>
      <c r="ASF489" s="107"/>
      <c r="ASG489" s="107"/>
      <c r="ASH489" s="107"/>
      <c r="ASI489" s="107"/>
      <c r="ASJ489" s="107"/>
      <c r="ASK489" s="107"/>
      <c r="ASL489" s="107"/>
      <c r="ASM489" s="107"/>
      <c r="ASN489" s="107"/>
      <c r="ASO489" s="107"/>
      <c r="ASP489" s="107"/>
      <c r="ASQ489" s="107"/>
      <c r="ASR489" s="107"/>
      <c r="ASS489" s="107"/>
      <c r="AST489" s="107"/>
      <c r="ASU489" s="107"/>
      <c r="ASV489" s="107"/>
      <c r="ASW489" s="107"/>
      <c r="ASX489" s="107"/>
      <c r="ASY489" s="107"/>
      <c r="ASZ489" s="107"/>
      <c r="ATA489" s="107"/>
      <c r="ATB489" s="107"/>
      <c r="ATC489" s="107"/>
      <c r="ATD489" s="107"/>
      <c r="ATE489" s="107"/>
      <c r="ATF489" s="107"/>
      <c r="ATG489" s="107"/>
      <c r="ATH489" s="107"/>
      <c r="ATI489" s="107"/>
      <c r="ATJ489" s="107"/>
      <c r="ATK489" s="107"/>
      <c r="ATL489" s="107"/>
      <c r="ATM489" s="107"/>
      <c r="ATN489" s="107"/>
      <c r="ATO489" s="107"/>
      <c r="ATP489" s="107"/>
      <c r="ATQ489" s="107"/>
      <c r="ATR489" s="107"/>
      <c r="ATS489" s="107"/>
      <c r="ATT489" s="107"/>
      <c r="ATU489" s="107"/>
      <c r="ATV489" s="107"/>
      <c r="ATW489" s="107"/>
      <c r="ATX489" s="107"/>
      <c r="ATY489" s="107"/>
      <c r="ATZ489" s="107"/>
      <c r="AUA489" s="107"/>
      <c r="AUB489" s="107"/>
      <c r="AUC489" s="107"/>
      <c r="AUD489" s="107"/>
      <c r="AUE489" s="107"/>
      <c r="AUF489" s="107"/>
      <c r="AUG489" s="107"/>
      <c r="AUH489" s="107"/>
      <c r="AUI489" s="107"/>
      <c r="AUJ489" s="107"/>
      <c r="AUK489" s="107"/>
      <c r="AUL489" s="107"/>
      <c r="AUM489" s="107"/>
      <c r="AUN489" s="107"/>
      <c r="AUO489" s="107"/>
      <c r="AUP489" s="107"/>
      <c r="AUQ489" s="107"/>
      <c r="AUR489" s="107"/>
      <c r="AUS489" s="107"/>
      <c r="AUT489" s="107"/>
      <c r="AUU489" s="107"/>
      <c r="AUV489" s="107"/>
      <c r="AUW489" s="107"/>
      <c r="AUX489" s="107"/>
      <c r="AUY489" s="107"/>
      <c r="AUZ489" s="107"/>
      <c r="AVA489" s="107"/>
      <c r="AVB489" s="107"/>
      <c r="AVC489" s="107"/>
      <c r="AVD489" s="107"/>
      <c r="AVE489" s="107"/>
      <c r="AVF489" s="107"/>
      <c r="AVG489" s="107"/>
      <c r="AVH489" s="107"/>
      <c r="AVI489" s="107"/>
      <c r="AVJ489" s="107"/>
      <c r="AVK489" s="107"/>
      <c r="AVL489" s="107"/>
      <c r="AVM489" s="107"/>
      <c r="AVN489" s="107"/>
      <c r="AVO489" s="107"/>
      <c r="AVP489" s="107"/>
      <c r="AVQ489" s="107"/>
      <c r="AVR489" s="107"/>
      <c r="AVS489" s="107"/>
      <c r="AVT489" s="107"/>
      <c r="AVU489" s="107"/>
      <c r="AVV489" s="107"/>
      <c r="AVW489" s="107"/>
      <c r="AVX489" s="107"/>
      <c r="AVY489" s="107"/>
      <c r="AVZ489" s="107"/>
      <c r="AWA489" s="107"/>
      <c r="AWB489" s="107"/>
      <c r="AWC489" s="107"/>
      <c r="AWD489" s="107"/>
      <c r="AWE489" s="107"/>
      <c r="AWF489" s="107"/>
      <c r="AWG489" s="107"/>
      <c r="AWH489" s="107"/>
      <c r="AWI489" s="107"/>
      <c r="AWJ489" s="107"/>
      <c r="AWK489" s="107"/>
      <c r="AWL489" s="107"/>
      <c r="AWM489" s="107"/>
      <c r="AWN489" s="107"/>
      <c r="AWO489" s="107"/>
      <c r="AWP489" s="107"/>
      <c r="AWQ489" s="107"/>
      <c r="AWR489" s="107"/>
      <c r="AWS489" s="107"/>
      <c r="AWT489" s="107"/>
      <c r="AWU489" s="107"/>
      <c r="AWV489" s="107"/>
      <c r="AWW489" s="107"/>
      <c r="AWX489" s="107"/>
      <c r="AWY489" s="107"/>
      <c r="AWZ489" s="107"/>
      <c r="AXA489" s="107"/>
      <c r="AXB489" s="107"/>
      <c r="AXC489" s="107"/>
      <c r="AXD489" s="107"/>
      <c r="AXE489" s="107"/>
      <c r="AXF489" s="107"/>
      <c r="AXG489" s="107"/>
      <c r="AXH489" s="107"/>
      <c r="AXI489" s="107"/>
      <c r="AXJ489" s="107"/>
      <c r="AXK489" s="107"/>
      <c r="AXL489" s="107"/>
      <c r="AXM489" s="107"/>
      <c r="AXN489" s="107"/>
      <c r="AXO489" s="107"/>
      <c r="AXP489" s="107"/>
      <c r="AXQ489" s="107"/>
      <c r="AXR489" s="107"/>
      <c r="AXS489" s="107"/>
      <c r="AXT489" s="107"/>
      <c r="AXU489" s="107"/>
      <c r="AXV489" s="107"/>
      <c r="AXW489" s="107"/>
      <c r="AXX489" s="107"/>
      <c r="AXY489" s="107"/>
      <c r="AXZ489" s="107"/>
      <c r="AYA489" s="107"/>
      <c r="AYB489" s="107"/>
      <c r="AYC489" s="107"/>
      <c r="AYD489" s="107"/>
      <c r="AYE489" s="107"/>
      <c r="AYF489" s="107"/>
      <c r="AYG489" s="107"/>
      <c r="AYH489" s="107"/>
      <c r="AYI489" s="107"/>
      <c r="AYJ489" s="107"/>
      <c r="AYK489" s="107"/>
      <c r="AYL489" s="107"/>
      <c r="AYM489" s="107"/>
      <c r="AYN489" s="107"/>
      <c r="AYO489" s="107"/>
      <c r="AYP489" s="107"/>
      <c r="AYQ489" s="107"/>
      <c r="AYR489" s="107"/>
      <c r="AYS489" s="107"/>
      <c r="AYT489" s="107"/>
      <c r="AYU489" s="107"/>
      <c r="AYV489" s="107"/>
      <c r="AYW489" s="107"/>
      <c r="AYX489" s="107"/>
      <c r="AYY489" s="107"/>
      <c r="AYZ489" s="107"/>
      <c r="AZA489" s="107"/>
      <c r="AZB489" s="107"/>
      <c r="AZC489" s="107"/>
      <c r="AZD489" s="107"/>
      <c r="AZE489" s="107"/>
      <c r="AZF489" s="107"/>
      <c r="AZG489" s="107"/>
      <c r="AZH489" s="107"/>
      <c r="AZI489" s="107"/>
      <c r="AZJ489" s="107"/>
      <c r="AZK489" s="107"/>
      <c r="AZL489" s="107"/>
      <c r="AZM489" s="107"/>
      <c r="AZN489" s="107"/>
      <c r="AZO489" s="107"/>
      <c r="AZP489" s="107"/>
      <c r="AZQ489" s="107"/>
      <c r="AZR489" s="107"/>
      <c r="AZS489" s="107"/>
      <c r="AZT489" s="107"/>
      <c r="AZU489" s="107"/>
      <c r="AZV489" s="107"/>
      <c r="AZW489" s="107"/>
      <c r="AZX489" s="107"/>
      <c r="AZY489" s="107"/>
      <c r="AZZ489" s="107"/>
      <c r="BAA489" s="107"/>
      <c r="BAB489" s="107"/>
      <c r="BAC489" s="107"/>
      <c r="BAD489" s="107"/>
      <c r="BAE489" s="107"/>
      <c r="BAF489" s="107"/>
      <c r="BAG489" s="107"/>
      <c r="BAH489" s="107"/>
      <c r="BAI489" s="107"/>
      <c r="BAJ489" s="107"/>
      <c r="BAK489" s="107"/>
      <c r="BAL489" s="107"/>
      <c r="BAM489" s="107"/>
      <c r="BAN489" s="107"/>
      <c r="BAO489" s="107"/>
      <c r="BAP489" s="107"/>
      <c r="BAQ489" s="107"/>
      <c r="BAR489" s="107"/>
      <c r="BAS489" s="107"/>
      <c r="BAT489" s="107"/>
      <c r="BAU489" s="107"/>
      <c r="BAV489" s="107"/>
      <c r="BAW489" s="107"/>
      <c r="BAX489" s="107"/>
      <c r="BAY489" s="107"/>
      <c r="BAZ489" s="107"/>
      <c r="BBA489" s="107"/>
      <c r="BBB489" s="107"/>
      <c r="BBC489" s="107"/>
      <c r="BBD489" s="107"/>
      <c r="BBE489" s="107"/>
      <c r="BBF489" s="107"/>
      <c r="BBG489" s="107"/>
      <c r="BBH489" s="107"/>
      <c r="BBI489" s="107"/>
      <c r="BBJ489" s="107"/>
      <c r="BBK489" s="107"/>
      <c r="BBL489" s="107"/>
      <c r="BBM489" s="107"/>
      <c r="BBN489" s="107"/>
      <c r="BBO489" s="107"/>
      <c r="BBP489" s="107"/>
      <c r="BBQ489" s="107"/>
      <c r="BBR489" s="107"/>
      <c r="BBS489" s="107"/>
      <c r="BBT489" s="107"/>
      <c r="BBU489" s="107"/>
      <c r="BBV489" s="107"/>
      <c r="BBW489" s="107"/>
      <c r="BBX489" s="107"/>
      <c r="BBY489" s="107"/>
      <c r="BBZ489" s="107"/>
      <c r="BCA489" s="107"/>
      <c r="BCB489" s="107"/>
      <c r="BCC489" s="107"/>
      <c r="BCD489" s="107"/>
      <c r="BCE489" s="107"/>
      <c r="BCF489" s="107"/>
      <c r="BCG489" s="107"/>
      <c r="BCH489" s="107"/>
      <c r="BCI489" s="107"/>
      <c r="BCJ489" s="107"/>
      <c r="BCK489" s="107"/>
      <c r="BCL489" s="107"/>
      <c r="BCM489" s="107"/>
      <c r="BCN489" s="107"/>
      <c r="BCO489" s="107"/>
      <c r="BCP489" s="107"/>
      <c r="BCQ489" s="107"/>
      <c r="BCR489" s="107"/>
      <c r="BCS489" s="107"/>
      <c r="BCT489" s="107"/>
      <c r="BCU489" s="107"/>
      <c r="BCV489" s="107"/>
      <c r="BCW489" s="107"/>
      <c r="BCX489" s="107"/>
      <c r="BCY489" s="107"/>
      <c r="BCZ489" s="107"/>
      <c r="BDA489" s="107"/>
      <c r="BDB489" s="107"/>
      <c r="BDC489" s="107"/>
      <c r="BDD489" s="107"/>
      <c r="BDE489" s="107"/>
      <c r="BDF489" s="107"/>
      <c r="BDG489" s="107"/>
      <c r="BDH489" s="107"/>
      <c r="BDI489" s="107"/>
      <c r="BDJ489" s="107"/>
      <c r="BDK489" s="107"/>
      <c r="BDL489" s="107"/>
      <c r="BDM489" s="107"/>
      <c r="BDN489" s="107"/>
      <c r="BDO489" s="107"/>
      <c r="BDP489" s="107"/>
      <c r="BDQ489" s="107"/>
      <c r="BDR489" s="107"/>
      <c r="BDS489" s="107"/>
      <c r="BDT489" s="107"/>
      <c r="BDU489" s="107"/>
      <c r="BDV489" s="107"/>
      <c r="BDW489" s="107"/>
      <c r="BDX489" s="107"/>
      <c r="BDY489" s="107"/>
      <c r="BDZ489" s="107"/>
      <c r="BEA489" s="107"/>
      <c r="BEB489" s="107"/>
      <c r="BEC489" s="107"/>
      <c r="BED489" s="107"/>
      <c r="BEE489" s="107"/>
      <c r="BEF489" s="107"/>
      <c r="BEG489" s="107"/>
      <c r="BEH489" s="107"/>
      <c r="BEI489" s="107"/>
      <c r="BEJ489" s="107"/>
      <c r="BEK489" s="107"/>
      <c r="BEL489" s="107"/>
      <c r="BEM489" s="107"/>
      <c r="BEN489" s="107"/>
      <c r="BEO489" s="107"/>
      <c r="BEP489" s="107"/>
      <c r="BEQ489" s="107"/>
      <c r="BER489" s="107"/>
      <c r="BES489" s="107"/>
      <c r="BET489" s="107"/>
      <c r="BEU489" s="107"/>
      <c r="BEV489" s="107"/>
      <c r="BEW489" s="107"/>
      <c r="BEX489" s="107"/>
      <c r="BEY489" s="107"/>
      <c r="BEZ489" s="107"/>
      <c r="BFA489" s="107"/>
      <c r="BFB489" s="107"/>
      <c r="BFC489" s="107"/>
      <c r="BFD489" s="107"/>
      <c r="BFE489" s="107"/>
      <c r="BFF489" s="107"/>
      <c r="BFG489" s="107"/>
      <c r="BFH489" s="107"/>
      <c r="BFI489" s="107"/>
      <c r="BFJ489" s="107"/>
      <c r="BFK489" s="107"/>
      <c r="BFL489" s="107"/>
      <c r="BFM489" s="107"/>
      <c r="BFN489" s="107"/>
      <c r="BFO489" s="107"/>
      <c r="BFP489" s="107"/>
      <c r="BFQ489" s="107"/>
      <c r="BFR489" s="107"/>
      <c r="BFS489" s="107"/>
      <c r="BFT489" s="107"/>
      <c r="BFU489" s="107"/>
      <c r="BFV489" s="107"/>
      <c r="BFW489" s="107"/>
      <c r="BFX489" s="107"/>
      <c r="BFY489" s="107"/>
      <c r="BFZ489" s="107"/>
      <c r="BGA489" s="107"/>
      <c r="BGB489" s="107"/>
      <c r="BGC489" s="107"/>
      <c r="BGD489" s="107"/>
      <c r="BGE489" s="107"/>
      <c r="BGF489" s="107"/>
      <c r="BGG489" s="107"/>
      <c r="BGH489" s="107"/>
      <c r="BGI489" s="107"/>
      <c r="BGJ489" s="107"/>
      <c r="BGK489" s="107"/>
      <c r="BGL489" s="107"/>
      <c r="BGM489" s="107"/>
      <c r="BGN489" s="107"/>
      <c r="BGO489" s="107"/>
      <c r="BGP489" s="107"/>
      <c r="BGQ489" s="107"/>
      <c r="BGR489" s="107"/>
      <c r="BGS489" s="107"/>
      <c r="BGT489" s="107"/>
      <c r="BGU489" s="107"/>
      <c r="BGV489" s="107"/>
      <c r="BGW489" s="107"/>
      <c r="BGX489" s="107"/>
      <c r="BGY489" s="107"/>
      <c r="BGZ489" s="107"/>
      <c r="BHA489" s="107"/>
      <c r="BHB489" s="107"/>
      <c r="BHC489" s="107"/>
      <c r="BHD489" s="107"/>
      <c r="BHE489" s="107"/>
      <c r="BHF489" s="107"/>
      <c r="BHG489" s="107"/>
      <c r="BHH489" s="107"/>
      <c r="BHI489" s="107"/>
      <c r="BHJ489" s="107"/>
      <c r="BHK489" s="107"/>
      <c r="BHL489" s="107"/>
      <c r="BHM489" s="107"/>
      <c r="BHN489" s="107"/>
      <c r="BHO489" s="107"/>
      <c r="BHP489" s="107"/>
      <c r="BHQ489" s="107"/>
      <c r="BHR489" s="107"/>
      <c r="BHS489" s="107"/>
      <c r="BHT489" s="107"/>
      <c r="BHU489" s="107"/>
      <c r="BHV489" s="107"/>
      <c r="BHW489" s="107"/>
      <c r="BHX489" s="107"/>
      <c r="BHY489" s="107"/>
      <c r="BHZ489" s="107"/>
      <c r="BIA489" s="107"/>
      <c r="BIB489" s="107"/>
      <c r="BIC489" s="107"/>
      <c r="BID489" s="107"/>
      <c r="BIE489" s="107"/>
      <c r="BIF489" s="107"/>
      <c r="BIG489" s="107"/>
      <c r="BIH489" s="107"/>
      <c r="BII489" s="107"/>
      <c r="BIJ489" s="107"/>
      <c r="BIK489" s="107"/>
      <c r="BIL489" s="107"/>
      <c r="BIM489" s="107"/>
      <c r="BIN489" s="107"/>
      <c r="BIO489" s="107"/>
      <c r="BIP489" s="107"/>
      <c r="BIQ489" s="107"/>
      <c r="BIR489" s="107"/>
      <c r="BIS489" s="107"/>
      <c r="BIT489" s="107"/>
      <c r="BIU489" s="107"/>
      <c r="BIV489" s="107"/>
      <c r="BIW489" s="107"/>
      <c r="BIX489" s="107"/>
      <c r="BIY489" s="107"/>
      <c r="BIZ489" s="107"/>
      <c r="BJA489" s="107"/>
      <c r="BJB489" s="107"/>
      <c r="BJC489" s="107"/>
      <c r="BJD489" s="107"/>
      <c r="BJE489" s="107"/>
      <c r="BJF489" s="107"/>
      <c r="BJG489" s="107"/>
      <c r="BJH489" s="107"/>
      <c r="BJI489" s="107"/>
      <c r="BJJ489" s="107"/>
      <c r="BJK489" s="107"/>
      <c r="BJL489" s="107"/>
      <c r="BJM489" s="107"/>
      <c r="BJN489" s="107"/>
      <c r="BJO489" s="107"/>
      <c r="BJP489" s="107"/>
      <c r="BJQ489" s="107"/>
      <c r="BJR489" s="107"/>
      <c r="BJS489" s="107"/>
      <c r="BJT489" s="107"/>
      <c r="BJU489" s="107"/>
      <c r="BJV489" s="107"/>
      <c r="BJW489" s="107"/>
      <c r="BJX489" s="107"/>
      <c r="BJY489" s="107"/>
      <c r="BJZ489" s="107"/>
      <c r="BKA489" s="107"/>
      <c r="BKB489" s="107"/>
      <c r="BKC489" s="107"/>
      <c r="BKD489" s="107"/>
      <c r="BKE489" s="107"/>
      <c r="BKF489" s="107"/>
      <c r="BKG489" s="107"/>
      <c r="BKH489" s="107"/>
      <c r="BKI489" s="107"/>
      <c r="BKJ489" s="107"/>
      <c r="BKK489" s="107"/>
      <c r="BKL489" s="107"/>
      <c r="BKM489" s="107"/>
      <c r="BKN489" s="107"/>
      <c r="BKO489" s="107"/>
      <c r="BKP489" s="107"/>
      <c r="BKQ489" s="107"/>
      <c r="BKR489" s="107"/>
      <c r="BKS489" s="107"/>
      <c r="BKT489" s="107"/>
      <c r="BKU489" s="107"/>
      <c r="BKV489" s="107"/>
      <c r="BKW489" s="107"/>
      <c r="BKX489" s="107"/>
      <c r="BKY489" s="107"/>
      <c r="BKZ489" s="107"/>
      <c r="BLA489" s="107"/>
      <c r="BLB489" s="107"/>
      <c r="BLC489" s="107"/>
      <c r="BLD489" s="107"/>
      <c r="BLE489" s="107"/>
      <c r="BLF489" s="107"/>
      <c r="BLG489" s="107"/>
      <c r="BLH489" s="107"/>
      <c r="BLI489" s="107"/>
      <c r="BLJ489" s="107"/>
      <c r="BLK489" s="107"/>
      <c r="BLL489" s="107"/>
      <c r="BLM489" s="107"/>
      <c r="BLN489" s="107"/>
      <c r="BLO489" s="107"/>
      <c r="BLP489" s="107"/>
      <c r="BLQ489" s="107"/>
      <c r="BLR489" s="107"/>
      <c r="BLS489" s="107"/>
      <c r="BLT489" s="107"/>
      <c r="BLU489" s="107"/>
      <c r="BLV489" s="107"/>
      <c r="BLW489" s="107"/>
      <c r="BLX489" s="107"/>
      <c r="BLY489" s="107"/>
      <c r="BLZ489" s="107"/>
      <c r="BMA489" s="107"/>
      <c r="BMB489" s="107"/>
      <c r="BMC489" s="107"/>
      <c r="BMD489" s="107"/>
      <c r="BME489" s="107"/>
      <c r="BMF489" s="107"/>
      <c r="BMG489" s="107"/>
      <c r="BMH489" s="107"/>
      <c r="BMI489" s="107"/>
      <c r="BMJ489" s="107"/>
      <c r="BMK489" s="107"/>
      <c r="BML489" s="107"/>
      <c r="BMM489" s="107"/>
      <c r="BMN489" s="107"/>
      <c r="BMO489" s="107"/>
      <c r="BMP489" s="107"/>
      <c r="BMQ489" s="107"/>
      <c r="BMR489" s="107"/>
      <c r="BMS489" s="107"/>
      <c r="BMT489" s="107"/>
      <c r="BMU489" s="107"/>
      <c r="BMV489" s="107"/>
      <c r="BMW489" s="107"/>
      <c r="BMX489" s="107"/>
      <c r="BMY489" s="107"/>
      <c r="BMZ489" s="107"/>
      <c r="BNA489" s="107"/>
      <c r="BNB489" s="107"/>
      <c r="BNC489" s="107"/>
      <c r="BND489" s="107"/>
      <c r="BNE489" s="107"/>
      <c r="BNF489" s="107"/>
      <c r="BNG489" s="107"/>
      <c r="BNH489" s="107"/>
      <c r="BNI489" s="107"/>
      <c r="BNJ489" s="107"/>
      <c r="BNK489" s="107"/>
      <c r="BNL489" s="107"/>
      <c r="BNM489" s="107"/>
      <c r="BNN489" s="107"/>
      <c r="BNO489" s="107"/>
      <c r="BNP489" s="107"/>
      <c r="BNQ489" s="107"/>
      <c r="BNR489" s="107"/>
      <c r="BNS489" s="107"/>
      <c r="BNT489" s="107"/>
      <c r="BNU489" s="107"/>
      <c r="BNV489" s="107"/>
      <c r="BNW489" s="107"/>
      <c r="BNX489" s="107"/>
      <c r="BNY489" s="107"/>
      <c r="BNZ489" s="107"/>
      <c r="BOA489" s="107"/>
      <c r="BOB489" s="107"/>
      <c r="BOC489" s="107"/>
      <c r="BOD489" s="107"/>
      <c r="BOE489" s="107"/>
      <c r="BOF489" s="107"/>
      <c r="BOG489" s="107"/>
      <c r="BOH489" s="107"/>
      <c r="BOI489" s="107"/>
      <c r="BOJ489" s="107"/>
      <c r="BOK489" s="107"/>
      <c r="BOL489" s="107"/>
      <c r="BOM489" s="107"/>
      <c r="BON489" s="107"/>
      <c r="BOO489" s="107"/>
      <c r="BOP489" s="107"/>
      <c r="BOQ489" s="107"/>
      <c r="BOR489" s="107"/>
      <c r="BOS489" s="107"/>
      <c r="BOT489" s="107"/>
      <c r="BOU489" s="107"/>
      <c r="BOV489" s="107"/>
      <c r="BOW489" s="107"/>
      <c r="BOX489" s="107"/>
      <c r="BOY489" s="107"/>
      <c r="BOZ489" s="107"/>
      <c r="BPA489" s="107"/>
      <c r="BPB489" s="107"/>
      <c r="BPC489" s="107"/>
      <c r="BPD489" s="107"/>
      <c r="BPE489" s="107"/>
      <c r="BPF489" s="107"/>
      <c r="BPG489" s="107"/>
      <c r="BPH489" s="107"/>
      <c r="BPI489" s="107"/>
      <c r="BPJ489" s="107"/>
      <c r="BPK489" s="107"/>
      <c r="BPL489" s="107"/>
      <c r="BPM489" s="107"/>
      <c r="BPN489" s="107"/>
      <c r="BPO489" s="107"/>
      <c r="BPP489" s="107"/>
      <c r="BPQ489" s="107"/>
      <c r="BPR489" s="107"/>
      <c r="BPS489" s="107"/>
      <c r="BPT489" s="107"/>
      <c r="BPU489" s="107"/>
      <c r="BPV489" s="107"/>
      <c r="BPW489" s="107"/>
      <c r="BPX489" s="107"/>
      <c r="BPY489" s="107"/>
      <c r="BPZ489" s="107"/>
      <c r="BQA489" s="107"/>
      <c r="BQB489" s="107"/>
      <c r="BQC489" s="107"/>
      <c r="BQD489" s="107"/>
      <c r="BQE489" s="107"/>
      <c r="BQF489" s="107"/>
      <c r="BQG489" s="107"/>
      <c r="BQH489" s="107"/>
      <c r="BQI489" s="107"/>
      <c r="BQJ489" s="107"/>
      <c r="BQK489" s="107"/>
      <c r="BQL489" s="107"/>
      <c r="BQM489" s="107"/>
      <c r="BQN489" s="107"/>
      <c r="BQO489" s="107"/>
      <c r="BQP489" s="107"/>
      <c r="BQQ489" s="107"/>
      <c r="BQR489" s="107"/>
      <c r="BQS489" s="107"/>
      <c r="BQT489" s="107"/>
      <c r="BQU489" s="107"/>
      <c r="BQV489" s="107"/>
      <c r="BQW489" s="107"/>
      <c r="BQX489" s="107"/>
      <c r="BQY489" s="107"/>
      <c r="BQZ489" s="107"/>
      <c r="BRA489" s="107"/>
      <c r="BRB489" s="107"/>
      <c r="BRC489" s="107"/>
      <c r="BRD489" s="107"/>
      <c r="BRE489" s="107"/>
      <c r="BRF489" s="107"/>
      <c r="BRG489" s="107"/>
      <c r="BRH489" s="107"/>
      <c r="BRI489" s="107"/>
      <c r="BRJ489" s="107"/>
      <c r="BRK489" s="107"/>
      <c r="BRL489" s="107"/>
      <c r="BRM489" s="107"/>
      <c r="BRN489" s="107"/>
      <c r="BRO489" s="107"/>
      <c r="BRP489" s="107"/>
      <c r="BRQ489" s="107"/>
      <c r="BRR489" s="107"/>
      <c r="BRS489" s="107"/>
      <c r="BRT489" s="107"/>
      <c r="BRU489" s="107"/>
      <c r="BRV489" s="107"/>
      <c r="BRW489" s="107"/>
      <c r="BRX489" s="107"/>
      <c r="BRY489" s="107"/>
      <c r="BRZ489" s="107"/>
      <c r="BSA489" s="107"/>
      <c r="BSB489" s="107"/>
      <c r="BSC489" s="107"/>
      <c r="BSD489" s="107"/>
      <c r="BSE489" s="107"/>
      <c r="BSF489" s="107"/>
      <c r="BSG489" s="107"/>
      <c r="BSH489" s="107"/>
      <c r="BSI489" s="107"/>
      <c r="BSJ489" s="107"/>
      <c r="BSK489" s="107"/>
      <c r="BSL489" s="107"/>
      <c r="BSM489" s="107"/>
      <c r="BSN489" s="107"/>
      <c r="BSO489" s="107"/>
      <c r="BSP489" s="107"/>
      <c r="BSQ489" s="107"/>
      <c r="BSR489" s="107"/>
      <c r="BSS489" s="107"/>
      <c r="BST489" s="107"/>
      <c r="BSU489" s="107"/>
      <c r="BSV489" s="107"/>
      <c r="BSW489" s="107"/>
      <c r="BSX489" s="107"/>
      <c r="BSY489" s="107"/>
      <c r="BSZ489" s="107"/>
      <c r="BTA489" s="107"/>
      <c r="BTB489" s="107"/>
      <c r="BTC489" s="107"/>
      <c r="BTD489" s="107"/>
      <c r="BTE489" s="107"/>
      <c r="BTF489" s="107"/>
      <c r="BTG489" s="107"/>
      <c r="BTH489" s="107"/>
      <c r="BTI489" s="107"/>
      <c r="BTJ489" s="107"/>
      <c r="BTK489" s="107"/>
      <c r="BTL489" s="107"/>
      <c r="BTM489" s="107"/>
      <c r="BTN489" s="107"/>
      <c r="BTO489" s="107"/>
      <c r="BTP489" s="107"/>
      <c r="BTQ489" s="107"/>
      <c r="BTR489" s="107"/>
      <c r="BTS489" s="107"/>
      <c r="BTT489" s="107"/>
      <c r="BTU489" s="107"/>
      <c r="BTV489" s="107"/>
      <c r="BTW489" s="107"/>
      <c r="BTX489" s="107"/>
      <c r="BTY489" s="107"/>
      <c r="BTZ489" s="107"/>
      <c r="BUA489" s="107"/>
      <c r="BUB489" s="107"/>
      <c r="BUC489" s="107"/>
      <c r="BUD489" s="107"/>
      <c r="BUE489" s="107"/>
      <c r="BUF489" s="107"/>
      <c r="BUG489" s="107"/>
      <c r="BUH489" s="107"/>
      <c r="BUI489" s="107"/>
      <c r="BUJ489" s="107"/>
      <c r="BUK489" s="107"/>
      <c r="BUL489" s="107"/>
      <c r="BUM489" s="107"/>
      <c r="BUN489" s="107"/>
      <c r="BUO489" s="107"/>
      <c r="BUP489" s="107"/>
      <c r="BUQ489" s="107"/>
      <c r="BUR489" s="107"/>
      <c r="BUS489" s="107"/>
      <c r="BUT489" s="107"/>
      <c r="BUU489" s="107"/>
      <c r="BUV489" s="107"/>
      <c r="BUW489" s="107"/>
      <c r="BUX489" s="107"/>
      <c r="BUY489" s="107"/>
      <c r="BUZ489" s="107"/>
      <c r="BVA489" s="107"/>
      <c r="BVB489" s="107"/>
      <c r="BVC489" s="107"/>
      <c r="BVD489" s="107"/>
      <c r="BVE489" s="107"/>
      <c r="BVF489" s="107"/>
      <c r="BVG489" s="107"/>
      <c r="BVH489" s="107"/>
      <c r="BVI489" s="107"/>
      <c r="BVJ489" s="107"/>
      <c r="BVK489" s="107"/>
      <c r="BVL489" s="107"/>
      <c r="BVM489" s="107"/>
      <c r="BVN489" s="107"/>
      <c r="BVO489" s="107"/>
      <c r="BVP489" s="107"/>
      <c r="BVQ489" s="107"/>
      <c r="BVR489" s="107"/>
      <c r="BVS489" s="107"/>
      <c r="BVT489" s="107"/>
      <c r="BVU489" s="107"/>
      <c r="BVV489" s="107"/>
      <c r="BVW489" s="107"/>
      <c r="BVX489" s="107"/>
      <c r="BVY489" s="107"/>
      <c r="BVZ489" s="107"/>
      <c r="BWA489" s="107"/>
      <c r="BWB489" s="107"/>
      <c r="BWC489" s="107"/>
      <c r="BWD489" s="107"/>
      <c r="BWE489" s="107"/>
      <c r="BWF489" s="107"/>
      <c r="BWG489" s="107"/>
      <c r="BWH489" s="107"/>
      <c r="BWI489" s="107"/>
      <c r="BWJ489" s="107"/>
      <c r="BWK489" s="107"/>
      <c r="BWL489" s="107"/>
      <c r="BWM489" s="107"/>
      <c r="BWN489" s="107"/>
      <c r="BWO489" s="107"/>
      <c r="BWP489" s="107"/>
      <c r="BWQ489" s="107"/>
      <c r="BWR489" s="107"/>
      <c r="BWS489" s="107"/>
      <c r="BWT489" s="107"/>
      <c r="BWU489" s="107"/>
      <c r="BWV489" s="107"/>
      <c r="BWW489" s="107"/>
      <c r="BWX489" s="107"/>
      <c r="BWY489" s="107"/>
      <c r="BWZ489" s="107"/>
      <c r="BXA489" s="107"/>
      <c r="BXB489" s="107"/>
      <c r="BXC489" s="107"/>
      <c r="BXD489" s="107"/>
      <c r="BXE489" s="107"/>
      <c r="BXF489" s="107"/>
      <c r="BXG489" s="107"/>
      <c r="BXH489" s="107"/>
      <c r="BXI489" s="107"/>
      <c r="BXJ489" s="107"/>
      <c r="BXK489" s="107"/>
      <c r="BXL489" s="107"/>
      <c r="BXM489" s="107"/>
      <c r="BXN489" s="107"/>
      <c r="BXO489" s="107"/>
      <c r="BXP489" s="107"/>
      <c r="BXQ489" s="107"/>
      <c r="BXR489" s="107"/>
      <c r="BXS489" s="107"/>
      <c r="BXT489" s="107"/>
      <c r="BXU489" s="107"/>
      <c r="BXV489" s="107"/>
      <c r="BXW489" s="107"/>
      <c r="BXX489" s="107"/>
      <c r="BXY489" s="107"/>
      <c r="BXZ489" s="107"/>
      <c r="BYA489" s="107"/>
      <c r="BYB489" s="107"/>
      <c r="BYC489" s="107"/>
      <c r="BYD489" s="107"/>
      <c r="BYE489" s="107"/>
      <c r="BYF489" s="107"/>
      <c r="BYG489" s="107"/>
      <c r="BYH489" s="107"/>
      <c r="BYI489" s="107"/>
      <c r="BYJ489" s="107"/>
      <c r="BYK489" s="107"/>
      <c r="BYL489" s="107"/>
      <c r="BYM489" s="107"/>
      <c r="BYN489" s="107"/>
      <c r="BYO489" s="107"/>
      <c r="BYP489" s="107"/>
      <c r="BYQ489" s="107"/>
      <c r="BYR489" s="107"/>
      <c r="BYS489" s="107"/>
      <c r="BYT489" s="107"/>
      <c r="BYU489" s="107"/>
      <c r="BYV489" s="107"/>
      <c r="BYW489" s="107"/>
      <c r="BYX489" s="107"/>
      <c r="BYY489" s="107"/>
      <c r="BYZ489" s="107"/>
      <c r="BZA489" s="107"/>
      <c r="BZB489" s="107"/>
      <c r="BZC489" s="107"/>
      <c r="BZD489" s="107"/>
      <c r="BZE489" s="107"/>
      <c r="BZF489" s="107"/>
      <c r="BZG489" s="107"/>
      <c r="BZH489" s="107"/>
      <c r="BZI489" s="107"/>
      <c r="BZJ489" s="107"/>
      <c r="BZK489" s="107"/>
      <c r="BZL489" s="107"/>
      <c r="BZM489" s="107"/>
      <c r="BZN489" s="107"/>
      <c r="BZO489" s="107"/>
      <c r="BZP489" s="107"/>
      <c r="BZQ489" s="107"/>
      <c r="BZR489" s="107"/>
      <c r="BZS489" s="107"/>
      <c r="BZT489" s="107"/>
      <c r="BZU489" s="107"/>
      <c r="BZV489" s="107"/>
      <c r="BZW489" s="107"/>
      <c r="BZX489" s="107"/>
      <c r="BZY489" s="107"/>
      <c r="BZZ489" s="107"/>
      <c r="CAA489" s="107"/>
      <c r="CAB489" s="107"/>
      <c r="CAC489" s="107"/>
      <c r="CAD489" s="107"/>
      <c r="CAE489" s="107"/>
      <c r="CAF489" s="107"/>
      <c r="CAG489" s="107"/>
      <c r="CAH489" s="107"/>
      <c r="CAI489" s="107"/>
      <c r="CAJ489" s="107"/>
      <c r="CAK489" s="107"/>
      <c r="CAL489" s="107"/>
      <c r="CAM489" s="107"/>
      <c r="CAN489" s="107"/>
      <c r="CAO489" s="107"/>
      <c r="CAP489" s="107"/>
      <c r="CAQ489" s="107"/>
      <c r="CAR489" s="107"/>
      <c r="CAS489" s="107"/>
      <c r="CAT489" s="107"/>
      <c r="CAU489" s="107"/>
      <c r="CAV489" s="107"/>
      <c r="CAW489" s="107"/>
      <c r="CAX489" s="107"/>
      <c r="CAY489" s="107"/>
      <c r="CAZ489" s="107"/>
      <c r="CBA489" s="107"/>
      <c r="CBB489" s="107"/>
      <c r="CBC489" s="107"/>
      <c r="CBD489" s="107"/>
      <c r="CBE489" s="107"/>
      <c r="CBF489" s="107"/>
      <c r="CBG489" s="107"/>
      <c r="CBH489" s="107"/>
      <c r="CBI489" s="107"/>
      <c r="CBJ489" s="107"/>
      <c r="CBK489" s="107"/>
      <c r="CBL489" s="107"/>
      <c r="CBM489" s="107"/>
      <c r="CBN489" s="107"/>
      <c r="CBO489" s="107"/>
      <c r="CBP489" s="107"/>
      <c r="CBQ489" s="107"/>
      <c r="CBR489" s="107"/>
      <c r="CBS489" s="107"/>
      <c r="CBT489" s="107"/>
      <c r="CBU489" s="107"/>
      <c r="CBV489" s="107"/>
      <c r="CBW489" s="107"/>
      <c r="CBX489" s="107"/>
      <c r="CBY489" s="107"/>
      <c r="CBZ489" s="107"/>
      <c r="CCA489" s="107"/>
      <c r="CCB489" s="107"/>
      <c r="CCC489" s="107"/>
      <c r="CCD489" s="107"/>
      <c r="CCE489" s="107"/>
      <c r="CCF489" s="107"/>
      <c r="CCG489" s="107"/>
      <c r="CCH489" s="107"/>
      <c r="CCI489" s="107"/>
      <c r="CCJ489" s="107"/>
      <c r="CCK489" s="107"/>
      <c r="CCL489" s="107"/>
      <c r="CCM489" s="107"/>
      <c r="CCN489" s="107"/>
      <c r="CCO489" s="107"/>
      <c r="CCP489" s="107"/>
      <c r="CCQ489" s="107"/>
      <c r="CCR489" s="107"/>
      <c r="CCS489" s="107"/>
      <c r="CCT489" s="107"/>
      <c r="CCU489" s="107"/>
      <c r="CCV489" s="107"/>
      <c r="CCW489" s="107"/>
      <c r="CCX489" s="107"/>
      <c r="CCY489" s="107"/>
      <c r="CCZ489" s="107"/>
      <c r="CDA489" s="107"/>
      <c r="CDB489" s="107"/>
      <c r="CDC489" s="107"/>
      <c r="CDD489" s="107"/>
      <c r="CDE489" s="107"/>
      <c r="CDF489" s="107"/>
      <c r="CDG489" s="107"/>
      <c r="CDH489" s="107"/>
      <c r="CDI489" s="107"/>
      <c r="CDJ489" s="107"/>
      <c r="CDK489" s="107"/>
      <c r="CDL489" s="107"/>
      <c r="CDM489" s="107"/>
      <c r="CDN489" s="107"/>
      <c r="CDO489" s="107"/>
      <c r="CDP489" s="107"/>
      <c r="CDQ489" s="107"/>
      <c r="CDR489" s="107"/>
      <c r="CDS489" s="107"/>
      <c r="CDT489" s="107"/>
      <c r="CDU489" s="107"/>
      <c r="CDV489" s="107"/>
      <c r="CDW489" s="107"/>
      <c r="CDX489" s="107"/>
      <c r="CDY489" s="107"/>
      <c r="CDZ489" s="107"/>
      <c r="CEA489" s="107"/>
      <c r="CEB489" s="107"/>
      <c r="CEC489" s="107"/>
      <c r="CED489" s="107"/>
      <c r="CEE489" s="107"/>
      <c r="CEF489" s="107"/>
      <c r="CEG489" s="107"/>
      <c r="CEH489" s="107"/>
      <c r="CEI489" s="107"/>
      <c r="CEJ489" s="107"/>
      <c r="CEK489" s="107"/>
      <c r="CEL489" s="107"/>
      <c r="CEM489" s="107"/>
      <c r="CEN489" s="107"/>
      <c r="CEO489" s="107"/>
      <c r="CEP489" s="107"/>
      <c r="CEQ489" s="107"/>
      <c r="CER489" s="107"/>
      <c r="CES489" s="107"/>
      <c r="CET489" s="107"/>
      <c r="CEU489" s="107"/>
      <c r="CEV489" s="107"/>
      <c r="CEW489" s="107"/>
      <c r="CEX489" s="107"/>
      <c r="CEY489" s="107"/>
      <c r="CEZ489" s="107"/>
      <c r="CFA489" s="107"/>
      <c r="CFB489" s="107"/>
      <c r="CFC489" s="107"/>
      <c r="CFD489" s="107"/>
      <c r="CFE489" s="107"/>
      <c r="CFF489" s="107"/>
      <c r="CFG489" s="107"/>
      <c r="CFH489" s="107"/>
      <c r="CFI489" s="107"/>
      <c r="CFJ489" s="107"/>
      <c r="CFK489" s="107"/>
      <c r="CFL489" s="107"/>
      <c r="CFM489" s="107"/>
      <c r="CFN489" s="107"/>
      <c r="CFO489" s="107"/>
      <c r="CFP489" s="107"/>
      <c r="CFQ489" s="107"/>
      <c r="CFR489" s="107"/>
      <c r="CFS489" s="107"/>
      <c r="CFT489" s="107"/>
      <c r="CFU489" s="107"/>
      <c r="CFV489" s="107"/>
      <c r="CFW489" s="107"/>
      <c r="CFX489" s="107"/>
      <c r="CFY489" s="107"/>
      <c r="CFZ489" s="107"/>
      <c r="CGA489" s="107"/>
      <c r="CGB489" s="107"/>
      <c r="CGC489" s="107"/>
      <c r="CGD489" s="107"/>
      <c r="CGE489" s="107"/>
      <c r="CGF489" s="107"/>
      <c r="CGG489" s="107"/>
      <c r="CGH489" s="107"/>
      <c r="CGI489" s="107"/>
      <c r="CGJ489" s="107"/>
      <c r="CGK489" s="107"/>
      <c r="CGL489" s="107"/>
      <c r="CGM489" s="107"/>
      <c r="CGN489" s="107"/>
      <c r="CGO489" s="107"/>
      <c r="CGP489" s="107"/>
      <c r="CGQ489" s="107"/>
      <c r="CGR489" s="107"/>
      <c r="CGS489" s="107"/>
      <c r="CGT489" s="107"/>
      <c r="CGU489" s="107"/>
      <c r="CGV489" s="107"/>
      <c r="CGW489" s="107"/>
      <c r="CGX489" s="107"/>
      <c r="CGY489" s="107"/>
      <c r="CGZ489" s="107"/>
      <c r="CHA489" s="107"/>
      <c r="CHB489" s="107"/>
      <c r="CHC489" s="107"/>
      <c r="CHD489" s="107"/>
      <c r="CHE489" s="107"/>
      <c r="CHF489" s="107"/>
      <c r="CHG489" s="107"/>
      <c r="CHH489" s="107"/>
      <c r="CHI489" s="107"/>
      <c r="CHJ489" s="107"/>
      <c r="CHK489" s="107"/>
      <c r="CHL489" s="107"/>
      <c r="CHM489" s="107"/>
      <c r="CHN489" s="107"/>
      <c r="CHO489" s="107"/>
      <c r="CHP489" s="107"/>
      <c r="CHQ489" s="107"/>
      <c r="CHR489" s="107"/>
      <c r="CHS489" s="107"/>
      <c r="CHT489" s="107"/>
      <c r="CHU489" s="107"/>
      <c r="CHV489" s="107"/>
      <c r="CHW489" s="107"/>
      <c r="CHX489" s="107"/>
      <c r="CHY489" s="107"/>
      <c r="CHZ489" s="107"/>
      <c r="CIA489" s="107"/>
      <c r="CIB489" s="107"/>
      <c r="CIC489" s="107"/>
      <c r="CID489" s="107"/>
      <c r="CIE489" s="107"/>
      <c r="CIF489" s="107"/>
      <c r="CIG489" s="107"/>
      <c r="CIH489" s="107"/>
      <c r="CII489" s="107"/>
      <c r="CIJ489" s="107"/>
      <c r="CIK489" s="107"/>
      <c r="CIL489" s="107"/>
      <c r="CIM489" s="107"/>
      <c r="CIN489" s="107"/>
      <c r="CIO489" s="107"/>
      <c r="CIP489" s="107"/>
      <c r="CIQ489" s="107"/>
      <c r="CIR489" s="107"/>
      <c r="CIS489" s="107"/>
      <c r="CIT489" s="107"/>
      <c r="CIU489" s="107"/>
      <c r="CIV489" s="107"/>
      <c r="CIW489" s="107"/>
      <c r="CIX489" s="107"/>
      <c r="CIY489" s="107"/>
      <c r="CIZ489" s="107"/>
      <c r="CJA489" s="107"/>
      <c r="CJB489" s="107"/>
      <c r="CJC489" s="107"/>
      <c r="CJD489" s="107"/>
      <c r="CJE489" s="107"/>
      <c r="CJF489" s="107"/>
      <c r="CJG489" s="107"/>
      <c r="CJH489" s="107"/>
      <c r="CJI489" s="107"/>
      <c r="CJJ489" s="107"/>
      <c r="CJK489" s="107"/>
      <c r="CJL489" s="107"/>
      <c r="CJM489" s="107"/>
      <c r="CJN489" s="107"/>
      <c r="CJO489" s="107"/>
      <c r="CJP489" s="107"/>
      <c r="CJQ489" s="107"/>
      <c r="CJR489" s="107"/>
      <c r="CJS489" s="107"/>
      <c r="CJT489" s="107"/>
      <c r="CJU489" s="107"/>
      <c r="CJV489" s="107"/>
      <c r="CJW489" s="107"/>
      <c r="CJX489" s="107"/>
      <c r="CJY489" s="107"/>
      <c r="CJZ489" s="107"/>
      <c r="CKA489" s="107"/>
      <c r="CKB489" s="107"/>
      <c r="CKC489" s="107"/>
      <c r="CKD489" s="107"/>
      <c r="CKE489" s="107"/>
      <c r="CKF489" s="107"/>
      <c r="CKG489" s="107"/>
      <c r="CKH489" s="107"/>
      <c r="CKI489" s="107"/>
      <c r="CKJ489" s="107"/>
      <c r="CKK489" s="107"/>
      <c r="CKL489" s="107"/>
      <c r="CKM489" s="107"/>
      <c r="CKN489" s="107"/>
      <c r="CKO489" s="107"/>
      <c r="CKP489" s="107"/>
      <c r="CKQ489" s="107"/>
      <c r="CKR489" s="107"/>
      <c r="CKS489" s="107"/>
      <c r="CKT489" s="107"/>
      <c r="CKU489" s="107"/>
      <c r="CKV489" s="107"/>
      <c r="CKW489" s="107"/>
      <c r="CKX489" s="107"/>
      <c r="CKY489" s="107"/>
      <c r="CKZ489" s="107"/>
      <c r="CLA489" s="107"/>
      <c r="CLB489" s="107"/>
      <c r="CLC489" s="107"/>
      <c r="CLD489" s="107"/>
      <c r="CLE489" s="107"/>
      <c r="CLF489" s="107"/>
      <c r="CLG489" s="107"/>
      <c r="CLH489" s="107"/>
      <c r="CLI489" s="107"/>
      <c r="CLJ489" s="107"/>
      <c r="CLK489" s="107"/>
      <c r="CLL489" s="107"/>
      <c r="CLM489" s="107"/>
      <c r="CLN489" s="107"/>
      <c r="CLO489" s="107"/>
      <c r="CLP489" s="107"/>
      <c r="CLQ489" s="107"/>
      <c r="CLR489" s="107"/>
      <c r="CLS489" s="107"/>
      <c r="CLT489" s="107"/>
      <c r="CLU489" s="107"/>
      <c r="CLV489" s="107"/>
      <c r="CLW489" s="107"/>
      <c r="CLX489" s="107"/>
      <c r="CLY489" s="107"/>
      <c r="CLZ489" s="107"/>
      <c r="CMA489" s="107"/>
      <c r="CMB489" s="107"/>
      <c r="CMC489" s="107"/>
      <c r="CMD489" s="107"/>
      <c r="CME489" s="107"/>
      <c r="CMF489" s="107"/>
      <c r="CMG489" s="107"/>
      <c r="CMH489" s="107"/>
      <c r="CMI489" s="107"/>
      <c r="CMJ489" s="107"/>
      <c r="CMK489" s="107"/>
      <c r="CML489" s="107"/>
      <c r="CMM489" s="107"/>
      <c r="CMN489" s="107"/>
      <c r="CMO489" s="107"/>
      <c r="CMP489" s="107"/>
      <c r="CMQ489" s="107"/>
      <c r="CMR489" s="107"/>
      <c r="CMS489" s="107"/>
      <c r="CMT489" s="107"/>
      <c r="CMU489" s="107"/>
      <c r="CMV489" s="107"/>
      <c r="CMW489" s="107"/>
      <c r="CMX489" s="107"/>
      <c r="CMY489" s="107"/>
      <c r="CMZ489" s="107"/>
      <c r="CNA489" s="107"/>
      <c r="CNB489" s="107"/>
      <c r="CNC489" s="107"/>
      <c r="CND489" s="107"/>
      <c r="CNE489" s="107"/>
      <c r="CNF489" s="107"/>
      <c r="CNG489" s="107"/>
      <c r="CNH489" s="107"/>
      <c r="CNI489" s="107"/>
      <c r="CNJ489" s="107"/>
      <c r="CNK489" s="107"/>
      <c r="CNL489" s="107"/>
      <c r="CNM489" s="107"/>
      <c r="CNN489" s="107"/>
      <c r="CNO489" s="107"/>
      <c r="CNP489" s="107"/>
      <c r="CNQ489" s="107"/>
      <c r="CNR489" s="107"/>
      <c r="CNS489" s="107"/>
      <c r="CNT489" s="107"/>
      <c r="CNU489" s="107"/>
      <c r="CNV489" s="107"/>
      <c r="CNW489" s="107"/>
      <c r="CNX489" s="107"/>
      <c r="CNY489" s="107"/>
      <c r="CNZ489" s="107"/>
      <c r="COA489" s="107"/>
      <c r="COB489" s="107"/>
      <c r="COC489" s="107"/>
      <c r="COD489" s="107"/>
      <c r="COE489" s="107"/>
      <c r="COF489" s="107"/>
      <c r="COG489" s="107"/>
      <c r="COH489" s="107"/>
      <c r="COI489" s="107"/>
      <c r="COJ489" s="107"/>
      <c r="COK489" s="107"/>
      <c r="COL489" s="107"/>
      <c r="COM489" s="107"/>
      <c r="CON489" s="107"/>
      <c r="COO489" s="107"/>
      <c r="COP489" s="107"/>
      <c r="COQ489" s="107"/>
      <c r="COR489" s="107"/>
      <c r="COS489" s="107"/>
      <c r="COT489" s="107"/>
      <c r="COU489" s="107"/>
      <c r="COV489" s="107"/>
      <c r="COW489" s="107"/>
      <c r="COX489" s="107"/>
      <c r="COY489" s="107"/>
      <c r="COZ489" s="107"/>
      <c r="CPA489" s="107"/>
      <c r="CPB489" s="107"/>
      <c r="CPC489" s="107"/>
      <c r="CPD489" s="107"/>
      <c r="CPE489" s="107"/>
      <c r="CPF489" s="107"/>
      <c r="CPG489" s="107"/>
      <c r="CPH489" s="107"/>
      <c r="CPI489" s="107"/>
      <c r="CPJ489" s="107"/>
      <c r="CPK489" s="107"/>
      <c r="CPL489" s="107"/>
      <c r="CPM489" s="107"/>
      <c r="CPN489" s="107"/>
      <c r="CPO489" s="107"/>
      <c r="CPP489" s="107"/>
      <c r="CPQ489" s="107"/>
      <c r="CPR489" s="107"/>
      <c r="CPS489" s="107"/>
      <c r="CPT489" s="107"/>
      <c r="CPU489" s="107"/>
      <c r="CPV489" s="107"/>
      <c r="CPW489" s="107"/>
      <c r="CPX489" s="107"/>
      <c r="CPY489" s="107"/>
      <c r="CPZ489" s="107"/>
      <c r="CQA489" s="107"/>
      <c r="CQB489" s="107"/>
      <c r="CQC489" s="107"/>
      <c r="CQD489" s="107"/>
      <c r="CQE489" s="107"/>
      <c r="CQF489" s="107"/>
      <c r="CQG489" s="107"/>
      <c r="CQH489" s="107"/>
      <c r="CQI489" s="107"/>
      <c r="CQJ489" s="107"/>
      <c r="CQK489" s="107"/>
      <c r="CQL489" s="107"/>
      <c r="CQM489" s="107"/>
      <c r="CQN489" s="107"/>
      <c r="CQO489" s="107"/>
      <c r="CQP489" s="107"/>
      <c r="CQQ489" s="107"/>
      <c r="CQR489" s="107"/>
      <c r="CQS489" s="107"/>
      <c r="CQT489" s="107"/>
      <c r="CQU489" s="107"/>
      <c r="CQV489" s="107"/>
      <c r="CQW489" s="107"/>
      <c r="CQX489" s="107"/>
      <c r="CQY489" s="107"/>
      <c r="CQZ489" s="107"/>
      <c r="CRA489" s="107"/>
      <c r="CRB489" s="107"/>
      <c r="CRC489" s="107"/>
      <c r="CRD489" s="107"/>
      <c r="CRE489" s="107"/>
      <c r="CRF489" s="107"/>
      <c r="CRG489" s="107"/>
      <c r="CRH489" s="107"/>
      <c r="CRI489" s="107"/>
      <c r="CRJ489" s="107"/>
      <c r="CRK489" s="107"/>
      <c r="CRL489" s="107"/>
      <c r="CRM489" s="107"/>
      <c r="CRN489" s="107"/>
      <c r="CRO489" s="107"/>
      <c r="CRP489" s="107"/>
      <c r="CRQ489" s="107"/>
      <c r="CRR489" s="107"/>
      <c r="CRS489" s="107"/>
      <c r="CRT489" s="107"/>
      <c r="CRU489" s="107"/>
      <c r="CRV489" s="107"/>
      <c r="CRW489" s="107"/>
      <c r="CRX489" s="107"/>
      <c r="CRY489" s="107"/>
      <c r="CRZ489" s="107"/>
      <c r="CSA489" s="107"/>
      <c r="CSB489" s="107"/>
      <c r="CSC489" s="107"/>
      <c r="CSD489" s="107"/>
      <c r="CSE489" s="107"/>
      <c r="CSF489" s="107"/>
      <c r="CSG489" s="107"/>
      <c r="CSH489" s="107"/>
      <c r="CSI489" s="107"/>
      <c r="CSJ489" s="107"/>
      <c r="CSK489" s="107"/>
      <c r="CSL489" s="107"/>
      <c r="CSM489" s="107"/>
      <c r="CSN489" s="107"/>
      <c r="CSO489" s="107"/>
      <c r="CSP489" s="107"/>
      <c r="CSQ489" s="107"/>
      <c r="CSR489" s="107"/>
      <c r="CSS489" s="107"/>
      <c r="CST489" s="107"/>
      <c r="CSU489" s="107"/>
      <c r="CSV489" s="107"/>
      <c r="CSW489" s="107"/>
      <c r="CSX489" s="107"/>
      <c r="CSY489" s="107"/>
      <c r="CSZ489" s="107"/>
      <c r="CTA489" s="107"/>
      <c r="CTB489" s="107"/>
      <c r="CTC489" s="107"/>
      <c r="CTD489" s="107"/>
      <c r="CTE489" s="107"/>
      <c r="CTF489" s="107"/>
      <c r="CTG489" s="107"/>
      <c r="CTH489" s="107"/>
      <c r="CTI489" s="107"/>
      <c r="CTJ489" s="107"/>
      <c r="CTK489" s="107"/>
      <c r="CTL489" s="107"/>
      <c r="CTM489" s="107"/>
      <c r="CTN489" s="107"/>
      <c r="CTO489" s="107"/>
      <c r="CTP489" s="107"/>
      <c r="CTQ489" s="107"/>
      <c r="CTR489" s="107"/>
      <c r="CTS489" s="107"/>
      <c r="CTT489" s="107"/>
      <c r="CTU489" s="107"/>
      <c r="CTV489" s="107"/>
      <c r="CTW489" s="107"/>
      <c r="CTX489" s="107"/>
      <c r="CTY489" s="107"/>
      <c r="CTZ489" s="107"/>
      <c r="CUA489" s="107"/>
      <c r="CUB489" s="107"/>
      <c r="CUC489" s="107"/>
      <c r="CUD489" s="107"/>
      <c r="CUE489" s="107"/>
      <c r="CUF489" s="107"/>
      <c r="CUG489" s="107"/>
      <c r="CUH489" s="107"/>
      <c r="CUI489" s="107"/>
      <c r="CUJ489" s="107"/>
      <c r="CUK489" s="107"/>
      <c r="CUL489" s="107"/>
      <c r="CUM489" s="107"/>
      <c r="CUN489" s="107"/>
      <c r="CUO489" s="107"/>
      <c r="CUP489" s="107"/>
      <c r="CUQ489" s="107"/>
      <c r="CUR489" s="107"/>
      <c r="CUS489" s="107"/>
      <c r="CUT489" s="107"/>
      <c r="CUU489" s="107"/>
      <c r="CUV489" s="107"/>
      <c r="CUW489" s="107"/>
      <c r="CUX489" s="107"/>
      <c r="CUY489" s="107"/>
      <c r="CUZ489" s="107"/>
      <c r="CVA489" s="107"/>
      <c r="CVB489" s="107"/>
      <c r="CVC489" s="107"/>
      <c r="CVD489" s="107"/>
      <c r="CVE489" s="107"/>
      <c r="CVF489" s="107"/>
      <c r="CVG489" s="107"/>
      <c r="CVH489" s="107"/>
      <c r="CVI489" s="107"/>
      <c r="CVJ489" s="107"/>
      <c r="CVK489" s="107"/>
      <c r="CVL489" s="107"/>
      <c r="CVM489" s="107"/>
      <c r="CVN489" s="107"/>
      <c r="CVO489" s="107"/>
      <c r="CVP489" s="107"/>
      <c r="CVQ489" s="107"/>
      <c r="CVR489" s="107"/>
      <c r="CVS489" s="107"/>
      <c r="CVT489" s="107"/>
      <c r="CVU489" s="107"/>
      <c r="CVV489" s="107"/>
      <c r="CVW489" s="107"/>
      <c r="CVX489" s="107"/>
      <c r="CVY489" s="107"/>
      <c r="CVZ489" s="107"/>
      <c r="CWA489" s="107"/>
      <c r="CWB489" s="107"/>
      <c r="CWC489" s="107"/>
      <c r="CWD489" s="107"/>
      <c r="CWE489" s="107"/>
      <c r="CWF489" s="107"/>
      <c r="CWG489" s="107"/>
      <c r="CWH489" s="107"/>
      <c r="CWI489" s="107"/>
      <c r="CWJ489" s="107"/>
      <c r="CWK489" s="107"/>
      <c r="CWL489" s="107"/>
      <c r="CWM489" s="107"/>
      <c r="CWN489" s="107"/>
      <c r="CWO489" s="107"/>
      <c r="CWP489" s="107"/>
      <c r="CWQ489" s="107"/>
      <c r="CWR489" s="107"/>
      <c r="CWS489" s="107"/>
      <c r="CWT489" s="107"/>
      <c r="CWU489" s="107"/>
      <c r="CWV489" s="107"/>
      <c r="CWW489" s="107"/>
      <c r="CWX489" s="107"/>
      <c r="CWY489" s="107"/>
      <c r="CWZ489" s="107"/>
      <c r="CXA489" s="107"/>
      <c r="CXB489" s="107"/>
      <c r="CXC489" s="107"/>
      <c r="CXD489" s="107"/>
      <c r="CXE489" s="107"/>
      <c r="CXF489" s="107"/>
      <c r="CXG489" s="107"/>
      <c r="CXH489" s="107"/>
      <c r="CXI489" s="107"/>
      <c r="CXJ489" s="107"/>
      <c r="CXK489" s="107"/>
      <c r="CXL489" s="107"/>
      <c r="CXM489" s="107"/>
      <c r="CXN489" s="107"/>
      <c r="CXO489" s="107"/>
      <c r="CXP489" s="107"/>
      <c r="CXQ489" s="107"/>
      <c r="CXR489" s="107"/>
      <c r="CXS489" s="107"/>
      <c r="CXT489" s="107"/>
      <c r="CXU489" s="107"/>
      <c r="CXV489" s="107"/>
      <c r="CXW489" s="107"/>
      <c r="CXX489" s="107"/>
      <c r="CXY489" s="107"/>
      <c r="CXZ489" s="107"/>
      <c r="CYA489" s="107"/>
      <c r="CYB489" s="107"/>
      <c r="CYC489" s="107"/>
      <c r="CYD489" s="107"/>
      <c r="CYE489" s="107"/>
      <c r="CYF489" s="107"/>
      <c r="CYG489" s="107"/>
      <c r="CYH489" s="107"/>
      <c r="CYI489" s="107"/>
      <c r="CYJ489" s="107"/>
      <c r="CYK489" s="107"/>
      <c r="CYL489" s="107"/>
      <c r="CYM489" s="107"/>
      <c r="CYN489" s="107"/>
      <c r="CYO489" s="107"/>
      <c r="CYP489" s="107"/>
      <c r="CYQ489" s="107"/>
      <c r="CYR489" s="107"/>
      <c r="CYS489" s="107"/>
      <c r="CYT489" s="107"/>
      <c r="CYU489" s="107"/>
      <c r="CYV489" s="107"/>
      <c r="CYW489" s="107"/>
      <c r="CYX489" s="107"/>
      <c r="CYY489" s="107"/>
      <c r="CYZ489" s="107"/>
      <c r="CZA489" s="107"/>
      <c r="CZB489" s="107"/>
      <c r="CZC489" s="107"/>
      <c r="CZD489" s="107"/>
      <c r="CZE489" s="107"/>
      <c r="CZF489" s="107"/>
      <c r="CZG489" s="107"/>
      <c r="CZH489" s="107"/>
      <c r="CZI489" s="107"/>
      <c r="CZJ489" s="107"/>
      <c r="CZK489" s="107"/>
      <c r="CZL489" s="107"/>
      <c r="CZM489" s="107"/>
      <c r="CZN489" s="107"/>
      <c r="CZO489" s="107"/>
      <c r="CZP489" s="107"/>
      <c r="CZQ489" s="107"/>
      <c r="CZR489" s="107"/>
      <c r="CZS489" s="107"/>
      <c r="CZT489" s="107"/>
      <c r="CZU489" s="107"/>
      <c r="CZV489" s="107"/>
      <c r="CZW489" s="107"/>
      <c r="CZX489" s="107"/>
      <c r="CZY489" s="107"/>
      <c r="CZZ489" s="107"/>
      <c r="DAA489" s="107"/>
      <c r="DAB489" s="107"/>
      <c r="DAC489" s="107"/>
      <c r="DAD489" s="107"/>
      <c r="DAE489" s="107"/>
      <c r="DAF489" s="107"/>
      <c r="DAG489" s="107"/>
      <c r="DAH489" s="107"/>
      <c r="DAI489" s="107"/>
      <c r="DAJ489" s="107"/>
      <c r="DAK489" s="107"/>
      <c r="DAL489" s="107"/>
      <c r="DAM489" s="107"/>
      <c r="DAN489" s="107"/>
      <c r="DAO489" s="107"/>
      <c r="DAP489" s="107"/>
      <c r="DAQ489" s="107"/>
      <c r="DAR489" s="107"/>
      <c r="DAS489" s="107"/>
      <c r="DAT489" s="107"/>
      <c r="DAU489" s="107"/>
      <c r="DAV489" s="107"/>
      <c r="DAW489" s="107"/>
      <c r="DAX489" s="107"/>
      <c r="DAY489" s="107"/>
      <c r="DAZ489" s="107"/>
      <c r="DBA489" s="107"/>
      <c r="DBB489" s="107"/>
      <c r="DBC489" s="107"/>
      <c r="DBD489" s="107"/>
      <c r="DBE489" s="107"/>
      <c r="DBF489" s="107"/>
      <c r="DBG489" s="107"/>
      <c r="DBH489" s="107"/>
      <c r="DBI489" s="107"/>
      <c r="DBJ489" s="107"/>
      <c r="DBK489" s="107"/>
      <c r="DBL489" s="107"/>
      <c r="DBM489" s="107"/>
      <c r="DBN489" s="107"/>
      <c r="DBO489" s="107"/>
      <c r="DBP489" s="107"/>
      <c r="DBQ489" s="107"/>
      <c r="DBR489" s="107"/>
      <c r="DBS489" s="107"/>
      <c r="DBT489" s="107"/>
      <c r="DBU489" s="107"/>
      <c r="DBV489" s="107"/>
      <c r="DBW489" s="107"/>
      <c r="DBX489" s="107"/>
      <c r="DBY489" s="107"/>
      <c r="DBZ489" s="107"/>
      <c r="DCA489" s="107"/>
      <c r="DCB489" s="107"/>
      <c r="DCC489" s="107"/>
      <c r="DCD489" s="107"/>
      <c r="DCE489" s="107"/>
      <c r="DCF489" s="107"/>
      <c r="DCG489" s="107"/>
      <c r="DCH489" s="107"/>
      <c r="DCI489" s="107"/>
      <c r="DCJ489" s="107"/>
      <c r="DCK489" s="107"/>
      <c r="DCL489" s="107"/>
      <c r="DCM489" s="107"/>
      <c r="DCN489" s="107"/>
      <c r="DCO489" s="107"/>
      <c r="DCP489" s="107"/>
      <c r="DCQ489" s="107"/>
      <c r="DCR489" s="107"/>
      <c r="DCS489" s="107"/>
      <c r="DCT489" s="107"/>
      <c r="DCU489" s="107"/>
      <c r="DCV489" s="107"/>
      <c r="DCW489" s="107"/>
      <c r="DCX489" s="107"/>
      <c r="DCY489" s="107"/>
      <c r="DCZ489" s="107"/>
      <c r="DDA489" s="107"/>
      <c r="DDB489" s="107"/>
      <c r="DDC489" s="107"/>
      <c r="DDD489" s="107"/>
      <c r="DDE489" s="107"/>
      <c r="DDF489" s="107"/>
      <c r="DDG489" s="107"/>
      <c r="DDH489" s="107"/>
      <c r="DDI489" s="107"/>
      <c r="DDJ489" s="107"/>
      <c r="DDK489" s="107"/>
      <c r="DDL489" s="107"/>
      <c r="DDM489" s="107"/>
      <c r="DDN489" s="107"/>
      <c r="DDO489" s="107"/>
      <c r="DDP489" s="107"/>
      <c r="DDQ489" s="107"/>
      <c r="DDR489" s="107"/>
      <c r="DDS489" s="107"/>
      <c r="DDT489" s="107"/>
      <c r="DDU489" s="107"/>
      <c r="DDV489" s="107"/>
      <c r="DDW489" s="107"/>
      <c r="DDX489" s="107"/>
      <c r="DDY489" s="107"/>
      <c r="DDZ489" s="107"/>
      <c r="DEA489" s="107"/>
      <c r="DEB489" s="107"/>
      <c r="DEC489" s="107"/>
      <c r="DED489" s="107"/>
      <c r="DEE489" s="107"/>
      <c r="DEF489" s="107"/>
      <c r="DEG489" s="107"/>
      <c r="DEH489" s="107"/>
      <c r="DEI489" s="107"/>
      <c r="DEJ489" s="107"/>
      <c r="DEK489" s="107"/>
      <c r="DEL489" s="107"/>
      <c r="DEM489" s="107"/>
      <c r="DEN489" s="107"/>
      <c r="DEO489" s="107"/>
      <c r="DEP489" s="107"/>
      <c r="DEQ489" s="107"/>
      <c r="DER489" s="107"/>
      <c r="DES489" s="107"/>
      <c r="DET489" s="107"/>
      <c r="DEU489" s="107"/>
      <c r="DEV489" s="107"/>
      <c r="DEW489" s="107"/>
      <c r="DEX489" s="107"/>
      <c r="DEY489" s="107"/>
      <c r="DEZ489" s="107"/>
      <c r="DFA489" s="107"/>
      <c r="DFB489" s="107"/>
      <c r="DFC489" s="107"/>
      <c r="DFD489" s="107"/>
      <c r="DFE489" s="107"/>
      <c r="DFF489" s="107"/>
      <c r="DFG489" s="107"/>
      <c r="DFH489" s="107"/>
      <c r="DFI489" s="107"/>
      <c r="DFJ489" s="107"/>
      <c r="DFK489" s="107"/>
      <c r="DFL489" s="107"/>
      <c r="DFM489" s="107"/>
      <c r="DFN489" s="107"/>
      <c r="DFO489" s="107"/>
      <c r="DFP489" s="107"/>
      <c r="DFQ489" s="107"/>
      <c r="DFR489" s="107"/>
      <c r="DFS489" s="107"/>
      <c r="DFT489" s="107"/>
      <c r="DFU489" s="107"/>
      <c r="DFV489" s="107"/>
      <c r="DFW489" s="107"/>
      <c r="DFX489" s="107"/>
      <c r="DFY489" s="107"/>
      <c r="DFZ489" s="107"/>
      <c r="DGA489" s="107"/>
      <c r="DGB489" s="107"/>
      <c r="DGC489" s="107"/>
      <c r="DGD489" s="107"/>
      <c r="DGE489" s="107"/>
      <c r="DGF489" s="107"/>
      <c r="DGG489" s="107"/>
      <c r="DGH489" s="107"/>
      <c r="DGI489" s="107"/>
      <c r="DGJ489" s="107"/>
      <c r="DGK489" s="107"/>
      <c r="DGL489" s="107"/>
      <c r="DGM489" s="107"/>
      <c r="DGN489" s="107"/>
      <c r="DGO489" s="107"/>
      <c r="DGP489" s="107"/>
      <c r="DGQ489" s="107"/>
      <c r="DGR489" s="107"/>
      <c r="DGS489" s="107"/>
      <c r="DGT489" s="107"/>
      <c r="DGU489" s="107"/>
      <c r="DGV489" s="107"/>
      <c r="DGW489" s="107"/>
      <c r="DGX489" s="107"/>
      <c r="DGY489" s="107"/>
      <c r="DGZ489" s="107"/>
      <c r="DHA489" s="107"/>
      <c r="DHB489" s="107"/>
      <c r="DHC489" s="107"/>
      <c r="DHD489" s="107"/>
      <c r="DHE489" s="107"/>
      <c r="DHF489" s="107"/>
      <c r="DHG489" s="107"/>
      <c r="DHH489" s="107"/>
      <c r="DHI489" s="107"/>
      <c r="DHJ489" s="107"/>
      <c r="DHK489" s="107"/>
      <c r="DHL489" s="107"/>
      <c r="DHM489" s="107"/>
      <c r="DHN489" s="107"/>
      <c r="DHO489" s="107"/>
      <c r="DHP489" s="107"/>
      <c r="DHQ489" s="107"/>
      <c r="DHR489" s="107"/>
      <c r="DHS489" s="107"/>
      <c r="DHT489" s="107"/>
      <c r="DHU489" s="107"/>
      <c r="DHV489" s="107"/>
      <c r="DHW489" s="107"/>
      <c r="DHX489" s="107"/>
      <c r="DHY489" s="107"/>
      <c r="DHZ489" s="107"/>
      <c r="DIA489" s="107"/>
      <c r="DIB489" s="107"/>
      <c r="DIC489" s="107"/>
      <c r="DID489" s="107"/>
      <c r="DIE489" s="107"/>
      <c r="DIF489" s="107"/>
      <c r="DIG489" s="107"/>
      <c r="DIH489" s="107"/>
      <c r="DII489" s="107"/>
      <c r="DIJ489" s="107"/>
      <c r="DIK489" s="107"/>
      <c r="DIL489" s="107"/>
      <c r="DIM489" s="107"/>
      <c r="DIN489" s="107"/>
      <c r="DIO489" s="107"/>
      <c r="DIP489" s="107"/>
      <c r="DIQ489" s="107"/>
      <c r="DIR489" s="107"/>
      <c r="DIS489" s="107"/>
      <c r="DIT489" s="107"/>
      <c r="DIU489" s="107"/>
      <c r="DIV489" s="107"/>
      <c r="DIW489" s="107"/>
      <c r="DIX489" s="107"/>
      <c r="DIY489" s="107"/>
      <c r="DIZ489" s="107"/>
      <c r="DJA489" s="107"/>
      <c r="DJB489" s="107"/>
      <c r="DJC489" s="107"/>
      <c r="DJD489" s="107"/>
      <c r="DJE489" s="107"/>
      <c r="DJF489" s="107"/>
      <c r="DJG489" s="107"/>
      <c r="DJH489" s="107"/>
      <c r="DJI489" s="107"/>
      <c r="DJJ489" s="107"/>
      <c r="DJK489" s="107"/>
      <c r="DJL489" s="107"/>
      <c r="DJM489" s="107"/>
      <c r="DJN489" s="107"/>
      <c r="DJO489" s="107"/>
      <c r="DJP489" s="107"/>
      <c r="DJQ489" s="107"/>
      <c r="DJR489" s="107"/>
      <c r="DJS489" s="107"/>
      <c r="DJT489" s="107"/>
      <c r="DJU489" s="107"/>
      <c r="DJV489" s="107"/>
      <c r="DJW489" s="107"/>
      <c r="DJX489" s="107"/>
      <c r="DJY489" s="107"/>
      <c r="DJZ489" s="107"/>
      <c r="DKA489" s="107"/>
      <c r="DKB489" s="107"/>
      <c r="DKC489" s="107"/>
      <c r="DKD489" s="107"/>
      <c r="DKE489" s="107"/>
      <c r="DKF489" s="107"/>
      <c r="DKG489" s="107"/>
      <c r="DKH489" s="107"/>
      <c r="DKI489" s="107"/>
      <c r="DKJ489" s="107"/>
      <c r="DKK489" s="107"/>
      <c r="DKL489" s="107"/>
      <c r="DKM489" s="107"/>
      <c r="DKN489" s="107"/>
      <c r="DKO489" s="107"/>
      <c r="DKP489" s="107"/>
      <c r="DKQ489" s="107"/>
      <c r="DKR489" s="107"/>
      <c r="DKS489" s="107"/>
      <c r="DKT489" s="107"/>
      <c r="DKU489" s="107"/>
      <c r="DKV489" s="107"/>
      <c r="DKW489" s="107"/>
      <c r="DKX489" s="107"/>
      <c r="DKY489" s="107"/>
      <c r="DKZ489" s="107"/>
      <c r="DLA489" s="107"/>
      <c r="DLB489" s="107"/>
      <c r="DLC489" s="107"/>
      <c r="DLD489" s="107"/>
      <c r="DLE489" s="107"/>
      <c r="DLF489" s="107"/>
      <c r="DLG489" s="107"/>
      <c r="DLH489" s="107"/>
      <c r="DLI489" s="107"/>
      <c r="DLJ489" s="107"/>
      <c r="DLK489" s="107"/>
      <c r="DLL489" s="107"/>
      <c r="DLM489" s="107"/>
      <c r="DLN489" s="107"/>
      <c r="DLO489" s="107"/>
      <c r="DLP489" s="107"/>
      <c r="DLQ489" s="107"/>
      <c r="DLR489" s="107"/>
      <c r="DLS489" s="107"/>
      <c r="DLT489" s="107"/>
      <c r="DLU489" s="107"/>
      <c r="DLV489" s="107"/>
      <c r="DLW489" s="107"/>
      <c r="DLX489" s="107"/>
      <c r="DLY489" s="107"/>
      <c r="DLZ489" s="107"/>
      <c r="DMA489" s="107"/>
      <c r="DMB489" s="107"/>
      <c r="DMC489" s="107"/>
      <c r="DMD489" s="107"/>
      <c r="DME489" s="107"/>
      <c r="DMF489" s="107"/>
      <c r="DMG489" s="107"/>
      <c r="DMH489" s="107"/>
      <c r="DMI489" s="107"/>
      <c r="DMJ489" s="107"/>
      <c r="DMK489" s="107"/>
      <c r="DML489" s="107"/>
      <c r="DMM489" s="107"/>
      <c r="DMN489" s="107"/>
      <c r="DMO489" s="107"/>
      <c r="DMP489" s="107"/>
      <c r="DMQ489" s="107"/>
      <c r="DMR489" s="107"/>
      <c r="DMS489" s="107"/>
      <c r="DMT489" s="107"/>
      <c r="DMU489" s="107"/>
      <c r="DMV489" s="107"/>
      <c r="DMW489" s="107"/>
      <c r="DMX489" s="107"/>
      <c r="DMY489" s="107"/>
      <c r="DMZ489" s="107"/>
      <c r="DNA489" s="107"/>
      <c r="DNB489" s="107"/>
      <c r="DNC489" s="107"/>
      <c r="DND489" s="107"/>
      <c r="DNE489" s="107"/>
      <c r="DNF489" s="107"/>
      <c r="DNG489" s="107"/>
      <c r="DNH489" s="107"/>
      <c r="DNI489" s="107"/>
      <c r="DNJ489" s="107"/>
      <c r="DNK489" s="107"/>
      <c r="DNL489" s="107"/>
      <c r="DNM489" s="107"/>
      <c r="DNN489" s="107"/>
      <c r="DNO489" s="107"/>
      <c r="DNP489" s="107"/>
      <c r="DNQ489" s="107"/>
      <c r="DNR489" s="107"/>
      <c r="DNS489" s="107"/>
      <c r="DNT489" s="107"/>
      <c r="DNU489" s="107"/>
      <c r="DNV489" s="107"/>
      <c r="DNW489" s="107"/>
      <c r="DNX489" s="107"/>
      <c r="DNY489" s="107"/>
      <c r="DNZ489" s="107"/>
      <c r="DOA489" s="107"/>
      <c r="DOB489" s="107"/>
      <c r="DOC489" s="107"/>
      <c r="DOD489" s="107"/>
      <c r="DOE489" s="107"/>
      <c r="DOF489" s="107"/>
      <c r="DOG489" s="107"/>
      <c r="DOH489" s="107"/>
      <c r="DOI489" s="107"/>
      <c r="DOJ489" s="107"/>
      <c r="DOK489" s="107"/>
      <c r="DOL489" s="107"/>
      <c r="DOM489" s="107"/>
      <c r="DON489" s="107"/>
      <c r="DOO489" s="107"/>
      <c r="DOP489" s="107"/>
      <c r="DOQ489" s="107"/>
      <c r="DOR489" s="107"/>
      <c r="DOS489" s="107"/>
      <c r="DOT489" s="107"/>
      <c r="DOU489" s="107"/>
      <c r="DOV489" s="107"/>
      <c r="DOW489" s="107"/>
      <c r="DOX489" s="107"/>
      <c r="DOY489" s="107"/>
      <c r="DOZ489" s="107"/>
      <c r="DPA489" s="107"/>
      <c r="DPB489" s="107"/>
      <c r="DPC489" s="107"/>
      <c r="DPD489" s="107"/>
      <c r="DPE489" s="107"/>
      <c r="DPF489" s="107"/>
      <c r="DPG489" s="107"/>
      <c r="DPH489" s="107"/>
      <c r="DPI489" s="107"/>
      <c r="DPJ489" s="107"/>
      <c r="DPK489" s="107"/>
      <c r="DPL489" s="107"/>
      <c r="DPM489" s="107"/>
      <c r="DPN489" s="107"/>
      <c r="DPO489" s="107"/>
      <c r="DPP489" s="107"/>
      <c r="DPQ489" s="107"/>
      <c r="DPR489" s="107"/>
      <c r="DPS489" s="107"/>
      <c r="DPT489" s="107"/>
      <c r="DPU489" s="107"/>
      <c r="DPV489" s="107"/>
      <c r="DPW489" s="107"/>
      <c r="DPX489" s="107"/>
      <c r="DPY489" s="107"/>
      <c r="DPZ489" s="107"/>
      <c r="DQA489" s="107"/>
      <c r="DQB489" s="107"/>
      <c r="DQC489" s="107"/>
      <c r="DQD489" s="107"/>
      <c r="DQE489" s="107"/>
      <c r="DQF489" s="107"/>
      <c r="DQG489" s="107"/>
      <c r="DQH489" s="107"/>
      <c r="DQI489" s="107"/>
      <c r="DQJ489" s="107"/>
      <c r="DQK489" s="107"/>
      <c r="DQL489" s="107"/>
      <c r="DQM489" s="107"/>
      <c r="DQN489" s="107"/>
      <c r="DQO489" s="107"/>
      <c r="DQP489" s="107"/>
      <c r="DQQ489" s="107"/>
      <c r="DQR489" s="107"/>
      <c r="DQS489" s="107"/>
      <c r="DQT489" s="107"/>
      <c r="DQU489" s="107"/>
      <c r="DQV489" s="107"/>
      <c r="DQW489" s="107"/>
      <c r="DQX489" s="107"/>
      <c r="DQY489" s="107"/>
      <c r="DQZ489" s="107"/>
      <c r="DRA489" s="107"/>
      <c r="DRB489" s="107"/>
      <c r="DRC489" s="107"/>
      <c r="DRD489" s="107"/>
      <c r="DRE489" s="107"/>
      <c r="DRF489" s="107"/>
      <c r="DRG489" s="107"/>
      <c r="DRH489" s="107"/>
      <c r="DRI489" s="107"/>
      <c r="DRJ489" s="107"/>
      <c r="DRK489" s="107"/>
      <c r="DRL489" s="107"/>
      <c r="DRM489" s="107"/>
      <c r="DRN489" s="107"/>
      <c r="DRO489" s="107"/>
      <c r="DRP489" s="107"/>
      <c r="DRQ489" s="107"/>
      <c r="DRR489" s="107"/>
      <c r="DRS489" s="107"/>
      <c r="DRT489" s="107"/>
      <c r="DRU489" s="107"/>
      <c r="DRV489" s="107"/>
      <c r="DRW489" s="107"/>
      <c r="DRX489" s="107"/>
      <c r="DRY489" s="107"/>
      <c r="DRZ489" s="107"/>
      <c r="DSA489" s="107"/>
      <c r="DSB489" s="107"/>
      <c r="DSC489" s="107"/>
      <c r="DSD489" s="107"/>
      <c r="DSE489" s="107"/>
      <c r="DSF489" s="107"/>
      <c r="DSG489" s="107"/>
      <c r="DSH489" s="107"/>
      <c r="DSI489" s="107"/>
      <c r="DSJ489" s="107"/>
      <c r="DSK489" s="107"/>
      <c r="DSL489" s="107"/>
      <c r="DSM489" s="107"/>
      <c r="DSN489" s="107"/>
      <c r="DSO489" s="107"/>
      <c r="DSP489" s="107"/>
      <c r="DSQ489" s="107"/>
      <c r="DSR489" s="107"/>
      <c r="DSS489" s="107"/>
      <c r="DST489" s="107"/>
      <c r="DSU489" s="107"/>
      <c r="DSV489" s="107"/>
      <c r="DSW489" s="107"/>
      <c r="DSX489" s="107"/>
      <c r="DSY489" s="107"/>
      <c r="DSZ489" s="107"/>
      <c r="DTA489" s="107"/>
      <c r="DTB489" s="107"/>
      <c r="DTC489" s="107"/>
      <c r="DTD489" s="107"/>
      <c r="DTE489" s="107"/>
      <c r="DTF489" s="107"/>
      <c r="DTG489" s="107"/>
      <c r="DTH489" s="107"/>
      <c r="DTI489" s="107"/>
      <c r="DTJ489" s="107"/>
      <c r="DTK489" s="107"/>
      <c r="DTL489" s="107"/>
      <c r="DTM489" s="107"/>
      <c r="DTN489" s="107"/>
      <c r="DTO489" s="107"/>
      <c r="DTP489" s="107"/>
      <c r="DTQ489" s="107"/>
      <c r="DTR489" s="107"/>
      <c r="DTS489" s="107"/>
      <c r="DTT489" s="107"/>
      <c r="DTU489" s="107"/>
      <c r="DTV489" s="107"/>
      <c r="DTW489" s="107"/>
      <c r="DTX489" s="107"/>
      <c r="DTY489" s="107"/>
      <c r="DTZ489" s="107"/>
      <c r="DUA489" s="107"/>
      <c r="DUB489" s="107"/>
      <c r="DUC489" s="107"/>
      <c r="DUD489" s="107"/>
      <c r="DUE489" s="107"/>
      <c r="DUF489" s="107"/>
      <c r="DUG489" s="107"/>
      <c r="DUH489" s="107"/>
      <c r="DUI489" s="107"/>
      <c r="DUJ489" s="107"/>
      <c r="DUK489" s="107"/>
      <c r="DUL489" s="107"/>
      <c r="DUM489" s="107"/>
      <c r="DUN489" s="107"/>
      <c r="DUO489" s="107"/>
      <c r="DUP489" s="107"/>
      <c r="DUQ489" s="107"/>
      <c r="DUR489" s="107"/>
      <c r="DUS489" s="107"/>
      <c r="DUT489" s="107"/>
      <c r="DUU489" s="107"/>
      <c r="DUV489" s="107"/>
      <c r="DUW489" s="107"/>
      <c r="DUX489" s="107"/>
      <c r="DUY489" s="107"/>
      <c r="DUZ489" s="107"/>
      <c r="DVA489" s="107"/>
      <c r="DVB489" s="107"/>
      <c r="DVC489" s="107"/>
      <c r="DVD489" s="107"/>
      <c r="DVE489" s="107"/>
      <c r="DVF489" s="107"/>
      <c r="DVG489" s="107"/>
      <c r="DVH489" s="107"/>
      <c r="DVI489" s="107"/>
      <c r="DVJ489" s="107"/>
      <c r="DVK489" s="107"/>
      <c r="DVL489" s="107"/>
      <c r="DVM489" s="107"/>
      <c r="DVN489" s="107"/>
      <c r="DVO489" s="107"/>
      <c r="DVP489" s="107"/>
      <c r="DVQ489" s="107"/>
      <c r="DVR489" s="107"/>
      <c r="DVS489" s="107"/>
      <c r="DVT489" s="107"/>
      <c r="DVU489" s="107"/>
      <c r="DVV489" s="107"/>
      <c r="DVW489" s="107"/>
      <c r="DVX489" s="107"/>
      <c r="DVY489" s="107"/>
      <c r="DVZ489" s="107"/>
      <c r="DWA489" s="107"/>
      <c r="DWB489" s="107"/>
      <c r="DWC489" s="107"/>
      <c r="DWD489" s="107"/>
      <c r="DWE489" s="107"/>
      <c r="DWF489" s="107"/>
      <c r="DWG489" s="107"/>
      <c r="DWH489" s="107"/>
      <c r="DWI489" s="107"/>
      <c r="DWJ489" s="107"/>
      <c r="DWK489" s="107"/>
      <c r="DWL489" s="107"/>
      <c r="DWM489" s="107"/>
      <c r="DWN489" s="107"/>
      <c r="DWO489" s="107"/>
      <c r="DWP489" s="107"/>
      <c r="DWQ489" s="107"/>
      <c r="DWR489" s="107"/>
      <c r="DWS489" s="107"/>
      <c r="DWT489" s="107"/>
      <c r="DWU489" s="107"/>
      <c r="DWV489" s="107"/>
      <c r="DWW489" s="107"/>
      <c r="DWX489" s="107"/>
      <c r="DWY489" s="107"/>
      <c r="DWZ489" s="107"/>
      <c r="DXA489" s="107"/>
      <c r="DXB489" s="107"/>
      <c r="DXC489" s="107"/>
      <c r="DXD489" s="107"/>
      <c r="DXE489" s="107"/>
      <c r="DXF489" s="107"/>
      <c r="DXG489" s="107"/>
      <c r="DXH489" s="107"/>
      <c r="DXI489" s="107"/>
      <c r="DXJ489" s="107"/>
      <c r="DXK489" s="107"/>
      <c r="DXL489" s="107"/>
      <c r="DXM489" s="107"/>
      <c r="DXN489" s="107"/>
      <c r="DXO489" s="107"/>
      <c r="DXP489" s="107"/>
      <c r="DXQ489" s="107"/>
      <c r="DXR489" s="107"/>
      <c r="DXS489" s="107"/>
      <c r="DXT489" s="107"/>
      <c r="DXU489" s="107"/>
      <c r="DXV489" s="107"/>
      <c r="DXW489" s="107"/>
      <c r="DXX489" s="107"/>
      <c r="DXY489" s="107"/>
      <c r="DXZ489" s="107"/>
      <c r="DYA489" s="107"/>
      <c r="DYB489" s="107"/>
      <c r="DYC489" s="107"/>
      <c r="DYD489" s="107"/>
      <c r="DYE489" s="107"/>
      <c r="DYF489" s="107"/>
      <c r="DYG489" s="107"/>
      <c r="DYH489" s="107"/>
      <c r="DYI489" s="107"/>
      <c r="DYJ489" s="107"/>
      <c r="DYK489" s="107"/>
      <c r="DYL489" s="107"/>
      <c r="DYM489" s="107"/>
      <c r="DYN489" s="107"/>
      <c r="DYO489" s="107"/>
      <c r="DYP489" s="107"/>
      <c r="DYQ489" s="107"/>
      <c r="DYR489" s="107"/>
      <c r="DYS489" s="107"/>
      <c r="DYT489" s="107"/>
      <c r="DYU489" s="107"/>
      <c r="DYV489" s="107"/>
      <c r="DYW489" s="107"/>
      <c r="DYX489" s="107"/>
      <c r="DYY489" s="107"/>
      <c r="DYZ489" s="107"/>
      <c r="DZA489" s="107"/>
      <c r="DZB489" s="107"/>
      <c r="DZC489" s="107"/>
      <c r="DZD489" s="107"/>
      <c r="DZE489" s="107"/>
      <c r="DZF489" s="107"/>
      <c r="DZG489" s="107"/>
      <c r="DZH489" s="107"/>
      <c r="DZI489" s="107"/>
      <c r="DZJ489" s="107"/>
      <c r="DZK489" s="107"/>
      <c r="DZL489" s="107"/>
      <c r="DZM489" s="107"/>
      <c r="DZN489" s="107"/>
      <c r="DZO489" s="107"/>
      <c r="DZP489" s="107"/>
      <c r="DZQ489" s="107"/>
      <c r="DZR489" s="107"/>
      <c r="DZS489" s="107"/>
      <c r="DZT489" s="107"/>
      <c r="DZU489" s="107"/>
      <c r="DZV489" s="107"/>
      <c r="DZW489" s="107"/>
      <c r="DZX489" s="107"/>
      <c r="DZY489" s="107"/>
      <c r="DZZ489" s="107"/>
      <c r="EAA489" s="107"/>
      <c r="EAB489" s="107"/>
      <c r="EAC489" s="107"/>
      <c r="EAD489" s="107"/>
      <c r="EAE489" s="107"/>
      <c r="EAF489" s="107"/>
      <c r="EAG489" s="107"/>
      <c r="EAH489" s="107"/>
      <c r="EAI489" s="107"/>
      <c r="EAJ489" s="107"/>
      <c r="EAK489" s="107"/>
      <c r="EAL489" s="107"/>
      <c r="EAM489" s="107"/>
      <c r="EAN489" s="107"/>
      <c r="EAO489" s="107"/>
      <c r="EAP489" s="107"/>
      <c r="EAQ489" s="107"/>
      <c r="EAR489" s="107"/>
      <c r="EAS489" s="107"/>
      <c r="EAT489" s="107"/>
      <c r="EAU489" s="107"/>
      <c r="EAV489" s="107"/>
      <c r="EAW489" s="107"/>
      <c r="EAX489" s="107"/>
      <c r="EAY489" s="107"/>
      <c r="EAZ489" s="107"/>
      <c r="EBA489" s="107"/>
      <c r="EBB489" s="107"/>
      <c r="EBC489" s="107"/>
      <c r="EBD489" s="107"/>
      <c r="EBE489" s="107"/>
      <c r="EBF489" s="107"/>
      <c r="EBG489" s="107"/>
      <c r="EBH489" s="107"/>
      <c r="EBI489" s="107"/>
      <c r="EBJ489" s="107"/>
      <c r="EBK489" s="107"/>
      <c r="EBL489" s="107"/>
      <c r="EBM489" s="107"/>
      <c r="EBN489" s="107"/>
      <c r="EBO489" s="107"/>
      <c r="EBP489" s="107"/>
      <c r="EBQ489" s="107"/>
      <c r="EBR489" s="107"/>
      <c r="EBS489" s="107"/>
      <c r="EBT489" s="107"/>
      <c r="EBU489" s="107"/>
      <c r="EBV489" s="107"/>
      <c r="EBW489" s="107"/>
      <c r="EBX489" s="107"/>
      <c r="EBY489" s="107"/>
      <c r="EBZ489" s="107"/>
      <c r="ECA489" s="107"/>
      <c r="ECB489" s="107"/>
      <c r="ECC489" s="107"/>
      <c r="ECD489" s="107"/>
      <c r="ECE489" s="107"/>
      <c r="ECF489" s="107"/>
      <c r="ECG489" s="107"/>
      <c r="ECH489" s="107"/>
      <c r="ECI489" s="107"/>
      <c r="ECJ489" s="107"/>
      <c r="ECK489" s="107"/>
      <c r="ECL489" s="107"/>
      <c r="ECM489" s="107"/>
      <c r="ECN489" s="107"/>
      <c r="ECO489" s="107"/>
      <c r="ECP489" s="107"/>
      <c r="ECQ489" s="107"/>
      <c r="ECR489" s="107"/>
      <c r="ECS489" s="107"/>
      <c r="ECT489" s="107"/>
      <c r="ECU489" s="107"/>
      <c r="ECV489" s="107"/>
      <c r="ECW489" s="107"/>
      <c r="ECX489" s="107"/>
      <c r="ECY489" s="107"/>
      <c r="ECZ489" s="107"/>
      <c r="EDA489" s="107"/>
      <c r="EDB489" s="107"/>
      <c r="EDC489" s="107"/>
      <c r="EDD489" s="107"/>
      <c r="EDE489" s="107"/>
      <c r="EDF489" s="107"/>
      <c r="EDG489" s="107"/>
      <c r="EDH489" s="107"/>
      <c r="EDI489" s="107"/>
      <c r="EDJ489" s="107"/>
      <c r="EDK489" s="107"/>
      <c r="EDL489" s="107"/>
      <c r="EDM489" s="107"/>
      <c r="EDN489" s="107"/>
      <c r="EDO489" s="107"/>
      <c r="EDP489" s="107"/>
      <c r="EDQ489" s="107"/>
      <c r="EDR489" s="107"/>
      <c r="EDS489" s="107"/>
      <c r="EDT489" s="107"/>
      <c r="EDU489" s="107"/>
      <c r="EDV489" s="107"/>
      <c r="EDW489" s="107"/>
      <c r="EDX489" s="107"/>
      <c r="EDY489" s="107"/>
      <c r="EDZ489" s="107"/>
      <c r="EEA489" s="107"/>
      <c r="EEB489" s="107"/>
      <c r="EEC489" s="107"/>
      <c r="EED489" s="107"/>
      <c r="EEE489" s="107"/>
      <c r="EEF489" s="107"/>
      <c r="EEG489" s="107"/>
      <c r="EEH489" s="107"/>
      <c r="EEI489" s="107"/>
      <c r="EEJ489" s="107"/>
      <c r="EEK489" s="107"/>
      <c r="EEL489" s="107"/>
      <c r="EEM489" s="107"/>
      <c r="EEN489" s="107"/>
      <c r="EEO489" s="107"/>
      <c r="EEP489" s="107"/>
      <c r="EEQ489" s="107"/>
      <c r="EER489" s="107"/>
      <c r="EES489" s="107"/>
      <c r="EET489" s="107"/>
      <c r="EEU489" s="107"/>
      <c r="EEV489" s="107"/>
      <c r="EEW489" s="107"/>
      <c r="EEX489" s="107"/>
      <c r="EEY489" s="107"/>
      <c r="EEZ489" s="107"/>
      <c r="EFA489" s="107"/>
      <c r="EFB489" s="107"/>
      <c r="EFC489" s="107"/>
      <c r="EFD489" s="107"/>
      <c r="EFE489" s="107"/>
      <c r="EFF489" s="107"/>
      <c r="EFG489" s="107"/>
      <c r="EFH489" s="107"/>
      <c r="EFI489" s="107"/>
      <c r="EFJ489" s="107"/>
      <c r="EFK489" s="107"/>
      <c r="EFL489" s="107"/>
      <c r="EFM489" s="107"/>
      <c r="EFN489" s="107"/>
      <c r="EFO489" s="107"/>
      <c r="EFP489" s="107"/>
      <c r="EFQ489" s="107"/>
      <c r="EFR489" s="107"/>
      <c r="EFS489" s="107"/>
      <c r="EFT489" s="107"/>
      <c r="EFU489" s="107"/>
      <c r="EFV489" s="107"/>
      <c r="EFW489" s="107"/>
      <c r="EFX489" s="107"/>
      <c r="EFY489" s="107"/>
      <c r="EFZ489" s="107"/>
      <c r="EGA489" s="107"/>
      <c r="EGB489" s="107"/>
      <c r="EGC489" s="107"/>
      <c r="EGD489" s="107"/>
      <c r="EGE489" s="107"/>
      <c r="EGF489" s="107"/>
      <c r="EGG489" s="107"/>
      <c r="EGH489" s="107"/>
      <c r="EGI489" s="107"/>
      <c r="EGJ489" s="107"/>
      <c r="EGK489" s="107"/>
      <c r="EGL489" s="107"/>
      <c r="EGM489" s="107"/>
      <c r="EGN489" s="107"/>
      <c r="EGO489" s="107"/>
      <c r="EGP489" s="107"/>
      <c r="EGQ489" s="107"/>
      <c r="EGR489" s="107"/>
      <c r="EGS489" s="107"/>
      <c r="EGT489" s="107"/>
      <c r="EGU489" s="107"/>
      <c r="EGV489" s="107"/>
      <c r="EGW489" s="107"/>
      <c r="EGX489" s="107"/>
      <c r="EGY489" s="107"/>
      <c r="EGZ489" s="107"/>
      <c r="EHA489" s="107"/>
      <c r="EHB489" s="107"/>
      <c r="EHC489" s="107"/>
      <c r="EHD489" s="107"/>
      <c r="EHE489" s="107"/>
      <c r="EHF489" s="107"/>
      <c r="EHG489" s="107"/>
      <c r="EHH489" s="107"/>
      <c r="EHI489" s="107"/>
      <c r="EHJ489" s="107"/>
      <c r="EHK489" s="107"/>
      <c r="EHL489" s="107"/>
      <c r="EHM489" s="107"/>
      <c r="EHN489" s="107"/>
      <c r="EHO489" s="107"/>
      <c r="EHP489" s="107"/>
      <c r="EHQ489" s="107"/>
      <c r="EHR489" s="107"/>
      <c r="EHS489" s="107"/>
      <c r="EHT489" s="107"/>
      <c r="EHU489" s="107"/>
      <c r="EHV489" s="107"/>
      <c r="EHW489" s="107"/>
      <c r="EHX489" s="107"/>
      <c r="EHY489" s="107"/>
      <c r="EHZ489" s="107"/>
      <c r="EIA489" s="107"/>
      <c r="EIB489" s="107"/>
      <c r="EIC489" s="107"/>
      <c r="EID489" s="107"/>
      <c r="EIE489" s="107"/>
      <c r="EIF489" s="107"/>
      <c r="EIG489" s="107"/>
      <c r="EIH489" s="107"/>
      <c r="EII489" s="107"/>
      <c r="EIJ489" s="107"/>
      <c r="EIK489" s="107"/>
      <c r="EIL489" s="107"/>
      <c r="EIM489" s="107"/>
      <c r="EIN489" s="107"/>
      <c r="EIO489" s="107"/>
      <c r="EIP489" s="107"/>
      <c r="EIQ489" s="107"/>
      <c r="EIR489" s="107"/>
      <c r="EIS489" s="107"/>
      <c r="EIT489" s="107"/>
      <c r="EIU489" s="107"/>
      <c r="EIV489" s="107"/>
      <c r="EIW489" s="107"/>
      <c r="EIX489" s="107"/>
      <c r="EIY489" s="107"/>
      <c r="EIZ489" s="107"/>
      <c r="EJA489" s="107"/>
      <c r="EJB489" s="107"/>
      <c r="EJC489" s="107"/>
      <c r="EJD489" s="107"/>
      <c r="EJE489" s="107"/>
      <c r="EJF489" s="107"/>
      <c r="EJG489" s="107"/>
      <c r="EJH489" s="107"/>
      <c r="EJI489" s="107"/>
      <c r="EJJ489" s="107"/>
      <c r="EJK489" s="107"/>
      <c r="EJL489" s="107"/>
      <c r="EJM489" s="107"/>
      <c r="EJN489" s="107"/>
      <c r="EJO489" s="107"/>
      <c r="EJP489" s="107"/>
      <c r="EJQ489" s="107"/>
      <c r="EJR489" s="107"/>
      <c r="EJS489" s="107"/>
      <c r="EJT489" s="107"/>
      <c r="EJU489" s="107"/>
      <c r="EJV489" s="107"/>
      <c r="EJW489" s="107"/>
      <c r="EJX489" s="107"/>
      <c r="EJY489" s="107"/>
      <c r="EJZ489" s="107"/>
      <c r="EKA489" s="107"/>
      <c r="EKB489" s="107"/>
      <c r="EKC489" s="107"/>
      <c r="EKD489" s="107"/>
      <c r="EKE489" s="107"/>
      <c r="EKF489" s="107"/>
      <c r="EKG489" s="107"/>
      <c r="EKH489" s="107"/>
      <c r="EKI489" s="107"/>
      <c r="EKJ489" s="107"/>
      <c r="EKK489" s="107"/>
      <c r="EKL489" s="107"/>
      <c r="EKM489" s="107"/>
      <c r="EKN489" s="107"/>
      <c r="EKO489" s="107"/>
      <c r="EKP489" s="107"/>
      <c r="EKQ489" s="107"/>
      <c r="EKR489" s="107"/>
      <c r="EKS489" s="107"/>
      <c r="EKT489" s="107"/>
      <c r="EKU489" s="107"/>
      <c r="EKV489" s="107"/>
      <c r="EKW489" s="107"/>
      <c r="EKX489" s="107"/>
      <c r="EKY489" s="107"/>
      <c r="EKZ489" s="107"/>
      <c r="ELA489" s="107"/>
      <c r="ELB489" s="107"/>
      <c r="ELC489" s="107"/>
      <c r="ELD489" s="107"/>
      <c r="ELE489" s="107"/>
      <c r="ELF489" s="107"/>
      <c r="ELG489" s="107"/>
      <c r="ELH489" s="107"/>
      <c r="ELI489" s="107"/>
      <c r="ELJ489" s="107"/>
      <c r="ELK489" s="107"/>
      <c r="ELL489" s="107"/>
      <c r="ELM489" s="107"/>
      <c r="ELN489" s="107"/>
      <c r="ELO489" s="107"/>
      <c r="ELP489" s="107"/>
      <c r="ELQ489" s="107"/>
      <c r="ELR489" s="107"/>
      <c r="ELS489" s="107"/>
      <c r="ELT489" s="107"/>
      <c r="ELU489" s="107"/>
      <c r="ELV489" s="107"/>
      <c r="ELW489" s="107"/>
      <c r="ELX489" s="107"/>
      <c r="ELY489" s="107"/>
      <c r="ELZ489" s="107"/>
      <c r="EMA489" s="107"/>
      <c r="EMB489" s="107"/>
      <c r="EMC489" s="107"/>
      <c r="EMD489" s="107"/>
      <c r="EME489" s="107"/>
      <c r="EMF489" s="107"/>
      <c r="EMG489" s="107"/>
      <c r="EMH489" s="107"/>
      <c r="EMI489" s="107"/>
      <c r="EMJ489" s="107"/>
      <c r="EMK489" s="107"/>
      <c r="EML489" s="107"/>
      <c r="EMM489" s="107"/>
      <c r="EMN489" s="107"/>
      <c r="EMO489" s="107"/>
      <c r="EMP489" s="107"/>
      <c r="EMQ489" s="107"/>
      <c r="EMR489" s="107"/>
      <c r="EMS489" s="107"/>
      <c r="EMT489" s="107"/>
      <c r="EMU489" s="107"/>
      <c r="EMV489" s="107"/>
      <c r="EMW489" s="107"/>
      <c r="EMX489" s="107"/>
      <c r="EMY489" s="107"/>
      <c r="EMZ489" s="107"/>
      <c r="ENA489" s="107"/>
      <c r="ENB489" s="107"/>
      <c r="ENC489" s="107"/>
      <c r="END489" s="107"/>
      <c r="ENE489" s="107"/>
      <c r="ENF489" s="107"/>
      <c r="ENG489" s="107"/>
      <c r="ENH489" s="107"/>
      <c r="ENI489" s="107"/>
      <c r="ENJ489" s="107"/>
      <c r="ENK489" s="107"/>
      <c r="ENL489" s="107"/>
      <c r="ENM489" s="107"/>
      <c r="ENN489" s="107"/>
      <c r="ENO489" s="107"/>
      <c r="ENP489" s="107"/>
      <c r="ENQ489" s="107"/>
      <c r="ENR489" s="107"/>
      <c r="ENS489" s="107"/>
      <c r="ENT489" s="107"/>
      <c r="ENU489" s="107"/>
      <c r="ENV489" s="107"/>
      <c r="ENW489" s="107"/>
      <c r="ENX489" s="107"/>
      <c r="ENY489" s="107"/>
      <c r="ENZ489" s="107"/>
      <c r="EOA489" s="107"/>
      <c r="EOB489" s="107"/>
      <c r="EOC489" s="107"/>
      <c r="EOD489" s="107"/>
      <c r="EOE489" s="107"/>
      <c r="EOF489" s="107"/>
      <c r="EOG489" s="107"/>
      <c r="EOH489" s="107"/>
      <c r="EOI489" s="107"/>
      <c r="EOJ489" s="107"/>
      <c r="EOK489" s="107"/>
      <c r="EOL489" s="107"/>
      <c r="EOM489" s="107"/>
      <c r="EON489" s="107"/>
      <c r="EOO489" s="107"/>
      <c r="EOP489" s="107"/>
      <c r="EOQ489" s="107"/>
      <c r="EOR489" s="107"/>
      <c r="EOS489" s="107"/>
      <c r="EOT489" s="107"/>
      <c r="EOU489" s="107"/>
      <c r="EOV489" s="107"/>
      <c r="EOW489" s="107"/>
      <c r="EOX489" s="107"/>
      <c r="EOY489" s="107"/>
      <c r="EOZ489" s="107"/>
      <c r="EPA489" s="107"/>
      <c r="EPB489" s="107"/>
      <c r="EPC489" s="107"/>
      <c r="EPD489" s="107"/>
      <c r="EPE489" s="107"/>
      <c r="EPF489" s="107"/>
      <c r="EPG489" s="107"/>
      <c r="EPH489" s="107"/>
      <c r="EPI489" s="107"/>
      <c r="EPJ489" s="107"/>
      <c r="EPK489" s="107"/>
      <c r="EPL489" s="107"/>
      <c r="EPM489" s="107"/>
      <c r="EPN489" s="107"/>
      <c r="EPO489" s="107"/>
      <c r="EPP489" s="107"/>
      <c r="EPQ489" s="107"/>
      <c r="EPR489" s="107"/>
      <c r="EPS489" s="107"/>
      <c r="EPT489" s="107"/>
      <c r="EPU489" s="107"/>
      <c r="EPV489" s="107"/>
      <c r="EPW489" s="107"/>
      <c r="EPX489" s="107"/>
      <c r="EPY489" s="107"/>
      <c r="EPZ489" s="107"/>
      <c r="EQA489" s="107"/>
      <c r="EQB489" s="107"/>
      <c r="EQC489" s="107"/>
      <c r="EQD489" s="107"/>
      <c r="EQE489" s="107"/>
      <c r="EQF489" s="107"/>
      <c r="EQG489" s="107"/>
      <c r="EQH489" s="107"/>
      <c r="EQI489" s="107"/>
      <c r="EQJ489" s="107"/>
      <c r="EQK489" s="107"/>
      <c r="EQL489" s="107"/>
      <c r="EQM489" s="107"/>
      <c r="EQN489" s="107"/>
      <c r="EQO489" s="107"/>
      <c r="EQP489" s="107"/>
      <c r="EQQ489" s="107"/>
      <c r="EQR489" s="107"/>
      <c r="EQS489" s="107"/>
      <c r="EQT489" s="107"/>
      <c r="EQU489" s="107"/>
      <c r="EQV489" s="107"/>
      <c r="EQW489" s="107"/>
      <c r="EQX489" s="107"/>
      <c r="EQY489" s="107"/>
      <c r="EQZ489" s="107"/>
      <c r="ERA489" s="107"/>
      <c r="ERB489" s="107"/>
      <c r="ERC489" s="107"/>
      <c r="ERD489" s="107"/>
      <c r="ERE489" s="107"/>
      <c r="ERF489" s="107"/>
      <c r="ERG489" s="107"/>
      <c r="ERH489" s="107"/>
      <c r="ERI489" s="107"/>
      <c r="ERJ489" s="107"/>
      <c r="ERK489" s="107"/>
      <c r="ERL489" s="107"/>
      <c r="ERM489" s="107"/>
      <c r="ERN489" s="107"/>
      <c r="ERO489" s="107"/>
      <c r="ERP489" s="107"/>
      <c r="ERQ489" s="107"/>
      <c r="ERR489" s="107"/>
      <c r="ERS489" s="107"/>
      <c r="ERT489" s="107"/>
      <c r="ERU489" s="107"/>
      <c r="ERV489" s="107"/>
      <c r="ERW489" s="107"/>
      <c r="ERX489" s="107"/>
      <c r="ERY489" s="107"/>
      <c r="ERZ489" s="107"/>
      <c r="ESA489" s="107"/>
      <c r="ESB489" s="107"/>
      <c r="ESC489" s="107"/>
      <c r="ESD489" s="107"/>
      <c r="ESE489" s="107"/>
      <c r="ESF489" s="107"/>
      <c r="ESG489" s="107"/>
      <c r="ESH489" s="107"/>
      <c r="ESI489" s="107"/>
      <c r="ESJ489" s="107"/>
      <c r="ESK489" s="107"/>
      <c r="ESL489" s="107"/>
      <c r="ESM489" s="107"/>
      <c r="ESN489" s="107"/>
      <c r="ESO489" s="107"/>
      <c r="ESP489" s="107"/>
      <c r="ESQ489" s="107"/>
      <c r="ESR489" s="107"/>
      <c r="ESS489" s="107"/>
      <c r="EST489" s="107"/>
      <c r="ESU489" s="107"/>
      <c r="ESV489" s="107"/>
      <c r="ESW489" s="107"/>
      <c r="ESX489" s="107"/>
      <c r="ESY489" s="107"/>
      <c r="ESZ489" s="107"/>
      <c r="ETA489" s="107"/>
      <c r="ETB489" s="107"/>
      <c r="ETC489" s="107"/>
      <c r="ETD489" s="107"/>
      <c r="ETE489" s="107"/>
      <c r="ETF489" s="107"/>
      <c r="ETG489" s="107"/>
      <c r="ETH489" s="107"/>
      <c r="ETI489" s="107"/>
      <c r="ETJ489" s="107"/>
      <c r="ETK489" s="107"/>
      <c r="ETL489" s="107"/>
      <c r="ETM489" s="107"/>
      <c r="ETN489" s="107"/>
      <c r="ETO489" s="107"/>
      <c r="ETP489" s="107"/>
      <c r="ETQ489" s="107"/>
      <c r="ETR489" s="107"/>
      <c r="ETS489" s="107"/>
      <c r="ETT489" s="107"/>
      <c r="ETU489" s="107"/>
      <c r="ETV489" s="107"/>
      <c r="ETW489" s="107"/>
      <c r="ETX489" s="107"/>
      <c r="ETY489" s="107"/>
      <c r="ETZ489" s="107"/>
      <c r="EUA489" s="107"/>
      <c r="EUB489" s="107"/>
      <c r="EUC489" s="107"/>
      <c r="EUD489" s="107"/>
      <c r="EUE489" s="107"/>
      <c r="EUF489" s="107"/>
      <c r="EUG489" s="107"/>
      <c r="EUH489" s="107"/>
      <c r="EUI489" s="107"/>
      <c r="EUJ489" s="107"/>
      <c r="EUK489" s="107"/>
      <c r="EUL489" s="107"/>
      <c r="EUM489" s="107"/>
      <c r="EUN489" s="107"/>
      <c r="EUO489" s="107"/>
      <c r="EUP489" s="107"/>
      <c r="EUQ489" s="107"/>
      <c r="EUR489" s="107"/>
      <c r="EUS489" s="107"/>
      <c r="EUT489" s="107"/>
      <c r="EUU489" s="107"/>
      <c r="EUV489" s="107"/>
      <c r="EUW489" s="107"/>
      <c r="EUX489" s="107"/>
      <c r="EUY489" s="107"/>
      <c r="EUZ489" s="107"/>
      <c r="EVA489" s="107"/>
      <c r="EVB489" s="107"/>
      <c r="EVC489" s="107"/>
      <c r="EVD489" s="107"/>
      <c r="EVE489" s="107"/>
      <c r="EVF489" s="107"/>
      <c r="EVG489" s="107"/>
      <c r="EVH489" s="107"/>
      <c r="EVI489" s="107"/>
      <c r="EVJ489" s="107"/>
      <c r="EVK489" s="107"/>
      <c r="EVL489" s="107"/>
      <c r="EVM489" s="107"/>
      <c r="EVN489" s="107"/>
      <c r="EVO489" s="107"/>
      <c r="EVP489" s="107"/>
      <c r="EVQ489" s="107"/>
      <c r="EVR489" s="107"/>
      <c r="EVS489" s="107"/>
      <c r="EVT489" s="107"/>
      <c r="EVU489" s="107"/>
      <c r="EVV489" s="107"/>
      <c r="EVW489" s="107"/>
      <c r="EVX489" s="107"/>
      <c r="EVY489" s="107"/>
      <c r="EVZ489" s="107"/>
      <c r="EWA489" s="107"/>
      <c r="EWB489" s="107"/>
      <c r="EWC489" s="107"/>
      <c r="EWD489" s="107"/>
      <c r="EWE489" s="107"/>
      <c r="EWF489" s="107"/>
      <c r="EWG489" s="107"/>
      <c r="EWH489" s="107"/>
      <c r="EWI489" s="107"/>
      <c r="EWJ489" s="107"/>
      <c r="EWK489" s="107"/>
      <c r="EWL489" s="107"/>
      <c r="EWM489" s="107"/>
      <c r="EWN489" s="107"/>
      <c r="EWO489" s="107"/>
      <c r="EWP489" s="107"/>
      <c r="EWQ489" s="107"/>
      <c r="EWR489" s="107"/>
      <c r="EWS489" s="107"/>
      <c r="EWT489" s="107"/>
      <c r="EWU489" s="107"/>
      <c r="EWV489" s="107"/>
      <c r="EWW489" s="107"/>
      <c r="EWX489" s="107"/>
      <c r="EWY489" s="107"/>
      <c r="EWZ489" s="107"/>
      <c r="EXA489" s="107"/>
      <c r="EXB489" s="107"/>
      <c r="EXC489" s="107"/>
      <c r="EXD489" s="107"/>
      <c r="EXE489" s="107"/>
      <c r="EXF489" s="107"/>
      <c r="EXG489" s="107"/>
      <c r="EXH489" s="107"/>
      <c r="EXI489" s="107"/>
      <c r="EXJ489" s="107"/>
      <c r="EXK489" s="107"/>
      <c r="EXL489" s="107"/>
      <c r="EXM489" s="107"/>
      <c r="EXN489" s="107"/>
      <c r="EXO489" s="107"/>
      <c r="EXP489" s="107"/>
      <c r="EXQ489" s="107"/>
      <c r="EXR489" s="107"/>
      <c r="EXS489" s="107"/>
      <c r="EXT489" s="107"/>
      <c r="EXU489" s="107"/>
      <c r="EXV489" s="107"/>
      <c r="EXW489" s="107"/>
      <c r="EXX489" s="107"/>
      <c r="EXY489" s="107"/>
      <c r="EXZ489" s="107"/>
      <c r="EYA489" s="107"/>
      <c r="EYB489" s="107"/>
      <c r="EYC489" s="107"/>
      <c r="EYD489" s="107"/>
      <c r="EYE489" s="107"/>
      <c r="EYF489" s="107"/>
      <c r="EYG489" s="107"/>
      <c r="EYH489" s="107"/>
      <c r="EYI489" s="107"/>
      <c r="EYJ489" s="107"/>
      <c r="EYK489" s="107"/>
      <c r="EYL489" s="107"/>
      <c r="EYM489" s="107"/>
      <c r="EYN489" s="107"/>
      <c r="EYO489" s="107"/>
      <c r="EYP489" s="107"/>
      <c r="EYQ489" s="107"/>
      <c r="EYR489" s="107"/>
      <c r="EYS489" s="107"/>
      <c r="EYT489" s="107"/>
      <c r="EYU489" s="107"/>
      <c r="EYV489" s="107"/>
      <c r="EYW489" s="107"/>
      <c r="EYX489" s="107"/>
      <c r="EYY489" s="107"/>
      <c r="EYZ489" s="107"/>
      <c r="EZA489" s="107"/>
      <c r="EZB489" s="107"/>
      <c r="EZC489" s="107"/>
      <c r="EZD489" s="107"/>
      <c r="EZE489" s="107"/>
      <c r="EZF489" s="107"/>
      <c r="EZG489" s="107"/>
      <c r="EZH489" s="107"/>
      <c r="EZI489" s="107"/>
      <c r="EZJ489" s="107"/>
      <c r="EZK489" s="107"/>
      <c r="EZL489" s="107"/>
      <c r="EZM489" s="107"/>
      <c r="EZN489" s="107"/>
      <c r="EZO489" s="107"/>
      <c r="EZP489" s="107"/>
      <c r="EZQ489" s="107"/>
      <c r="EZR489" s="107"/>
      <c r="EZS489" s="107"/>
      <c r="EZT489" s="107"/>
      <c r="EZU489" s="107"/>
      <c r="EZV489" s="107"/>
      <c r="EZW489" s="107"/>
      <c r="EZX489" s="107"/>
      <c r="EZY489" s="107"/>
      <c r="EZZ489" s="107"/>
      <c r="FAA489" s="107"/>
      <c r="FAB489" s="107"/>
      <c r="FAC489" s="107"/>
      <c r="FAD489" s="107"/>
      <c r="FAE489" s="107"/>
      <c r="FAF489" s="107"/>
      <c r="FAG489" s="107"/>
      <c r="FAH489" s="107"/>
      <c r="FAI489" s="107"/>
      <c r="FAJ489" s="107"/>
      <c r="FAK489" s="107"/>
      <c r="FAL489" s="107"/>
      <c r="FAM489" s="107"/>
      <c r="FAN489" s="107"/>
      <c r="FAO489" s="107"/>
      <c r="FAP489" s="107"/>
      <c r="FAQ489" s="107"/>
      <c r="FAR489" s="107"/>
      <c r="FAS489" s="107"/>
      <c r="FAT489" s="107"/>
      <c r="FAU489" s="107"/>
      <c r="FAV489" s="107"/>
      <c r="FAW489" s="107"/>
      <c r="FAX489" s="107"/>
      <c r="FAY489" s="107"/>
      <c r="FAZ489" s="107"/>
      <c r="FBA489" s="107"/>
      <c r="FBB489" s="107"/>
      <c r="FBC489" s="107"/>
      <c r="FBD489" s="107"/>
      <c r="FBE489" s="107"/>
      <c r="FBF489" s="107"/>
      <c r="FBG489" s="107"/>
      <c r="FBH489" s="107"/>
      <c r="FBI489" s="107"/>
      <c r="FBJ489" s="107"/>
      <c r="FBK489" s="107"/>
      <c r="FBL489" s="107"/>
      <c r="FBM489" s="107"/>
      <c r="FBN489" s="107"/>
      <c r="FBO489" s="107"/>
      <c r="FBP489" s="107"/>
      <c r="FBQ489" s="107"/>
      <c r="FBR489" s="107"/>
      <c r="FBS489" s="107"/>
      <c r="FBT489" s="107"/>
      <c r="FBU489" s="107"/>
      <c r="FBV489" s="107"/>
      <c r="FBW489" s="107"/>
      <c r="FBX489" s="107"/>
      <c r="FBY489" s="107"/>
      <c r="FBZ489" s="107"/>
      <c r="FCA489" s="107"/>
      <c r="FCB489" s="107"/>
      <c r="FCC489" s="107"/>
      <c r="FCD489" s="107"/>
      <c r="FCE489" s="107"/>
      <c r="FCF489" s="107"/>
      <c r="FCG489" s="107"/>
      <c r="FCH489" s="107"/>
      <c r="FCI489" s="107"/>
      <c r="FCJ489" s="107"/>
      <c r="FCK489" s="107"/>
      <c r="FCL489" s="107"/>
      <c r="FCM489" s="107"/>
      <c r="FCN489" s="107"/>
      <c r="FCO489" s="107"/>
      <c r="FCP489" s="107"/>
      <c r="FCQ489" s="107"/>
      <c r="FCR489" s="107"/>
      <c r="FCS489" s="107"/>
      <c r="FCT489" s="107"/>
      <c r="FCU489" s="107"/>
      <c r="FCV489" s="107"/>
      <c r="FCW489" s="107"/>
      <c r="FCX489" s="107"/>
      <c r="FCY489" s="107"/>
      <c r="FCZ489" s="107"/>
      <c r="FDA489" s="107"/>
      <c r="FDB489" s="107"/>
      <c r="FDC489" s="107"/>
      <c r="FDD489" s="107"/>
      <c r="FDE489" s="107"/>
      <c r="FDF489" s="107"/>
      <c r="FDG489" s="107"/>
      <c r="FDH489" s="107"/>
      <c r="FDI489" s="107"/>
      <c r="FDJ489" s="107"/>
      <c r="FDK489" s="107"/>
      <c r="FDL489" s="107"/>
      <c r="FDM489" s="107"/>
      <c r="FDN489" s="107"/>
      <c r="FDO489" s="107"/>
      <c r="FDP489" s="107"/>
      <c r="FDQ489" s="107"/>
      <c r="FDR489" s="107"/>
      <c r="FDS489" s="107"/>
      <c r="FDT489" s="107"/>
      <c r="FDU489" s="107"/>
      <c r="FDV489" s="107"/>
      <c r="FDW489" s="107"/>
      <c r="FDX489" s="107"/>
      <c r="FDY489" s="107"/>
      <c r="FDZ489" s="107"/>
      <c r="FEA489" s="107"/>
      <c r="FEB489" s="107"/>
      <c r="FEC489" s="107"/>
      <c r="FED489" s="107"/>
      <c r="FEE489" s="107"/>
      <c r="FEF489" s="107"/>
      <c r="FEG489" s="107"/>
      <c r="FEH489" s="107"/>
      <c r="FEI489" s="107"/>
      <c r="FEJ489" s="107"/>
      <c r="FEK489" s="107"/>
      <c r="FEL489" s="107"/>
      <c r="FEM489" s="107"/>
      <c r="FEN489" s="107"/>
      <c r="FEO489" s="107"/>
      <c r="FEP489" s="107"/>
      <c r="FEQ489" s="107"/>
      <c r="FER489" s="107"/>
      <c r="FES489" s="107"/>
      <c r="FET489" s="107"/>
      <c r="FEU489" s="107"/>
      <c r="FEV489" s="107"/>
      <c r="FEW489" s="107"/>
      <c r="FEX489" s="107"/>
      <c r="FEY489" s="107"/>
      <c r="FEZ489" s="107"/>
      <c r="FFA489" s="107"/>
      <c r="FFB489" s="107"/>
      <c r="FFC489" s="107"/>
      <c r="FFD489" s="107"/>
      <c r="FFE489" s="107"/>
      <c r="FFF489" s="107"/>
      <c r="FFG489" s="107"/>
      <c r="FFH489" s="107"/>
      <c r="FFI489" s="107"/>
      <c r="FFJ489" s="107"/>
      <c r="FFK489" s="107"/>
      <c r="FFL489" s="107"/>
      <c r="FFM489" s="107"/>
      <c r="FFN489" s="107"/>
      <c r="FFO489" s="107"/>
      <c r="FFP489" s="107"/>
      <c r="FFQ489" s="107"/>
      <c r="FFR489" s="107"/>
      <c r="FFS489" s="107"/>
      <c r="FFT489" s="107"/>
      <c r="FFU489" s="107"/>
      <c r="FFV489" s="107"/>
      <c r="FFW489" s="107"/>
      <c r="FFX489" s="107"/>
      <c r="FFY489" s="107"/>
      <c r="FFZ489" s="107"/>
      <c r="FGA489" s="107"/>
      <c r="FGB489" s="107"/>
      <c r="FGC489" s="107"/>
      <c r="FGD489" s="107"/>
      <c r="FGE489" s="107"/>
      <c r="FGF489" s="107"/>
      <c r="FGG489" s="107"/>
      <c r="FGH489" s="107"/>
      <c r="FGI489" s="107"/>
      <c r="FGJ489" s="107"/>
      <c r="FGK489" s="107"/>
      <c r="FGL489" s="107"/>
      <c r="FGM489" s="107"/>
      <c r="FGN489" s="107"/>
      <c r="FGO489" s="107"/>
      <c r="FGP489" s="107"/>
      <c r="FGQ489" s="107"/>
      <c r="FGR489" s="107"/>
      <c r="FGS489" s="107"/>
      <c r="FGT489" s="107"/>
      <c r="FGU489" s="107"/>
      <c r="FGV489" s="107"/>
      <c r="FGW489" s="107"/>
      <c r="FGX489" s="107"/>
      <c r="FGY489" s="107"/>
      <c r="FGZ489" s="107"/>
      <c r="FHA489" s="107"/>
      <c r="FHB489" s="107"/>
      <c r="FHC489" s="107"/>
      <c r="FHD489" s="107"/>
      <c r="FHE489" s="107"/>
      <c r="FHF489" s="107"/>
      <c r="FHG489" s="107"/>
      <c r="FHH489" s="107"/>
      <c r="FHI489" s="107"/>
      <c r="FHJ489" s="107"/>
      <c r="FHK489" s="107"/>
      <c r="FHL489" s="107"/>
      <c r="FHM489" s="107"/>
      <c r="FHN489" s="107"/>
      <c r="FHO489" s="107"/>
      <c r="FHP489" s="107"/>
      <c r="FHQ489" s="107"/>
      <c r="FHR489" s="107"/>
      <c r="FHS489" s="107"/>
      <c r="FHT489" s="107"/>
      <c r="FHU489" s="107"/>
      <c r="FHV489" s="107"/>
      <c r="FHW489" s="107"/>
      <c r="FHX489" s="107"/>
      <c r="FHY489" s="107"/>
      <c r="FHZ489" s="107"/>
      <c r="FIA489" s="107"/>
      <c r="FIB489" s="107"/>
      <c r="FIC489" s="107"/>
      <c r="FID489" s="107"/>
      <c r="FIE489" s="107"/>
      <c r="FIF489" s="107"/>
      <c r="FIG489" s="107"/>
      <c r="FIH489" s="107"/>
      <c r="FII489" s="107"/>
      <c r="FIJ489" s="107"/>
      <c r="FIK489" s="107"/>
      <c r="FIL489" s="107"/>
      <c r="FIM489" s="107"/>
      <c r="FIN489" s="107"/>
      <c r="FIO489" s="107"/>
      <c r="FIP489" s="107"/>
      <c r="FIQ489" s="107"/>
      <c r="FIR489" s="107"/>
      <c r="FIS489" s="107"/>
      <c r="FIT489" s="107"/>
      <c r="FIU489" s="107"/>
      <c r="FIV489" s="107"/>
      <c r="FIW489" s="107"/>
      <c r="FIX489" s="107"/>
      <c r="FIY489" s="107"/>
      <c r="FIZ489" s="107"/>
      <c r="FJA489" s="107"/>
      <c r="FJB489" s="107"/>
      <c r="FJC489" s="107"/>
      <c r="FJD489" s="107"/>
      <c r="FJE489" s="107"/>
      <c r="FJF489" s="107"/>
      <c r="FJG489" s="107"/>
      <c r="FJH489" s="107"/>
      <c r="FJI489" s="107"/>
      <c r="FJJ489" s="107"/>
      <c r="FJK489" s="107"/>
      <c r="FJL489" s="107"/>
      <c r="FJM489" s="107"/>
      <c r="FJN489" s="107"/>
      <c r="FJO489" s="107"/>
      <c r="FJP489" s="107"/>
      <c r="FJQ489" s="107"/>
      <c r="FJR489" s="107"/>
      <c r="FJS489" s="107"/>
      <c r="FJT489" s="107"/>
      <c r="FJU489" s="107"/>
      <c r="FJV489" s="107"/>
      <c r="FJW489" s="107"/>
      <c r="FJX489" s="107"/>
      <c r="FJY489" s="107"/>
      <c r="FJZ489" s="107"/>
      <c r="FKA489" s="107"/>
      <c r="FKB489" s="107"/>
      <c r="FKC489" s="107"/>
      <c r="FKD489" s="107"/>
      <c r="FKE489" s="107"/>
      <c r="FKF489" s="107"/>
      <c r="FKG489" s="107"/>
      <c r="FKH489" s="107"/>
      <c r="FKI489" s="107"/>
      <c r="FKJ489" s="107"/>
      <c r="FKK489" s="107"/>
      <c r="FKL489" s="107"/>
      <c r="FKM489" s="107"/>
      <c r="FKN489" s="107"/>
      <c r="FKO489" s="107"/>
      <c r="FKP489" s="107"/>
      <c r="FKQ489" s="107"/>
      <c r="FKR489" s="107"/>
      <c r="FKS489" s="107"/>
      <c r="FKT489" s="107"/>
      <c r="FKU489" s="107"/>
      <c r="FKV489" s="107"/>
      <c r="FKW489" s="107"/>
      <c r="FKX489" s="107"/>
      <c r="FKY489" s="107"/>
      <c r="FKZ489" s="107"/>
      <c r="FLA489" s="107"/>
      <c r="FLB489" s="107"/>
      <c r="FLC489" s="107"/>
      <c r="FLD489" s="107"/>
      <c r="FLE489" s="107"/>
      <c r="FLF489" s="107"/>
      <c r="FLG489" s="107"/>
      <c r="FLH489" s="107"/>
      <c r="FLI489" s="107"/>
      <c r="FLJ489" s="107"/>
      <c r="FLK489" s="107"/>
      <c r="FLL489" s="107"/>
      <c r="FLM489" s="107"/>
      <c r="FLN489" s="107"/>
      <c r="FLO489" s="107"/>
      <c r="FLP489" s="107"/>
      <c r="FLQ489" s="107"/>
      <c r="FLR489" s="107"/>
      <c r="FLS489" s="107"/>
      <c r="FLT489" s="107"/>
      <c r="FLU489" s="107"/>
      <c r="FLV489" s="107"/>
      <c r="FLW489" s="107"/>
      <c r="FLX489" s="107"/>
      <c r="FLY489" s="107"/>
      <c r="FLZ489" s="107"/>
      <c r="FMA489" s="107"/>
      <c r="FMB489" s="107"/>
      <c r="FMC489" s="107"/>
      <c r="FMD489" s="107"/>
      <c r="FME489" s="107"/>
      <c r="FMF489" s="107"/>
      <c r="FMG489" s="107"/>
      <c r="FMH489" s="107"/>
      <c r="FMI489" s="107"/>
      <c r="FMJ489" s="107"/>
      <c r="FMK489" s="107"/>
      <c r="FML489" s="107"/>
      <c r="FMM489" s="107"/>
      <c r="FMN489" s="107"/>
      <c r="FMO489" s="107"/>
      <c r="FMP489" s="107"/>
      <c r="FMQ489" s="107"/>
      <c r="FMR489" s="107"/>
      <c r="FMS489" s="107"/>
      <c r="FMT489" s="107"/>
      <c r="FMU489" s="107"/>
      <c r="FMV489" s="107"/>
      <c r="FMW489" s="107"/>
      <c r="FMX489" s="107"/>
      <c r="FMY489" s="107"/>
      <c r="FMZ489" s="107"/>
      <c r="FNA489" s="107"/>
      <c r="FNB489" s="107"/>
      <c r="FNC489" s="107"/>
      <c r="FND489" s="107"/>
      <c r="FNE489" s="107"/>
      <c r="FNF489" s="107"/>
      <c r="FNG489" s="107"/>
      <c r="FNH489" s="107"/>
      <c r="FNI489" s="107"/>
      <c r="FNJ489" s="107"/>
      <c r="FNK489" s="107"/>
      <c r="FNL489" s="107"/>
      <c r="FNM489" s="107"/>
      <c r="FNN489" s="107"/>
      <c r="FNO489" s="107"/>
      <c r="FNP489" s="107"/>
      <c r="FNQ489" s="107"/>
      <c r="FNR489" s="107"/>
      <c r="FNS489" s="107"/>
      <c r="FNT489" s="107"/>
      <c r="FNU489" s="107"/>
      <c r="FNV489" s="107"/>
      <c r="FNW489" s="107"/>
      <c r="FNX489" s="107"/>
      <c r="FNY489" s="107"/>
      <c r="FNZ489" s="107"/>
      <c r="FOA489" s="107"/>
      <c r="FOB489" s="107"/>
      <c r="FOC489" s="107"/>
      <c r="FOD489" s="107"/>
      <c r="FOE489" s="107"/>
      <c r="FOF489" s="107"/>
      <c r="FOG489" s="107"/>
      <c r="FOH489" s="107"/>
      <c r="FOI489" s="107"/>
      <c r="FOJ489" s="107"/>
      <c r="FOK489" s="107"/>
      <c r="FOL489" s="107"/>
      <c r="FOM489" s="107"/>
      <c r="FON489" s="107"/>
      <c r="FOO489" s="107"/>
      <c r="FOP489" s="107"/>
      <c r="FOQ489" s="107"/>
      <c r="FOR489" s="107"/>
      <c r="FOS489" s="107"/>
      <c r="FOT489" s="107"/>
      <c r="FOU489" s="107"/>
      <c r="FOV489" s="107"/>
      <c r="FOW489" s="107"/>
      <c r="FOX489" s="107"/>
      <c r="FOY489" s="107"/>
      <c r="FOZ489" s="107"/>
      <c r="FPA489" s="107"/>
      <c r="FPB489" s="107"/>
      <c r="FPC489" s="107"/>
      <c r="FPD489" s="107"/>
      <c r="FPE489" s="107"/>
      <c r="FPF489" s="107"/>
      <c r="FPG489" s="107"/>
      <c r="FPH489" s="107"/>
      <c r="FPI489" s="107"/>
      <c r="FPJ489" s="107"/>
      <c r="FPK489" s="107"/>
      <c r="FPL489" s="107"/>
      <c r="FPM489" s="107"/>
      <c r="FPN489" s="107"/>
      <c r="FPO489" s="107"/>
      <c r="FPP489" s="107"/>
      <c r="FPQ489" s="107"/>
      <c r="FPR489" s="107"/>
      <c r="FPS489" s="107"/>
      <c r="FPT489" s="107"/>
      <c r="FPU489" s="107"/>
      <c r="FPV489" s="107"/>
      <c r="FPW489" s="107"/>
      <c r="FPX489" s="107"/>
      <c r="FPY489" s="107"/>
      <c r="FPZ489" s="107"/>
      <c r="FQA489" s="107"/>
      <c r="FQB489" s="107"/>
      <c r="FQC489" s="107"/>
      <c r="FQD489" s="107"/>
      <c r="FQE489" s="107"/>
      <c r="FQF489" s="107"/>
      <c r="FQG489" s="107"/>
      <c r="FQH489" s="107"/>
      <c r="FQI489" s="107"/>
      <c r="FQJ489" s="107"/>
      <c r="FQK489" s="107"/>
      <c r="FQL489" s="107"/>
      <c r="FQM489" s="107"/>
      <c r="FQN489" s="107"/>
      <c r="FQO489" s="107"/>
      <c r="FQP489" s="107"/>
      <c r="FQQ489" s="107"/>
      <c r="FQR489" s="107"/>
      <c r="FQS489" s="107"/>
      <c r="FQT489" s="107"/>
      <c r="FQU489" s="107"/>
      <c r="FQV489" s="107"/>
      <c r="FQW489" s="107"/>
      <c r="FQX489" s="107"/>
      <c r="FQY489" s="107"/>
      <c r="FQZ489" s="107"/>
      <c r="FRA489" s="107"/>
      <c r="FRB489" s="107"/>
      <c r="FRC489" s="107"/>
      <c r="FRD489" s="107"/>
      <c r="FRE489" s="107"/>
      <c r="FRF489" s="107"/>
      <c r="FRG489" s="107"/>
      <c r="FRH489" s="107"/>
      <c r="FRI489" s="107"/>
      <c r="FRJ489" s="107"/>
      <c r="FRK489" s="107"/>
      <c r="FRL489" s="107"/>
      <c r="FRM489" s="107"/>
      <c r="FRN489" s="107"/>
      <c r="FRO489" s="107"/>
      <c r="FRP489" s="107"/>
      <c r="FRQ489" s="107"/>
      <c r="FRR489" s="107"/>
      <c r="FRS489" s="107"/>
      <c r="FRT489" s="107"/>
      <c r="FRU489" s="107"/>
      <c r="FRV489" s="107"/>
      <c r="FRW489" s="107"/>
      <c r="FRX489" s="107"/>
      <c r="FRY489" s="107"/>
      <c r="FRZ489" s="107"/>
      <c r="FSA489" s="107"/>
      <c r="FSB489" s="107"/>
      <c r="FSC489" s="107"/>
      <c r="FSD489" s="107"/>
      <c r="FSE489" s="107"/>
      <c r="FSF489" s="107"/>
      <c r="FSG489" s="107"/>
      <c r="FSH489" s="107"/>
      <c r="FSI489" s="107"/>
      <c r="FSJ489" s="107"/>
      <c r="FSK489" s="107"/>
      <c r="FSL489" s="107"/>
      <c r="FSM489" s="107"/>
      <c r="FSN489" s="107"/>
      <c r="FSO489" s="107"/>
      <c r="FSP489" s="107"/>
      <c r="FSQ489" s="107"/>
      <c r="FSR489" s="107"/>
      <c r="FSS489" s="107"/>
      <c r="FST489" s="107"/>
      <c r="FSU489" s="107"/>
      <c r="FSV489" s="107"/>
      <c r="FSW489" s="107"/>
      <c r="FSX489" s="107"/>
      <c r="FSY489" s="107"/>
      <c r="FSZ489" s="107"/>
      <c r="FTA489" s="107"/>
      <c r="FTB489" s="107"/>
      <c r="FTC489" s="107"/>
      <c r="FTD489" s="107"/>
      <c r="FTE489" s="107"/>
      <c r="FTF489" s="107"/>
      <c r="FTG489" s="107"/>
      <c r="FTH489" s="107"/>
      <c r="FTI489" s="107"/>
      <c r="FTJ489" s="107"/>
      <c r="FTK489" s="107"/>
      <c r="FTL489" s="107"/>
      <c r="FTM489" s="107"/>
      <c r="FTN489" s="107"/>
      <c r="FTO489" s="107"/>
      <c r="FTP489" s="107"/>
      <c r="FTQ489" s="107"/>
      <c r="FTR489" s="107"/>
      <c r="FTS489" s="107"/>
      <c r="FTT489" s="107"/>
      <c r="FTU489" s="107"/>
      <c r="FTV489" s="107"/>
      <c r="FTW489" s="107"/>
      <c r="FTX489" s="107"/>
      <c r="FTY489" s="107"/>
      <c r="FTZ489" s="107"/>
      <c r="FUA489" s="107"/>
      <c r="FUB489" s="107"/>
      <c r="FUC489" s="107"/>
      <c r="FUD489" s="107"/>
      <c r="FUE489" s="107"/>
      <c r="FUF489" s="107"/>
      <c r="FUG489" s="107"/>
      <c r="FUH489" s="107"/>
      <c r="FUI489" s="107"/>
      <c r="FUJ489" s="107"/>
      <c r="FUK489" s="107"/>
      <c r="FUL489" s="107"/>
      <c r="FUM489" s="107"/>
      <c r="FUN489" s="107"/>
      <c r="FUO489" s="107"/>
      <c r="FUP489" s="107"/>
      <c r="FUQ489" s="107"/>
      <c r="FUR489" s="107"/>
      <c r="FUS489" s="107"/>
      <c r="FUT489" s="107"/>
      <c r="FUU489" s="107"/>
      <c r="FUV489" s="107"/>
      <c r="FUW489" s="107"/>
      <c r="FUX489" s="107"/>
      <c r="FUY489" s="107"/>
      <c r="FUZ489" s="107"/>
      <c r="FVA489" s="107"/>
      <c r="FVB489" s="107"/>
      <c r="FVC489" s="107"/>
      <c r="FVD489" s="107"/>
      <c r="FVE489" s="107"/>
      <c r="FVF489" s="107"/>
      <c r="FVG489" s="107"/>
      <c r="FVH489" s="107"/>
      <c r="FVI489" s="107"/>
      <c r="FVJ489" s="107"/>
      <c r="FVK489" s="107"/>
      <c r="FVL489" s="107"/>
      <c r="FVM489" s="107"/>
      <c r="FVN489" s="107"/>
      <c r="FVO489" s="107"/>
      <c r="FVP489" s="107"/>
      <c r="FVQ489" s="107"/>
      <c r="FVR489" s="107"/>
      <c r="FVS489" s="107"/>
      <c r="FVT489" s="107"/>
      <c r="FVU489" s="107"/>
      <c r="FVV489" s="107"/>
      <c r="FVW489" s="107"/>
      <c r="FVX489" s="107"/>
      <c r="FVY489" s="107"/>
      <c r="FVZ489" s="107"/>
      <c r="FWA489" s="107"/>
      <c r="FWB489" s="107"/>
      <c r="FWC489" s="107"/>
      <c r="FWD489" s="107"/>
      <c r="FWE489" s="107"/>
      <c r="FWF489" s="107"/>
      <c r="FWG489" s="107"/>
      <c r="FWH489" s="107"/>
      <c r="FWI489" s="107"/>
      <c r="FWJ489" s="107"/>
      <c r="FWK489" s="107"/>
      <c r="FWL489" s="107"/>
      <c r="FWM489" s="107"/>
      <c r="FWN489" s="107"/>
      <c r="FWO489" s="107"/>
      <c r="FWP489" s="107"/>
      <c r="FWQ489" s="107"/>
      <c r="FWR489" s="107"/>
      <c r="FWS489" s="107"/>
      <c r="FWT489" s="107"/>
      <c r="FWU489" s="107"/>
      <c r="FWV489" s="107"/>
      <c r="FWW489" s="107"/>
      <c r="FWX489" s="107"/>
      <c r="FWY489" s="107"/>
      <c r="FWZ489" s="107"/>
      <c r="FXA489" s="107"/>
      <c r="FXB489" s="107"/>
      <c r="FXC489" s="107"/>
      <c r="FXD489" s="107"/>
      <c r="FXE489" s="107"/>
      <c r="FXF489" s="107"/>
      <c r="FXG489" s="107"/>
      <c r="FXH489" s="107"/>
      <c r="FXI489" s="107"/>
      <c r="FXJ489" s="107"/>
      <c r="FXK489" s="107"/>
      <c r="FXL489" s="107"/>
      <c r="FXM489" s="107"/>
      <c r="FXN489" s="107"/>
      <c r="FXO489" s="107"/>
      <c r="FXP489" s="107"/>
      <c r="FXQ489" s="107"/>
      <c r="FXR489" s="107"/>
      <c r="FXS489" s="107"/>
      <c r="FXT489" s="107"/>
      <c r="FXU489" s="107"/>
      <c r="FXV489" s="107"/>
      <c r="FXW489" s="107"/>
      <c r="FXX489" s="107"/>
      <c r="FXY489" s="107"/>
      <c r="FXZ489" s="107"/>
      <c r="FYA489" s="107"/>
      <c r="FYB489" s="107"/>
      <c r="FYC489" s="107"/>
      <c r="FYD489" s="107"/>
      <c r="FYE489" s="107"/>
      <c r="FYF489" s="107"/>
      <c r="FYG489" s="107"/>
      <c r="FYH489" s="107"/>
      <c r="FYI489" s="107"/>
      <c r="FYJ489" s="107"/>
      <c r="FYK489" s="107"/>
      <c r="FYL489" s="107"/>
      <c r="FYM489" s="107"/>
      <c r="FYN489" s="107"/>
      <c r="FYO489" s="107"/>
      <c r="FYP489" s="107"/>
      <c r="FYQ489" s="107"/>
      <c r="FYR489" s="107"/>
      <c r="FYS489" s="107"/>
      <c r="FYT489" s="107"/>
      <c r="FYU489" s="107"/>
      <c r="FYV489" s="107"/>
      <c r="FYW489" s="107"/>
      <c r="FYX489" s="107"/>
      <c r="FYY489" s="107"/>
      <c r="FYZ489" s="107"/>
      <c r="FZA489" s="107"/>
      <c r="FZB489" s="107"/>
      <c r="FZC489" s="107"/>
      <c r="FZD489" s="107"/>
      <c r="FZE489" s="107"/>
      <c r="FZF489" s="107"/>
      <c r="FZG489" s="107"/>
      <c r="FZH489" s="107"/>
      <c r="FZI489" s="107"/>
      <c r="FZJ489" s="107"/>
      <c r="FZK489" s="107"/>
      <c r="FZL489" s="107"/>
      <c r="FZM489" s="107"/>
      <c r="FZN489" s="107"/>
      <c r="FZO489" s="107"/>
      <c r="FZP489" s="107"/>
      <c r="FZQ489" s="107"/>
      <c r="FZR489" s="107"/>
      <c r="FZS489" s="107"/>
      <c r="FZT489" s="107"/>
      <c r="FZU489" s="107"/>
      <c r="FZV489" s="107"/>
      <c r="FZW489" s="107"/>
      <c r="FZX489" s="107"/>
      <c r="FZY489" s="107"/>
      <c r="FZZ489" s="107"/>
      <c r="GAA489" s="107"/>
      <c r="GAB489" s="107"/>
      <c r="GAC489" s="107"/>
      <c r="GAD489" s="107"/>
      <c r="GAE489" s="107"/>
      <c r="GAF489" s="107"/>
      <c r="GAG489" s="107"/>
      <c r="GAH489" s="107"/>
      <c r="GAI489" s="107"/>
      <c r="GAJ489" s="107"/>
      <c r="GAK489" s="107"/>
      <c r="GAL489" s="107"/>
      <c r="GAM489" s="107"/>
      <c r="GAN489" s="107"/>
      <c r="GAO489" s="107"/>
      <c r="GAP489" s="107"/>
      <c r="GAQ489" s="107"/>
      <c r="GAR489" s="107"/>
      <c r="GAS489" s="107"/>
      <c r="GAT489" s="107"/>
      <c r="GAU489" s="107"/>
      <c r="GAV489" s="107"/>
      <c r="GAW489" s="107"/>
      <c r="GAX489" s="107"/>
      <c r="GAY489" s="107"/>
      <c r="GAZ489" s="107"/>
      <c r="GBA489" s="107"/>
      <c r="GBB489" s="107"/>
      <c r="GBC489" s="107"/>
      <c r="GBD489" s="107"/>
      <c r="GBE489" s="107"/>
      <c r="GBF489" s="107"/>
      <c r="GBG489" s="107"/>
      <c r="GBH489" s="107"/>
      <c r="GBI489" s="107"/>
      <c r="GBJ489" s="107"/>
      <c r="GBK489" s="107"/>
      <c r="GBL489" s="107"/>
      <c r="GBM489" s="107"/>
      <c r="GBN489" s="107"/>
      <c r="GBO489" s="107"/>
      <c r="GBP489" s="107"/>
      <c r="GBQ489" s="107"/>
      <c r="GBR489" s="107"/>
      <c r="GBS489" s="107"/>
      <c r="GBT489" s="107"/>
      <c r="GBU489" s="107"/>
      <c r="GBV489" s="107"/>
      <c r="GBW489" s="107"/>
      <c r="GBX489" s="107"/>
      <c r="GBY489" s="107"/>
      <c r="GBZ489" s="107"/>
      <c r="GCA489" s="107"/>
      <c r="GCB489" s="107"/>
      <c r="GCC489" s="107"/>
      <c r="GCD489" s="107"/>
      <c r="GCE489" s="107"/>
      <c r="GCF489" s="107"/>
      <c r="GCG489" s="107"/>
      <c r="GCH489" s="107"/>
      <c r="GCI489" s="107"/>
      <c r="GCJ489" s="107"/>
      <c r="GCK489" s="107"/>
      <c r="GCL489" s="107"/>
      <c r="GCM489" s="107"/>
      <c r="GCN489" s="107"/>
      <c r="GCO489" s="107"/>
      <c r="GCP489" s="107"/>
      <c r="GCQ489" s="107"/>
      <c r="GCR489" s="107"/>
      <c r="GCS489" s="107"/>
      <c r="GCT489" s="107"/>
      <c r="GCU489" s="107"/>
      <c r="GCV489" s="107"/>
      <c r="GCW489" s="107"/>
      <c r="GCX489" s="107"/>
      <c r="GCY489" s="107"/>
      <c r="GCZ489" s="107"/>
      <c r="GDA489" s="107"/>
      <c r="GDB489" s="107"/>
      <c r="GDC489" s="107"/>
      <c r="GDD489" s="107"/>
      <c r="GDE489" s="107"/>
      <c r="GDF489" s="107"/>
      <c r="GDG489" s="107"/>
      <c r="GDH489" s="107"/>
      <c r="GDI489" s="107"/>
      <c r="GDJ489" s="107"/>
      <c r="GDK489" s="107"/>
      <c r="GDL489" s="107"/>
      <c r="GDM489" s="107"/>
      <c r="GDN489" s="107"/>
      <c r="GDO489" s="107"/>
      <c r="GDP489" s="107"/>
      <c r="GDQ489" s="107"/>
      <c r="GDR489" s="107"/>
      <c r="GDS489" s="107"/>
      <c r="GDT489" s="107"/>
      <c r="GDU489" s="107"/>
      <c r="GDV489" s="107"/>
      <c r="GDW489" s="107"/>
      <c r="GDX489" s="107"/>
      <c r="GDY489" s="107"/>
      <c r="GDZ489" s="107"/>
      <c r="GEA489" s="107"/>
      <c r="GEB489" s="107"/>
      <c r="GEC489" s="107"/>
      <c r="GED489" s="107"/>
      <c r="GEE489" s="107"/>
      <c r="GEF489" s="107"/>
      <c r="GEG489" s="107"/>
      <c r="GEH489" s="107"/>
      <c r="GEI489" s="107"/>
      <c r="GEJ489" s="107"/>
      <c r="GEK489" s="107"/>
      <c r="GEL489" s="107"/>
      <c r="GEM489" s="107"/>
      <c r="GEN489" s="107"/>
      <c r="GEO489" s="107"/>
      <c r="GEP489" s="107"/>
      <c r="GEQ489" s="107"/>
      <c r="GER489" s="107"/>
      <c r="GES489" s="107"/>
      <c r="GET489" s="107"/>
      <c r="GEU489" s="107"/>
      <c r="GEV489" s="107"/>
      <c r="GEW489" s="107"/>
      <c r="GEX489" s="107"/>
      <c r="GEY489" s="107"/>
      <c r="GEZ489" s="107"/>
      <c r="GFA489" s="107"/>
      <c r="GFB489" s="107"/>
      <c r="GFC489" s="107"/>
      <c r="GFD489" s="107"/>
      <c r="GFE489" s="107"/>
      <c r="GFF489" s="107"/>
      <c r="GFG489" s="107"/>
      <c r="GFH489" s="107"/>
      <c r="GFI489" s="107"/>
      <c r="GFJ489" s="107"/>
      <c r="GFK489" s="107"/>
      <c r="GFL489" s="107"/>
      <c r="GFM489" s="107"/>
      <c r="GFN489" s="107"/>
      <c r="GFO489" s="107"/>
      <c r="GFP489" s="107"/>
      <c r="GFQ489" s="107"/>
      <c r="GFR489" s="107"/>
      <c r="GFS489" s="107"/>
      <c r="GFT489" s="107"/>
      <c r="GFU489" s="107"/>
      <c r="GFV489" s="107"/>
      <c r="GFW489" s="107"/>
      <c r="GFX489" s="107"/>
      <c r="GFY489" s="107"/>
      <c r="GFZ489" s="107"/>
      <c r="GGA489" s="107"/>
      <c r="GGB489" s="107"/>
      <c r="GGC489" s="107"/>
      <c r="GGD489" s="107"/>
      <c r="GGE489" s="107"/>
      <c r="GGF489" s="107"/>
      <c r="GGG489" s="107"/>
      <c r="GGH489" s="107"/>
      <c r="GGI489" s="107"/>
      <c r="GGJ489" s="107"/>
      <c r="GGK489" s="107"/>
      <c r="GGL489" s="107"/>
      <c r="GGM489" s="107"/>
      <c r="GGN489" s="107"/>
      <c r="GGO489" s="107"/>
      <c r="GGP489" s="107"/>
      <c r="GGQ489" s="107"/>
      <c r="GGR489" s="107"/>
      <c r="GGS489" s="107"/>
      <c r="GGT489" s="107"/>
      <c r="GGU489" s="107"/>
      <c r="GGV489" s="107"/>
      <c r="GGW489" s="107"/>
      <c r="GGX489" s="107"/>
      <c r="GGY489" s="107"/>
      <c r="GGZ489" s="107"/>
      <c r="GHA489" s="107"/>
      <c r="GHB489" s="107"/>
      <c r="GHC489" s="107"/>
      <c r="GHD489" s="107"/>
      <c r="GHE489" s="107"/>
      <c r="GHF489" s="107"/>
      <c r="GHG489" s="107"/>
      <c r="GHH489" s="107"/>
      <c r="GHI489" s="107"/>
      <c r="GHJ489" s="107"/>
      <c r="GHK489" s="107"/>
      <c r="GHL489" s="107"/>
      <c r="GHM489" s="107"/>
      <c r="GHN489" s="107"/>
      <c r="GHO489" s="107"/>
      <c r="GHP489" s="107"/>
      <c r="GHQ489" s="107"/>
      <c r="GHR489" s="107"/>
      <c r="GHS489" s="107"/>
      <c r="GHT489" s="107"/>
      <c r="GHU489" s="107"/>
      <c r="GHV489" s="107"/>
      <c r="GHW489" s="107"/>
      <c r="GHX489" s="107"/>
      <c r="GHY489" s="107"/>
      <c r="GHZ489" s="107"/>
      <c r="GIA489" s="107"/>
      <c r="GIB489" s="107"/>
      <c r="GIC489" s="107"/>
      <c r="GID489" s="107"/>
      <c r="GIE489" s="107"/>
      <c r="GIF489" s="107"/>
      <c r="GIG489" s="107"/>
      <c r="GIH489" s="107"/>
      <c r="GII489" s="107"/>
      <c r="GIJ489" s="107"/>
      <c r="GIK489" s="107"/>
      <c r="GIL489" s="107"/>
      <c r="GIM489" s="107"/>
      <c r="GIN489" s="107"/>
      <c r="GIO489" s="107"/>
      <c r="GIP489" s="107"/>
      <c r="GIQ489" s="107"/>
      <c r="GIR489" s="107"/>
      <c r="GIS489" s="107"/>
      <c r="GIT489" s="107"/>
      <c r="GIU489" s="107"/>
      <c r="GIV489" s="107"/>
      <c r="GIW489" s="107"/>
      <c r="GIX489" s="107"/>
      <c r="GIY489" s="107"/>
      <c r="GIZ489" s="107"/>
      <c r="GJA489" s="107"/>
      <c r="GJB489" s="107"/>
      <c r="GJC489" s="107"/>
      <c r="GJD489" s="107"/>
      <c r="GJE489" s="107"/>
      <c r="GJF489" s="107"/>
      <c r="GJG489" s="107"/>
      <c r="GJH489" s="107"/>
      <c r="GJI489" s="107"/>
      <c r="GJJ489" s="107"/>
      <c r="GJK489" s="107"/>
      <c r="GJL489" s="107"/>
      <c r="GJM489" s="107"/>
      <c r="GJN489" s="107"/>
      <c r="GJO489" s="107"/>
      <c r="GJP489" s="107"/>
      <c r="GJQ489" s="107"/>
      <c r="GJR489" s="107"/>
      <c r="GJS489" s="107"/>
      <c r="GJT489" s="107"/>
      <c r="GJU489" s="107"/>
      <c r="GJV489" s="107"/>
      <c r="GJW489" s="107"/>
      <c r="GJX489" s="107"/>
      <c r="GJY489" s="107"/>
      <c r="GJZ489" s="107"/>
      <c r="GKA489" s="107"/>
      <c r="GKB489" s="107"/>
      <c r="GKC489" s="107"/>
      <c r="GKD489" s="107"/>
      <c r="GKE489" s="107"/>
      <c r="GKF489" s="107"/>
      <c r="GKG489" s="107"/>
      <c r="GKH489" s="107"/>
      <c r="GKI489" s="107"/>
      <c r="GKJ489" s="107"/>
      <c r="GKK489" s="107"/>
      <c r="GKL489" s="107"/>
      <c r="GKM489" s="107"/>
      <c r="GKN489" s="107"/>
      <c r="GKO489" s="107"/>
      <c r="GKP489" s="107"/>
      <c r="GKQ489" s="107"/>
      <c r="GKR489" s="107"/>
      <c r="GKS489" s="107"/>
      <c r="GKT489" s="107"/>
      <c r="GKU489" s="107"/>
      <c r="GKV489" s="107"/>
      <c r="GKW489" s="107"/>
      <c r="GKX489" s="107"/>
      <c r="GKY489" s="107"/>
      <c r="GKZ489" s="107"/>
      <c r="GLA489" s="107"/>
      <c r="GLB489" s="107"/>
      <c r="GLC489" s="107"/>
      <c r="GLD489" s="107"/>
      <c r="GLE489" s="107"/>
      <c r="GLF489" s="107"/>
      <c r="GLG489" s="107"/>
      <c r="GLH489" s="107"/>
      <c r="GLI489" s="107"/>
      <c r="GLJ489" s="107"/>
      <c r="GLK489" s="107"/>
      <c r="GLL489" s="107"/>
      <c r="GLM489" s="107"/>
      <c r="GLN489" s="107"/>
      <c r="GLO489" s="107"/>
      <c r="GLP489" s="107"/>
      <c r="GLQ489" s="107"/>
      <c r="GLR489" s="107"/>
      <c r="GLS489" s="107"/>
      <c r="GLT489" s="107"/>
      <c r="GLU489" s="107"/>
      <c r="GLV489" s="107"/>
      <c r="GLW489" s="107"/>
      <c r="GLX489" s="107"/>
      <c r="GLY489" s="107"/>
      <c r="GLZ489" s="107"/>
      <c r="GMA489" s="107"/>
      <c r="GMB489" s="107"/>
      <c r="GMC489" s="107"/>
      <c r="GMD489" s="107"/>
      <c r="GME489" s="107"/>
      <c r="GMF489" s="107"/>
      <c r="GMG489" s="107"/>
      <c r="GMH489" s="107"/>
      <c r="GMI489" s="107"/>
      <c r="GMJ489" s="107"/>
      <c r="GMK489" s="107"/>
      <c r="GML489" s="107"/>
      <c r="GMM489" s="107"/>
      <c r="GMN489" s="107"/>
      <c r="GMO489" s="107"/>
      <c r="GMP489" s="107"/>
      <c r="GMQ489" s="107"/>
      <c r="GMR489" s="107"/>
      <c r="GMS489" s="107"/>
      <c r="GMT489" s="107"/>
      <c r="GMU489" s="107"/>
      <c r="GMV489" s="107"/>
      <c r="GMW489" s="107"/>
      <c r="GMX489" s="107"/>
      <c r="GMY489" s="107"/>
      <c r="GMZ489" s="107"/>
      <c r="GNA489" s="107"/>
      <c r="GNB489" s="107"/>
      <c r="GNC489" s="107"/>
      <c r="GND489" s="107"/>
      <c r="GNE489" s="107"/>
      <c r="GNF489" s="107"/>
      <c r="GNG489" s="107"/>
      <c r="GNH489" s="107"/>
      <c r="GNI489" s="107"/>
      <c r="GNJ489" s="107"/>
      <c r="GNK489" s="107"/>
      <c r="GNL489" s="107"/>
      <c r="GNM489" s="107"/>
      <c r="GNN489" s="107"/>
      <c r="GNO489" s="107"/>
      <c r="GNP489" s="107"/>
      <c r="GNQ489" s="107"/>
      <c r="GNR489" s="107"/>
      <c r="GNS489" s="107"/>
      <c r="GNT489" s="107"/>
      <c r="GNU489" s="107"/>
      <c r="GNV489" s="107"/>
      <c r="GNW489" s="107"/>
      <c r="GNX489" s="107"/>
      <c r="GNY489" s="107"/>
      <c r="GNZ489" s="107"/>
      <c r="GOA489" s="107"/>
      <c r="GOB489" s="107"/>
      <c r="GOC489" s="107"/>
      <c r="GOD489" s="107"/>
      <c r="GOE489" s="107"/>
      <c r="GOF489" s="107"/>
      <c r="GOG489" s="107"/>
      <c r="GOH489" s="107"/>
      <c r="GOI489" s="107"/>
      <c r="GOJ489" s="107"/>
      <c r="GOK489" s="107"/>
      <c r="GOL489" s="107"/>
      <c r="GOM489" s="107"/>
      <c r="GON489" s="107"/>
      <c r="GOO489" s="107"/>
      <c r="GOP489" s="107"/>
      <c r="GOQ489" s="107"/>
      <c r="GOR489" s="107"/>
      <c r="GOS489" s="107"/>
      <c r="GOT489" s="107"/>
      <c r="GOU489" s="107"/>
      <c r="GOV489" s="107"/>
      <c r="GOW489" s="107"/>
      <c r="GOX489" s="107"/>
      <c r="GOY489" s="107"/>
      <c r="GOZ489" s="107"/>
      <c r="GPA489" s="107"/>
      <c r="GPB489" s="107"/>
      <c r="GPC489" s="107"/>
      <c r="GPD489" s="107"/>
      <c r="GPE489" s="107"/>
      <c r="GPF489" s="107"/>
      <c r="GPG489" s="107"/>
      <c r="GPH489" s="107"/>
      <c r="GPI489" s="107"/>
      <c r="GPJ489" s="107"/>
      <c r="GPK489" s="107"/>
      <c r="GPL489" s="107"/>
      <c r="GPM489" s="107"/>
      <c r="GPN489" s="107"/>
      <c r="GPO489" s="107"/>
      <c r="GPP489" s="107"/>
      <c r="GPQ489" s="107"/>
      <c r="GPR489" s="107"/>
      <c r="GPS489" s="107"/>
      <c r="GPT489" s="107"/>
      <c r="GPU489" s="107"/>
      <c r="GPV489" s="107"/>
      <c r="GPW489" s="107"/>
      <c r="GPX489" s="107"/>
      <c r="GPY489" s="107"/>
      <c r="GPZ489" s="107"/>
      <c r="GQA489" s="107"/>
      <c r="GQB489" s="107"/>
      <c r="GQC489" s="107"/>
      <c r="GQD489" s="107"/>
      <c r="GQE489" s="107"/>
      <c r="GQF489" s="107"/>
      <c r="GQG489" s="107"/>
      <c r="GQH489" s="107"/>
      <c r="GQI489" s="107"/>
      <c r="GQJ489" s="107"/>
      <c r="GQK489" s="107"/>
      <c r="GQL489" s="107"/>
      <c r="GQM489" s="107"/>
      <c r="GQN489" s="107"/>
      <c r="GQO489" s="107"/>
      <c r="GQP489" s="107"/>
      <c r="GQQ489" s="107"/>
      <c r="GQR489" s="107"/>
      <c r="GQS489" s="107"/>
      <c r="GQT489" s="107"/>
      <c r="GQU489" s="107"/>
      <c r="GQV489" s="107"/>
      <c r="GQW489" s="107"/>
      <c r="GQX489" s="107"/>
      <c r="GQY489" s="107"/>
      <c r="GQZ489" s="107"/>
      <c r="GRA489" s="107"/>
      <c r="GRB489" s="107"/>
      <c r="GRC489" s="107"/>
      <c r="GRD489" s="107"/>
      <c r="GRE489" s="107"/>
      <c r="GRF489" s="107"/>
      <c r="GRG489" s="107"/>
      <c r="GRH489" s="107"/>
      <c r="GRI489" s="107"/>
      <c r="GRJ489" s="107"/>
      <c r="GRK489" s="107"/>
      <c r="GRL489" s="107"/>
      <c r="GRM489" s="107"/>
      <c r="GRN489" s="107"/>
      <c r="GRO489" s="107"/>
      <c r="GRP489" s="107"/>
      <c r="GRQ489" s="107"/>
      <c r="GRR489" s="107"/>
      <c r="GRS489" s="107"/>
      <c r="GRT489" s="107"/>
      <c r="GRU489" s="107"/>
      <c r="GRV489" s="107"/>
      <c r="GRW489" s="107"/>
      <c r="GRX489" s="107"/>
      <c r="GRY489" s="107"/>
      <c r="GRZ489" s="107"/>
      <c r="GSA489" s="107"/>
      <c r="GSB489" s="107"/>
      <c r="GSC489" s="107"/>
      <c r="GSD489" s="107"/>
      <c r="GSE489" s="107"/>
      <c r="GSF489" s="107"/>
      <c r="GSG489" s="107"/>
      <c r="GSH489" s="107"/>
      <c r="GSI489" s="107"/>
      <c r="GSJ489" s="107"/>
      <c r="GSK489" s="107"/>
      <c r="GSL489" s="107"/>
      <c r="GSM489" s="107"/>
      <c r="GSN489" s="107"/>
      <c r="GSO489" s="107"/>
      <c r="GSP489" s="107"/>
      <c r="GSQ489" s="107"/>
      <c r="GSR489" s="107"/>
      <c r="GSS489" s="107"/>
      <c r="GST489" s="107"/>
      <c r="GSU489" s="107"/>
      <c r="GSV489" s="107"/>
      <c r="GSW489" s="107"/>
      <c r="GSX489" s="107"/>
      <c r="GSY489" s="107"/>
      <c r="GSZ489" s="107"/>
      <c r="GTA489" s="107"/>
      <c r="GTB489" s="107"/>
      <c r="GTC489" s="107"/>
      <c r="GTD489" s="107"/>
      <c r="GTE489" s="107"/>
      <c r="GTF489" s="107"/>
      <c r="GTG489" s="107"/>
      <c r="GTH489" s="107"/>
      <c r="GTI489" s="107"/>
      <c r="GTJ489" s="107"/>
      <c r="GTK489" s="107"/>
      <c r="GTL489" s="107"/>
      <c r="GTM489" s="107"/>
      <c r="GTN489" s="107"/>
      <c r="GTO489" s="107"/>
      <c r="GTP489" s="107"/>
      <c r="GTQ489" s="107"/>
      <c r="GTR489" s="107"/>
      <c r="GTS489" s="107"/>
      <c r="GTT489" s="107"/>
      <c r="GTU489" s="107"/>
      <c r="GTV489" s="107"/>
      <c r="GTW489" s="107"/>
      <c r="GTX489" s="107"/>
      <c r="GTY489" s="107"/>
      <c r="GTZ489" s="107"/>
      <c r="GUA489" s="107"/>
      <c r="GUB489" s="107"/>
      <c r="GUC489" s="107"/>
      <c r="GUD489" s="107"/>
      <c r="GUE489" s="107"/>
      <c r="GUF489" s="107"/>
      <c r="GUG489" s="107"/>
      <c r="GUH489" s="107"/>
      <c r="GUI489" s="107"/>
      <c r="GUJ489" s="107"/>
      <c r="GUK489" s="107"/>
      <c r="GUL489" s="107"/>
      <c r="GUM489" s="107"/>
      <c r="GUN489" s="107"/>
      <c r="GUO489" s="107"/>
      <c r="GUP489" s="107"/>
      <c r="GUQ489" s="107"/>
      <c r="GUR489" s="107"/>
      <c r="GUS489" s="107"/>
      <c r="GUT489" s="107"/>
      <c r="GUU489" s="107"/>
      <c r="GUV489" s="107"/>
      <c r="GUW489" s="107"/>
      <c r="GUX489" s="107"/>
      <c r="GUY489" s="107"/>
      <c r="GUZ489" s="107"/>
      <c r="GVA489" s="107"/>
      <c r="GVB489" s="107"/>
      <c r="GVC489" s="107"/>
      <c r="GVD489" s="107"/>
      <c r="GVE489" s="107"/>
      <c r="GVF489" s="107"/>
      <c r="GVG489" s="107"/>
      <c r="GVH489" s="107"/>
      <c r="GVI489" s="107"/>
      <c r="GVJ489" s="107"/>
      <c r="GVK489" s="107"/>
      <c r="GVL489" s="107"/>
      <c r="GVM489" s="107"/>
      <c r="GVN489" s="107"/>
      <c r="GVO489" s="107"/>
      <c r="GVP489" s="107"/>
      <c r="GVQ489" s="107"/>
      <c r="GVR489" s="107"/>
      <c r="GVS489" s="107"/>
      <c r="GVT489" s="107"/>
      <c r="GVU489" s="107"/>
      <c r="GVV489" s="107"/>
      <c r="GVW489" s="107"/>
      <c r="GVX489" s="107"/>
      <c r="GVY489" s="107"/>
      <c r="GVZ489" s="107"/>
      <c r="GWA489" s="107"/>
      <c r="GWB489" s="107"/>
      <c r="GWC489" s="107"/>
      <c r="GWD489" s="107"/>
      <c r="GWE489" s="107"/>
      <c r="GWF489" s="107"/>
      <c r="GWG489" s="107"/>
      <c r="GWH489" s="107"/>
      <c r="GWI489" s="107"/>
      <c r="GWJ489" s="107"/>
      <c r="GWK489" s="107"/>
      <c r="GWL489" s="107"/>
      <c r="GWM489" s="107"/>
      <c r="GWN489" s="107"/>
      <c r="GWO489" s="107"/>
      <c r="GWP489" s="107"/>
      <c r="GWQ489" s="107"/>
      <c r="GWR489" s="107"/>
      <c r="GWS489" s="107"/>
      <c r="GWT489" s="107"/>
      <c r="GWU489" s="107"/>
      <c r="GWV489" s="107"/>
      <c r="GWW489" s="107"/>
      <c r="GWX489" s="107"/>
      <c r="GWY489" s="107"/>
      <c r="GWZ489" s="107"/>
      <c r="GXA489" s="107"/>
      <c r="GXB489" s="107"/>
      <c r="GXC489" s="107"/>
      <c r="GXD489" s="107"/>
      <c r="GXE489" s="107"/>
      <c r="GXF489" s="107"/>
      <c r="GXG489" s="107"/>
      <c r="GXH489" s="107"/>
      <c r="GXI489" s="107"/>
      <c r="GXJ489" s="107"/>
      <c r="GXK489" s="107"/>
      <c r="GXL489" s="107"/>
      <c r="GXM489" s="107"/>
      <c r="GXN489" s="107"/>
      <c r="GXO489" s="107"/>
      <c r="GXP489" s="107"/>
      <c r="GXQ489" s="107"/>
      <c r="GXR489" s="107"/>
      <c r="GXS489" s="107"/>
      <c r="GXT489" s="107"/>
      <c r="GXU489" s="107"/>
      <c r="GXV489" s="107"/>
      <c r="GXW489" s="107"/>
      <c r="GXX489" s="107"/>
      <c r="GXY489" s="107"/>
      <c r="GXZ489" s="107"/>
      <c r="GYA489" s="107"/>
      <c r="GYB489" s="107"/>
      <c r="GYC489" s="107"/>
      <c r="GYD489" s="107"/>
      <c r="GYE489" s="107"/>
      <c r="GYF489" s="107"/>
      <c r="GYG489" s="107"/>
      <c r="GYH489" s="107"/>
      <c r="GYI489" s="107"/>
      <c r="GYJ489" s="107"/>
      <c r="GYK489" s="107"/>
      <c r="GYL489" s="107"/>
      <c r="GYM489" s="107"/>
      <c r="GYN489" s="107"/>
      <c r="GYO489" s="107"/>
      <c r="GYP489" s="107"/>
      <c r="GYQ489" s="107"/>
      <c r="GYR489" s="107"/>
      <c r="GYS489" s="107"/>
      <c r="GYT489" s="107"/>
      <c r="GYU489" s="107"/>
      <c r="GYV489" s="107"/>
      <c r="GYW489" s="107"/>
      <c r="GYX489" s="107"/>
      <c r="GYY489" s="107"/>
      <c r="GYZ489" s="107"/>
      <c r="GZA489" s="107"/>
      <c r="GZB489" s="107"/>
      <c r="GZC489" s="107"/>
      <c r="GZD489" s="107"/>
      <c r="GZE489" s="107"/>
      <c r="GZF489" s="107"/>
      <c r="GZG489" s="107"/>
      <c r="GZH489" s="107"/>
      <c r="GZI489" s="107"/>
      <c r="GZJ489" s="107"/>
      <c r="GZK489" s="107"/>
      <c r="GZL489" s="107"/>
      <c r="GZM489" s="107"/>
      <c r="GZN489" s="107"/>
      <c r="GZO489" s="107"/>
      <c r="GZP489" s="107"/>
      <c r="GZQ489" s="107"/>
      <c r="GZR489" s="107"/>
      <c r="GZS489" s="107"/>
      <c r="GZT489" s="107"/>
      <c r="GZU489" s="107"/>
      <c r="GZV489" s="107"/>
      <c r="GZW489" s="107"/>
      <c r="GZX489" s="107"/>
      <c r="GZY489" s="107"/>
      <c r="GZZ489" s="107"/>
      <c r="HAA489" s="107"/>
      <c r="HAB489" s="107"/>
      <c r="HAC489" s="107"/>
      <c r="HAD489" s="107"/>
      <c r="HAE489" s="107"/>
      <c r="HAF489" s="107"/>
      <c r="HAG489" s="107"/>
      <c r="HAH489" s="107"/>
      <c r="HAI489" s="107"/>
      <c r="HAJ489" s="107"/>
      <c r="HAK489" s="107"/>
      <c r="HAL489" s="107"/>
      <c r="HAM489" s="107"/>
      <c r="HAN489" s="107"/>
      <c r="HAO489" s="107"/>
      <c r="HAP489" s="107"/>
      <c r="HAQ489" s="107"/>
      <c r="HAR489" s="107"/>
      <c r="HAS489" s="107"/>
      <c r="HAT489" s="107"/>
      <c r="HAU489" s="107"/>
      <c r="HAV489" s="107"/>
      <c r="HAW489" s="107"/>
      <c r="HAX489" s="107"/>
      <c r="HAY489" s="107"/>
      <c r="HAZ489" s="107"/>
      <c r="HBA489" s="107"/>
      <c r="HBB489" s="107"/>
      <c r="HBC489" s="107"/>
      <c r="HBD489" s="107"/>
      <c r="HBE489" s="107"/>
      <c r="HBF489" s="107"/>
      <c r="HBG489" s="107"/>
      <c r="HBH489" s="107"/>
      <c r="HBI489" s="107"/>
      <c r="HBJ489" s="107"/>
      <c r="HBK489" s="107"/>
      <c r="HBL489" s="107"/>
      <c r="HBM489" s="107"/>
      <c r="HBN489" s="107"/>
      <c r="HBO489" s="107"/>
      <c r="HBP489" s="107"/>
      <c r="HBQ489" s="107"/>
      <c r="HBR489" s="107"/>
      <c r="HBS489" s="107"/>
      <c r="HBT489" s="107"/>
      <c r="HBU489" s="107"/>
      <c r="HBV489" s="107"/>
      <c r="HBW489" s="107"/>
      <c r="HBX489" s="107"/>
      <c r="HBY489" s="107"/>
      <c r="HBZ489" s="107"/>
      <c r="HCA489" s="107"/>
      <c r="HCB489" s="107"/>
      <c r="HCC489" s="107"/>
      <c r="HCD489" s="107"/>
      <c r="HCE489" s="107"/>
      <c r="HCF489" s="107"/>
      <c r="HCG489" s="107"/>
      <c r="HCH489" s="107"/>
      <c r="HCI489" s="107"/>
      <c r="HCJ489" s="107"/>
      <c r="HCK489" s="107"/>
      <c r="HCL489" s="107"/>
      <c r="HCM489" s="107"/>
      <c r="HCN489" s="107"/>
      <c r="HCO489" s="107"/>
      <c r="HCP489" s="107"/>
      <c r="HCQ489" s="107"/>
      <c r="HCR489" s="107"/>
      <c r="HCS489" s="107"/>
      <c r="HCT489" s="107"/>
      <c r="HCU489" s="107"/>
      <c r="HCV489" s="107"/>
      <c r="HCW489" s="107"/>
      <c r="HCX489" s="107"/>
      <c r="HCY489" s="107"/>
      <c r="HCZ489" s="107"/>
      <c r="HDA489" s="107"/>
      <c r="HDB489" s="107"/>
      <c r="HDC489" s="107"/>
      <c r="HDD489" s="107"/>
      <c r="HDE489" s="107"/>
      <c r="HDF489" s="107"/>
      <c r="HDG489" s="107"/>
      <c r="HDH489" s="107"/>
      <c r="HDI489" s="107"/>
      <c r="HDJ489" s="107"/>
      <c r="HDK489" s="107"/>
      <c r="HDL489" s="107"/>
      <c r="HDM489" s="107"/>
      <c r="HDN489" s="107"/>
      <c r="HDO489" s="107"/>
      <c r="HDP489" s="107"/>
      <c r="HDQ489" s="107"/>
      <c r="HDR489" s="107"/>
      <c r="HDS489" s="107"/>
      <c r="HDT489" s="107"/>
      <c r="HDU489" s="107"/>
      <c r="HDV489" s="107"/>
      <c r="HDW489" s="107"/>
      <c r="HDX489" s="107"/>
      <c r="HDY489" s="107"/>
      <c r="HDZ489" s="107"/>
      <c r="HEA489" s="107"/>
      <c r="HEB489" s="107"/>
      <c r="HEC489" s="107"/>
      <c r="HED489" s="107"/>
      <c r="HEE489" s="107"/>
      <c r="HEF489" s="107"/>
      <c r="HEG489" s="107"/>
      <c r="HEH489" s="107"/>
      <c r="HEI489" s="107"/>
      <c r="HEJ489" s="107"/>
      <c r="HEK489" s="107"/>
      <c r="HEL489" s="107"/>
      <c r="HEM489" s="107"/>
      <c r="HEN489" s="107"/>
      <c r="HEO489" s="107"/>
      <c r="HEP489" s="107"/>
      <c r="HEQ489" s="107"/>
      <c r="HER489" s="107"/>
      <c r="HES489" s="107"/>
      <c r="HET489" s="107"/>
      <c r="HEU489" s="107"/>
      <c r="HEV489" s="107"/>
      <c r="HEW489" s="107"/>
      <c r="HEX489" s="107"/>
      <c r="HEY489" s="107"/>
      <c r="HEZ489" s="107"/>
      <c r="HFA489" s="107"/>
      <c r="HFB489" s="107"/>
      <c r="HFC489" s="107"/>
      <c r="HFD489" s="107"/>
      <c r="HFE489" s="107"/>
      <c r="HFF489" s="107"/>
      <c r="HFG489" s="107"/>
      <c r="HFH489" s="107"/>
      <c r="HFI489" s="107"/>
      <c r="HFJ489" s="107"/>
      <c r="HFK489" s="107"/>
      <c r="HFL489" s="107"/>
      <c r="HFM489" s="107"/>
      <c r="HFN489" s="107"/>
      <c r="HFO489" s="107"/>
      <c r="HFP489" s="107"/>
      <c r="HFQ489" s="107"/>
      <c r="HFR489" s="107"/>
      <c r="HFS489" s="107"/>
      <c r="HFT489" s="107"/>
      <c r="HFU489" s="107"/>
      <c r="HFV489" s="107"/>
      <c r="HFW489" s="107"/>
      <c r="HFX489" s="107"/>
      <c r="HFY489" s="107"/>
      <c r="HFZ489" s="107"/>
      <c r="HGA489" s="107"/>
      <c r="HGB489" s="107"/>
      <c r="HGC489" s="107"/>
      <c r="HGD489" s="107"/>
      <c r="HGE489" s="107"/>
      <c r="HGF489" s="107"/>
      <c r="HGG489" s="107"/>
      <c r="HGH489" s="107"/>
      <c r="HGI489" s="107"/>
      <c r="HGJ489" s="107"/>
      <c r="HGK489" s="107"/>
      <c r="HGL489" s="107"/>
      <c r="HGM489" s="107"/>
      <c r="HGN489" s="107"/>
      <c r="HGO489" s="107"/>
      <c r="HGP489" s="107"/>
      <c r="HGQ489" s="107"/>
      <c r="HGR489" s="107"/>
      <c r="HGS489" s="107"/>
      <c r="HGT489" s="107"/>
      <c r="HGU489" s="107"/>
      <c r="HGV489" s="107"/>
      <c r="HGW489" s="107"/>
      <c r="HGX489" s="107"/>
      <c r="HGY489" s="107"/>
      <c r="HGZ489" s="107"/>
      <c r="HHA489" s="107"/>
      <c r="HHB489" s="107"/>
      <c r="HHC489" s="107"/>
      <c r="HHD489" s="107"/>
      <c r="HHE489" s="107"/>
      <c r="HHF489" s="107"/>
      <c r="HHG489" s="107"/>
      <c r="HHH489" s="107"/>
      <c r="HHI489" s="107"/>
      <c r="HHJ489" s="107"/>
      <c r="HHK489" s="107"/>
      <c r="HHL489" s="107"/>
      <c r="HHM489" s="107"/>
      <c r="HHN489" s="107"/>
      <c r="HHO489" s="107"/>
      <c r="HHP489" s="107"/>
      <c r="HHQ489" s="107"/>
      <c r="HHR489" s="107"/>
      <c r="HHS489" s="107"/>
      <c r="HHT489" s="107"/>
      <c r="HHU489" s="107"/>
      <c r="HHV489" s="107"/>
      <c r="HHW489" s="107"/>
      <c r="HHX489" s="107"/>
      <c r="HHY489" s="107"/>
      <c r="HHZ489" s="107"/>
      <c r="HIA489" s="107"/>
      <c r="HIB489" s="107"/>
      <c r="HIC489" s="107"/>
      <c r="HID489" s="107"/>
      <c r="HIE489" s="107"/>
      <c r="HIF489" s="107"/>
      <c r="HIG489" s="107"/>
      <c r="HIH489" s="107"/>
      <c r="HII489" s="107"/>
      <c r="HIJ489" s="107"/>
      <c r="HIK489" s="107"/>
      <c r="HIL489" s="107"/>
      <c r="HIM489" s="107"/>
      <c r="HIN489" s="107"/>
      <c r="HIO489" s="107"/>
      <c r="HIP489" s="107"/>
      <c r="HIQ489" s="107"/>
      <c r="HIR489" s="107"/>
      <c r="HIS489" s="107"/>
      <c r="HIT489" s="107"/>
      <c r="HIU489" s="107"/>
      <c r="HIV489" s="107"/>
      <c r="HIW489" s="107"/>
      <c r="HIX489" s="107"/>
      <c r="HIY489" s="107"/>
      <c r="HIZ489" s="107"/>
      <c r="HJA489" s="107"/>
      <c r="HJB489" s="107"/>
      <c r="HJC489" s="107"/>
      <c r="HJD489" s="107"/>
      <c r="HJE489" s="107"/>
      <c r="HJF489" s="107"/>
      <c r="HJG489" s="107"/>
      <c r="HJH489" s="107"/>
      <c r="HJI489" s="107"/>
      <c r="HJJ489" s="107"/>
      <c r="HJK489" s="107"/>
      <c r="HJL489" s="107"/>
      <c r="HJM489" s="107"/>
      <c r="HJN489" s="107"/>
      <c r="HJO489" s="107"/>
      <c r="HJP489" s="107"/>
      <c r="HJQ489" s="107"/>
      <c r="HJR489" s="107"/>
      <c r="HJS489" s="107"/>
      <c r="HJT489" s="107"/>
      <c r="HJU489" s="107"/>
      <c r="HJV489" s="107"/>
      <c r="HJW489" s="107"/>
      <c r="HJX489" s="107"/>
      <c r="HJY489" s="107"/>
      <c r="HJZ489" s="107"/>
      <c r="HKA489" s="107"/>
      <c r="HKB489" s="107"/>
      <c r="HKC489" s="107"/>
      <c r="HKD489" s="107"/>
      <c r="HKE489" s="107"/>
      <c r="HKF489" s="107"/>
      <c r="HKG489" s="107"/>
      <c r="HKH489" s="107"/>
      <c r="HKI489" s="107"/>
      <c r="HKJ489" s="107"/>
      <c r="HKK489" s="107"/>
      <c r="HKL489" s="107"/>
      <c r="HKM489" s="107"/>
      <c r="HKN489" s="107"/>
      <c r="HKO489" s="107"/>
      <c r="HKP489" s="107"/>
      <c r="HKQ489" s="107"/>
      <c r="HKR489" s="107"/>
      <c r="HKS489" s="107"/>
      <c r="HKT489" s="107"/>
      <c r="HKU489" s="107"/>
      <c r="HKV489" s="107"/>
      <c r="HKW489" s="107"/>
      <c r="HKX489" s="107"/>
      <c r="HKY489" s="107"/>
      <c r="HKZ489" s="107"/>
      <c r="HLA489" s="107"/>
      <c r="HLB489" s="107"/>
      <c r="HLC489" s="107"/>
      <c r="HLD489" s="107"/>
      <c r="HLE489" s="107"/>
      <c r="HLF489" s="107"/>
      <c r="HLG489" s="107"/>
      <c r="HLH489" s="107"/>
      <c r="HLI489" s="107"/>
      <c r="HLJ489" s="107"/>
      <c r="HLK489" s="107"/>
      <c r="HLL489" s="107"/>
      <c r="HLM489" s="107"/>
      <c r="HLN489" s="107"/>
      <c r="HLO489" s="107"/>
      <c r="HLP489" s="107"/>
      <c r="HLQ489" s="107"/>
      <c r="HLR489" s="107"/>
      <c r="HLS489" s="107"/>
      <c r="HLT489" s="107"/>
      <c r="HLU489" s="107"/>
      <c r="HLV489" s="107"/>
      <c r="HLW489" s="107"/>
      <c r="HLX489" s="107"/>
      <c r="HLY489" s="107"/>
      <c r="HLZ489" s="107"/>
      <c r="HMA489" s="107"/>
      <c r="HMB489" s="107"/>
      <c r="HMC489" s="107"/>
      <c r="HMD489" s="107"/>
      <c r="HME489" s="107"/>
      <c r="HMF489" s="107"/>
      <c r="HMG489" s="107"/>
      <c r="HMH489" s="107"/>
      <c r="HMI489" s="107"/>
      <c r="HMJ489" s="107"/>
      <c r="HMK489" s="107"/>
      <c r="HML489" s="107"/>
      <c r="HMM489" s="107"/>
      <c r="HMN489" s="107"/>
      <c r="HMO489" s="107"/>
      <c r="HMP489" s="107"/>
      <c r="HMQ489" s="107"/>
      <c r="HMR489" s="107"/>
      <c r="HMS489" s="107"/>
      <c r="HMT489" s="107"/>
      <c r="HMU489" s="107"/>
      <c r="HMV489" s="107"/>
      <c r="HMW489" s="107"/>
      <c r="HMX489" s="107"/>
      <c r="HMY489" s="107"/>
      <c r="HMZ489" s="107"/>
      <c r="HNA489" s="107"/>
      <c r="HNB489" s="107"/>
      <c r="HNC489" s="107"/>
      <c r="HND489" s="107"/>
      <c r="HNE489" s="107"/>
      <c r="HNF489" s="107"/>
      <c r="HNG489" s="107"/>
      <c r="HNH489" s="107"/>
      <c r="HNI489" s="107"/>
      <c r="HNJ489" s="107"/>
      <c r="HNK489" s="107"/>
      <c r="HNL489" s="107"/>
      <c r="HNM489" s="107"/>
      <c r="HNN489" s="107"/>
      <c r="HNO489" s="107"/>
      <c r="HNP489" s="107"/>
      <c r="HNQ489" s="107"/>
      <c r="HNR489" s="107"/>
      <c r="HNS489" s="107"/>
      <c r="HNT489" s="107"/>
      <c r="HNU489" s="107"/>
      <c r="HNV489" s="107"/>
      <c r="HNW489" s="107"/>
      <c r="HNX489" s="107"/>
      <c r="HNY489" s="107"/>
      <c r="HNZ489" s="107"/>
      <c r="HOA489" s="107"/>
      <c r="HOB489" s="107"/>
      <c r="HOC489" s="107"/>
      <c r="HOD489" s="107"/>
      <c r="HOE489" s="107"/>
      <c r="HOF489" s="107"/>
      <c r="HOG489" s="107"/>
      <c r="HOH489" s="107"/>
      <c r="HOI489" s="107"/>
      <c r="HOJ489" s="107"/>
      <c r="HOK489" s="107"/>
      <c r="HOL489" s="107"/>
      <c r="HOM489" s="107"/>
      <c r="HON489" s="107"/>
      <c r="HOO489" s="107"/>
      <c r="HOP489" s="107"/>
      <c r="HOQ489" s="107"/>
      <c r="HOR489" s="107"/>
      <c r="HOS489" s="107"/>
      <c r="HOT489" s="107"/>
      <c r="HOU489" s="107"/>
      <c r="HOV489" s="107"/>
      <c r="HOW489" s="107"/>
      <c r="HOX489" s="107"/>
      <c r="HOY489" s="107"/>
      <c r="HOZ489" s="107"/>
      <c r="HPA489" s="107"/>
      <c r="HPB489" s="107"/>
      <c r="HPC489" s="107"/>
      <c r="HPD489" s="107"/>
      <c r="HPE489" s="107"/>
      <c r="HPF489" s="107"/>
      <c r="HPG489" s="107"/>
      <c r="HPH489" s="107"/>
      <c r="HPI489" s="107"/>
      <c r="HPJ489" s="107"/>
      <c r="HPK489" s="107"/>
      <c r="HPL489" s="107"/>
      <c r="HPM489" s="107"/>
      <c r="HPN489" s="107"/>
      <c r="HPO489" s="107"/>
      <c r="HPP489" s="107"/>
      <c r="HPQ489" s="107"/>
      <c r="HPR489" s="107"/>
      <c r="HPS489" s="107"/>
      <c r="HPT489" s="107"/>
      <c r="HPU489" s="107"/>
      <c r="HPV489" s="107"/>
      <c r="HPW489" s="107"/>
      <c r="HPX489" s="107"/>
      <c r="HPY489" s="107"/>
      <c r="HPZ489" s="107"/>
      <c r="HQA489" s="107"/>
      <c r="HQB489" s="107"/>
      <c r="HQC489" s="107"/>
      <c r="HQD489" s="107"/>
      <c r="HQE489" s="107"/>
      <c r="HQF489" s="107"/>
      <c r="HQG489" s="107"/>
      <c r="HQH489" s="107"/>
      <c r="HQI489" s="107"/>
      <c r="HQJ489" s="107"/>
      <c r="HQK489" s="107"/>
      <c r="HQL489" s="107"/>
      <c r="HQM489" s="107"/>
      <c r="HQN489" s="107"/>
      <c r="HQO489" s="107"/>
      <c r="HQP489" s="107"/>
      <c r="HQQ489" s="107"/>
      <c r="HQR489" s="107"/>
      <c r="HQS489" s="107"/>
      <c r="HQT489" s="107"/>
      <c r="HQU489" s="107"/>
      <c r="HQV489" s="107"/>
      <c r="HQW489" s="107"/>
      <c r="HQX489" s="107"/>
      <c r="HQY489" s="107"/>
      <c r="HQZ489" s="107"/>
      <c r="HRA489" s="107"/>
      <c r="HRB489" s="107"/>
      <c r="HRC489" s="107"/>
      <c r="HRD489" s="107"/>
      <c r="HRE489" s="107"/>
      <c r="HRF489" s="107"/>
      <c r="HRG489" s="107"/>
      <c r="HRH489" s="107"/>
      <c r="HRI489" s="107"/>
      <c r="HRJ489" s="107"/>
      <c r="HRK489" s="107"/>
      <c r="HRL489" s="107"/>
      <c r="HRM489" s="107"/>
      <c r="HRN489" s="107"/>
      <c r="HRO489" s="107"/>
      <c r="HRP489" s="107"/>
      <c r="HRQ489" s="107"/>
      <c r="HRR489" s="107"/>
      <c r="HRS489" s="107"/>
      <c r="HRT489" s="107"/>
      <c r="HRU489" s="107"/>
      <c r="HRV489" s="107"/>
      <c r="HRW489" s="107"/>
      <c r="HRX489" s="107"/>
      <c r="HRY489" s="107"/>
      <c r="HRZ489" s="107"/>
      <c r="HSA489" s="107"/>
      <c r="HSB489" s="107"/>
      <c r="HSC489" s="107"/>
      <c r="HSD489" s="107"/>
      <c r="HSE489" s="107"/>
      <c r="HSF489" s="107"/>
      <c r="HSG489" s="107"/>
      <c r="HSH489" s="107"/>
      <c r="HSI489" s="107"/>
      <c r="HSJ489" s="107"/>
      <c r="HSK489" s="107"/>
      <c r="HSL489" s="107"/>
      <c r="HSM489" s="107"/>
      <c r="HSN489" s="107"/>
      <c r="HSO489" s="107"/>
      <c r="HSP489" s="107"/>
      <c r="HSQ489" s="107"/>
      <c r="HSR489" s="107"/>
      <c r="HSS489" s="107"/>
      <c r="HST489" s="107"/>
      <c r="HSU489" s="107"/>
      <c r="HSV489" s="107"/>
      <c r="HSW489" s="107"/>
      <c r="HSX489" s="107"/>
      <c r="HSY489" s="107"/>
      <c r="HSZ489" s="107"/>
      <c r="HTA489" s="107"/>
      <c r="HTB489" s="107"/>
      <c r="HTC489" s="107"/>
      <c r="HTD489" s="107"/>
      <c r="HTE489" s="107"/>
      <c r="HTF489" s="107"/>
      <c r="HTG489" s="107"/>
      <c r="HTH489" s="107"/>
      <c r="HTI489" s="107"/>
      <c r="HTJ489" s="107"/>
      <c r="HTK489" s="107"/>
      <c r="HTL489" s="107"/>
      <c r="HTM489" s="107"/>
      <c r="HTN489" s="107"/>
      <c r="HTO489" s="107"/>
      <c r="HTP489" s="107"/>
      <c r="HTQ489" s="107"/>
      <c r="HTR489" s="107"/>
      <c r="HTS489" s="107"/>
      <c r="HTT489" s="107"/>
      <c r="HTU489" s="107"/>
      <c r="HTV489" s="107"/>
      <c r="HTW489" s="107"/>
      <c r="HTX489" s="107"/>
      <c r="HTY489" s="107"/>
      <c r="HTZ489" s="107"/>
      <c r="HUA489" s="107"/>
      <c r="HUB489" s="107"/>
      <c r="HUC489" s="107"/>
      <c r="HUD489" s="107"/>
      <c r="HUE489" s="107"/>
      <c r="HUF489" s="107"/>
      <c r="HUG489" s="107"/>
      <c r="HUH489" s="107"/>
      <c r="HUI489" s="107"/>
      <c r="HUJ489" s="107"/>
      <c r="HUK489" s="107"/>
      <c r="HUL489" s="107"/>
      <c r="HUM489" s="107"/>
      <c r="HUN489" s="107"/>
      <c r="HUO489" s="107"/>
      <c r="HUP489" s="107"/>
      <c r="HUQ489" s="107"/>
      <c r="HUR489" s="107"/>
      <c r="HUS489" s="107"/>
      <c r="HUT489" s="107"/>
      <c r="HUU489" s="107"/>
      <c r="HUV489" s="107"/>
      <c r="HUW489" s="107"/>
      <c r="HUX489" s="107"/>
      <c r="HUY489" s="107"/>
      <c r="HUZ489" s="107"/>
      <c r="HVA489" s="107"/>
      <c r="HVB489" s="107"/>
      <c r="HVC489" s="107"/>
      <c r="HVD489" s="107"/>
      <c r="HVE489" s="107"/>
      <c r="HVF489" s="107"/>
      <c r="HVG489" s="107"/>
      <c r="HVH489" s="107"/>
      <c r="HVI489" s="107"/>
      <c r="HVJ489" s="107"/>
      <c r="HVK489" s="107"/>
      <c r="HVL489" s="107"/>
      <c r="HVM489" s="107"/>
      <c r="HVN489" s="107"/>
      <c r="HVO489" s="107"/>
      <c r="HVP489" s="107"/>
      <c r="HVQ489" s="107"/>
      <c r="HVR489" s="107"/>
      <c r="HVS489" s="107"/>
      <c r="HVT489" s="107"/>
      <c r="HVU489" s="107"/>
      <c r="HVV489" s="107"/>
      <c r="HVW489" s="107"/>
      <c r="HVX489" s="107"/>
      <c r="HVY489" s="107"/>
      <c r="HVZ489" s="107"/>
      <c r="HWA489" s="107"/>
      <c r="HWB489" s="107"/>
      <c r="HWC489" s="107"/>
      <c r="HWD489" s="107"/>
      <c r="HWE489" s="107"/>
      <c r="HWF489" s="107"/>
      <c r="HWG489" s="107"/>
      <c r="HWH489" s="107"/>
      <c r="HWI489" s="107"/>
      <c r="HWJ489" s="107"/>
      <c r="HWK489" s="107"/>
      <c r="HWL489" s="107"/>
      <c r="HWM489" s="107"/>
      <c r="HWN489" s="107"/>
      <c r="HWO489" s="107"/>
      <c r="HWP489" s="107"/>
      <c r="HWQ489" s="107"/>
      <c r="HWR489" s="107"/>
      <c r="HWS489" s="107"/>
      <c r="HWT489" s="107"/>
      <c r="HWU489" s="107"/>
      <c r="HWV489" s="107"/>
      <c r="HWW489" s="107"/>
      <c r="HWX489" s="107"/>
      <c r="HWY489" s="107"/>
      <c r="HWZ489" s="107"/>
      <c r="HXA489" s="107"/>
      <c r="HXB489" s="107"/>
      <c r="HXC489" s="107"/>
      <c r="HXD489" s="107"/>
      <c r="HXE489" s="107"/>
      <c r="HXF489" s="107"/>
      <c r="HXG489" s="107"/>
      <c r="HXH489" s="107"/>
      <c r="HXI489" s="107"/>
      <c r="HXJ489" s="107"/>
      <c r="HXK489" s="107"/>
      <c r="HXL489" s="107"/>
      <c r="HXM489" s="107"/>
      <c r="HXN489" s="107"/>
      <c r="HXO489" s="107"/>
      <c r="HXP489" s="107"/>
      <c r="HXQ489" s="107"/>
      <c r="HXR489" s="107"/>
      <c r="HXS489" s="107"/>
      <c r="HXT489" s="107"/>
      <c r="HXU489" s="107"/>
      <c r="HXV489" s="107"/>
      <c r="HXW489" s="107"/>
      <c r="HXX489" s="107"/>
      <c r="HXY489" s="107"/>
      <c r="HXZ489" s="107"/>
      <c r="HYA489" s="107"/>
      <c r="HYB489" s="107"/>
      <c r="HYC489" s="107"/>
      <c r="HYD489" s="107"/>
      <c r="HYE489" s="107"/>
      <c r="HYF489" s="107"/>
      <c r="HYG489" s="107"/>
      <c r="HYH489" s="107"/>
      <c r="HYI489" s="107"/>
      <c r="HYJ489" s="107"/>
      <c r="HYK489" s="107"/>
      <c r="HYL489" s="107"/>
      <c r="HYM489" s="107"/>
      <c r="HYN489" s="107"/>
      <c r="HYO489" s="107"/>
      <c r="HYP489" s="107"/>
      <c r="HYQ489" s="107"/>
      <c r="HYR489" s="107"/>
      <c r="HYS489" s="107"/>
      <c r="HYT489" s="107"/>
      <c r="HYU489" s="107"/>
      <c r="HYV489" s="107"/>
      <c r="HYW489" s="107"/>
      <c r="HYX489" s="107"/>
      <c r="HYY489" s="107"/>
      <c r="HYZ489" s="107"/>
      <c r="HZA489" s="107"/>
      <c r="HZB489" s="107"/>
      <c r="HZC489" s="107"/>
      <c r="HZD489" s="107"/>
      <c r="HZE489" s="107"/>
      <c r="HZF489" s="107"/>
      <c r="HZG489" s="107"/>
      <c r="HZH489" s="107"/>
      <c r="HZI489" s="107"/>
      <c r="HZJ489" s="107"/>
      <c r="HZK489" s="107"/>
      <c r="HZL489" s="107"/>
      <c r="HZM489" s="107"/>
      <c r="HZN489" s="107"/>
      <c r="HZO489" s="107"/>
      <c r="HZP489" s="107"/>
      <c r="HZQ489" s="107"/>
      <c r="HZR489" s="107"/>
      <c r="HZS489" s="107"/>
      <c r="HZT489" s="107"/>
      <c r="HZU489" s="107"/>
      <c r="HZV489" s="107"/>
      <c r="HZW489" s="107"/>
      <c r="HZX489" s="107"/>
      <c r="HZY489" s="107"/>
      <c r="HZZ489" s="107"/>
      <c r="IAA489" s="107"/>
      <c r="IAB489" s="107"/>
      <c r="IAC489" s="107"/>
      <c r="IAD489" s="107"/>
      <c r="IAE489" s="107"/>
      <c r="IAF489" s="107"/>
      <c r="IAG489" s="107"/>
      <c r="IAH489" s="107"/>
      <c r="IAI489" s="107"/>
      <c r="IAJ489" s="107"/>
      <c r="IAK489" s="107"/>
      <c r="IAL489" s="107"/>
      <c r="IAM489" s="107"/>
      <c r="IAN489" s="107"/>
      <c r="IAO489" s="107"/>
      <c r="IAP489" s="107"/>
      <c r="IAQ489" s="107"/>
      <c r="IAR489" s="107"/>
      <c r="IAS489" s="107"/>
      <c r="IAT489" s="107"/>
      <c r="IAU489" s="107"/>
      <c r="IAV489" s="107"/>
      <c r="IAW489" s="107"/>
      <c r="IAX489" s="107"/>
      <c r="IAY489" s="107"/>
      <c r="IAZ489" s="107"/>
      <c r="IBA489" s="107"/>
      <c r="IBB489" s="107"/>
      <c r="IBC489" s="107"/>
      <c r="IBD489" s="107"/>
      <c r="IBE489" s="107"/>
      <c r="IBF489" s="107"/>
      <c r="IBG489" s="107"/>
      <c r="IBH489" s="107"/>
      <c r="IBI489" s="107"/>
      <c r="IBJ489" s="107"/>
      <c r="IBK489" s="107"/>
      <c r="IBL489" s="107"/>
      <c r="IBM489" s="107"/>
      <c r="IBN489" s="107"/>
      <c r="IBO489" s="107"/>
      <c r="IBP489" s="107"/>
      <c r="IBQ489" s="107"/>
      <c r="IBR489" s="107"/>
      <c r="IBS489" s="107"/>
      <c r="IBT489" s="107"/>
      <c r="IBU489" s="107"/>
      <c r="IBV489" s="107"/>
      <c r="IBW489" s="107"/>
      <c r="IBX489" s="107"/>
      <c r="IBY489" s="107"/>
      <c r="IBZ489" s="107"/>
      <c r="ICA489" s="107"/>
      <c r="ICB489" s="107"/>
      <c r="ICC489" s="107"/>
      <c r="ICD489" s="107"/>
      <c r="ICE489" s="107"/>
      <c r="ICF489" s="107"/>
      <c r="ICG489" s="107"/>
      <c r="ICH489" s="107"/>
      <c r="ICI489" s="107"/>
      <c r="ICJ489" s="107"/>
      <c r="ICK489" s="107"/>
      <c r="ICL489" s="107"/>
      <c r="ICM489" s="107"/>
      <c r="ICN489" s="107"/>
      <c r="ICO489" s="107"/>
      <c r="ICP489" s="107"/>
      <c r="ICQ489" s="107"/>
      <c r="ICR489" s="107"/>
      <c r="ICS489" s="107"/>
      <c r="ICT489" s="107"/>
      <c r="ICU489" s="107"/>
      <c r="ICV489" s="107"/>
      <c r="ICW489" s="107"/>
      <c r="ICX489" s="107"/>
      <c r="ICY489" s="107"/>
      <c r="ICZ489" s="107"/>
      <c r="IDA489" s="107"/>
      <c r="IDB489" s="107"/>
      <c r="IDC489" s="107"/>
      <c r="IDD489" s="107"/>
      <c r="IDE489" s="107"/>
      <c r="IDF489" s="107"/>
      <c r="IDG489" s="107"/>
      <c r="IDH489" s="107"/>
      <c r="IDI489" s="107"/>
      <c r="IDJ489" s="107"/>
      <c r="IDK489" s="107"/>
      <c r="IDL489" s="107"/>
      <c r="IDM489" s="107"/>
      <c r="IDN489" s="107"/>
      <c r="IDO489" s="107"/>
      <c r="IDP489" s="107"/>
      <c r="IDQ489" s="107"/>
      <c r="IDR489" s="107"/>
      <c r="IDS489" s="107"/>
      <c r="IDT489" s="107"/>
      <c r="IDU489" s="107"/>
      <c r="IDV489" s="107"/>
      <c r="IDW489" s="107"/>
      <c r="IDX489" s="107"/>
      <c r="IDY489" s="107"/>
      <c r="IDZ489" s="107"/>
      <c r="IEA489" s="107"/>
      <c r="IEB489" s="107"/>
      <c r="IEC489" s="107"/>
      <c r="IED489" s="107"/>
      <c r="IEE489" s="107"/>
      <c r="IEF489" s="107"/>
      <c r="IEG489" s="107"/>
      <c r="IEH489" s="107"/>
      <c r="IEI489" s="107"/>
      <c r="IEJ489" s="107"/>
      <c r="IEK489" s="107"/>
      <c r="IEL489" s="107"/>
      <c r="IEM489" s="107"/>
      <c r="IEN489" s="107"/>
      <c r="IEO489" s="107"/>
      <c r="IEP489" s="107"/>
      <c r="IEQ489" s="107"/>
      <c r="IER489" s="107"/>
      <c r="IES489" s="107"/>
      <c r="IET489" s="107"/>
      <c r="IEU489" s="107"/>
      <c r="IEV489" s="107"/>
      <c r="IEW489" s="107"/>
      <c r="IEX489" s="107"/>
      <c r="IEY489" s="107"/>
      <c r="IEZ489" s="107"/>
      <c r="IFA489" s="107"/>
      <c r="IFB489" s="107"/>
      <c r="IFC489" s="107"/>
      <c r="IFD489" s="107"/>
      <c r="IFE489" s="107"/>
      <c r="IFF489" s="107"/>
      <c r="IFG489" s="107"/>
      <c r="IFH489" s="107"/>
      <c r="IFI489" s="107"/>
      <c r="IFJ489" s="107"/>
      <c r="IFK489" s="107"/>
      <c r="IFL489" s="107"/>
      <c r="IFM489" s="107"/>
      <c r="IFN489" s="107"/>
      <c r="IFO489" s="107"/>
      <c r="IFP489" s="107"/>
      <c r="IFQ489" s="107"/>
      <c r="IFR489" s="107"/>
      <c r="IFS489" s="107"/>
      <c r="IFT489" s="107"/>
      <c r="IFU489" s="107"/>
      <c r="IFV489" s="107"/>
      <c r="IFW489" s="107"/>
      <c r="IFX489" s="107"/>
      <c r="IFY489" s="107"/>
      <c r="IFZ489" s="107"/>
      <c r="IGA489" s="107"/>
      <c r="IGB489" s="107"/>
      <c r="IGC489" s="107"/>
      <c r="IGD489" s="107"/>
      <c r="IGE489" s="107"/>
      <c r="IGF489" s="107"/>
      <c r="IGG489" s="107"/>
      <c r="IGH489" s="107"/>
      <c r="IGI489" s="107"/>
      <c r="IGJ489" s="107"/>
      <c r="IGK489" s="107"/>
      <c r="IGL489" s="107"/>
      <c r="IGM489" s="107"/>
      <c r="IGN489" s="107"/>
      <c r="IGO489" s="107"/>
      <c r="IGP489" s="107"/>
      <c r="IGQ489" s="107"/>
      <c r="IGR489" s="107"/>
      <c r="IGS489" s="107"/>
      <c r="IGT489" s="107"/>
      <c r="IGU489" s="107"/>
      <c r="IGV489" s="107"/>
      <c r="IGW489" s="107"/>
      <c r="IGX489" s="107"/>
      <c r="IGY489" s="107"/>
      <c r="IGZ489" s="107"/>
      <c r="IHA489" s="107"/>
      <c r="IHB489" s="107"/>
      <c r="IHC489" s="107"/>
      <c r="IHD489" s="107"/>
      <c r="IHE489" s="107"/>
      <c r="IHF489" s="107"/>
      <c r="IHG489" s="107"/>
      <c r="IHH489" s="107"/>
      <c r="IHI489" s="107"/>
      <c r="IHJ489" s="107"/>
      <c r="IHK489" s="107"/>
      <c r="IHL489" s="107"/>
      <c r="IHM489" s="107"/>
      <c r="IHN489" s="107"/>
      <c r="IHO489" s="107"/>
      <c r="IHP489" s="107"/>
      <c r="IHQ489" s="107"/>
      <c r="IHR489" s="107"/>
      <c r="IHS489" s="107"/>
      <c r="IHT489" s="107"/>
      <c r="IHU489" s="107"/>
      <c r="IHV489" s="107"/>
      <c r="IHW489" s="107"/>
      <c r="IHX489" s="107"/>
      <c r="IHY489" s="107"/>
      <c r="IHZ489" s="107"/>
      <c r="IIA489" s="107"/>
      <c r="IIB489" s="107"/>
      <c r="IIC489" s="107"/>
      <c r="IID489" s="107"/>
      <c r="IIE489" s="107"/>
      <c r="IIF489" s="107"/>
      <c r="IIG489" s="107"/>
      <c r="IIH489" s="107"/>
      <c r="III489" s="107"/>
      <c r="IIJ489" s="107"/>
      <c r="IIK489" s="107"/>
      <c r="IIL489" s="107"/>
      <c r="IIM489" s="107"/>
      <c r="IIN489" s="107"/>
      <c r="IIO489" s="107"/>
      <c r="IIP489" s="107"/>
      <c r="IIQ489" s="107"/>
      <c r="IIR489" s="107"/>
      <c r="IIS489" s="107"/>
      <c r="IIT489" s="107"/>
      <c r="IIU489" s="107"/>
      <c r="IIV489" s="107"/>
      <c r="IIW489" s="107"/>
      <c r="IIX489" s="107"/>
      <c r="IIY489" s="107"/>
      <c r="IIZ489" s="107"/>
      <c r="IJA489" s="107"/>
      <c r="IJB489" s="107"/>
      <c r="IJC489" s="107"/>
      <c r="IJD489" s="107"/>
      <c r="IJE489" s="107"/>
      <c r="IJF489" s="107"/>
      <c r="IJG489" s="107"/>
      <c r="IJH489" s="107"/>
      <c r="IJI489" s="107"/>
      <c r="IJJ489" s="107"/>
      <c r="IJK489" s="107"/>
      <c r="IJL489" s="107"/>
      <c r="IJM489" s="107"/>
      <c r="IJN489" s="107"/>
      <c r="IJO489" s="107"/>
      <c r="IJP489" s="107"/>
      <c r="IJQ489" s="107"/>
      <c r="IJR489" s="107"/>
      <c r="IJS489" s="107"/>
      <c r="IJT489" s="107"/>
      <c r="IJU489" s="107"/>
      <c r="IJV489" s="107"/>
      <c r="IJW489" s="107"/>
      <c r="IJX489" s="107"/>
      <c r="IJY489" s="107"/>
      <c r="IJZ489" s="107"/>
      <c r="IKA489" s="107"/>
      <c r="IKB489" s="107"/>
      <c r="IKC489" s="107"/>
      <c r="IKD489" s="107"/>
      <c r="IKE489" s="107"/>
      <c r="IKF489" s="107"/>
      <c r="IKG489" s="107"/>
      <c r="IKH489" s="107"/>
      <c r="IKI489" s="107"/>
      <c r="IKJ489" s="107"/>
      <c r="IKK489" s="107"/>
      <c r="IKL489" s="107"/>
      <c r="IKM489" s="107"/>
      <c r="IKN489" s="107"/>
      <c r="IKO489" s="107"/>
      <c r="IKP489" s="107"/>
      <c r="IKQ489" s="107"/>
      <c r="IKR489" s="107"/>
      <c r="IKS489" s="107"/>
      <c r="IKT489" s="107"/>
      <c r="IKU489" s="107"/>
      <c r="IKV489" s="107"/>
      <c r="IKW489" s="107"/>
      <c r="IKX489" s="107"/>
      <c r="IKY489" s="107"/>
      <c r="IKZ489" s="107"/>
      <c r="ILA489" s="107"/>
      <c r="ILB489" s="107"/>
      <c r="ILC489" s="107"/>
      <c r="ILD489" s="107"/>
      <c r="ILE489" s="107"/>
      <c r="ILF489" s="107"/>
      <c r="ILG489" s="107"/>
      <c r="ILH489" s="107"/>
      <c r="ILI489" s="107"/>
      <c r="ILJ489" s="107"/>
      <c r="ILK489" s="107"/>
      <c r="ILL489" s="107"/>
      <c r="ILM489" s="107"/>
      <c r="ILN489" s="107"/>
      <c r="ILO489" s="107"/>
      <c r="ILP489" s="107"/>
      <c r="ILQ489" s="107"/>
      <c r="ILR489" s="107"/>
      <c r="ILS489" s="107"/>
      <c r="ILT489" s="107"/>
      <c r="ILU489" s="107"/>
      <c r="ILV489" s="107"/>
      <c r="ILW489" s="107"/>
      <c r="ILX489" s="107"/>
      <c r="ILY489" s="107"/>
      <c r="ILZ489" s="107"/>
      <c r="IMA489" s="107"/>
      <c r="IMB489" s="107"/>
      <c r="IMC489" s="107"/>
      <c r="IMD489" s="107"/>
      <c r="IME489" s="107"/>
      <c r="IMF489" s="107"/>
      <c r="IMG489" s="107"/>
      <c r="IMH489" s="107"/>
      <c r="IMI489" s="107"/>
      <c r="IMJ489" s="107"/>
      <c r="IMK489" s="107"/>
      <c r="IML489" s="107"/>
      <c r="IMM489" s="107"/>
      <c r="IMN489" s="107"/>
      <c r="IMO489" s="107"/>
      <c r="IMP489" s="107"/>
      <c r="IMQ489" s="107"/>
      <c r="IMR489" s="107"/>
      <c r="IMS489" s="107"/>
      <c r="IMT489" s="107"/>
      <c r="IMU489" s="107"/>
      <c r="IMV489" s="107"/>
      <c r="IMW489" s="107"/>
      <c r="IMX489" s="107"/>
      <c r="IMY489" s="107"/>
      <c r="IMZ489" s="107"/>
      <c r="INA489" s="107"/>
      <c r="INB489" s="107"/>
      <c r="INC489" s="107"/>
      <c r="IND489" s="107"/>
      <c r="INE489" s="107"/>
      <c r="INF489" s="107"/>
      <c r="ING489" s="107"/>
      <c r="INH489" s="107"/>
      <c r="INI489" s="107"/>
      <c r="INJ489" s="107"/>
      <c r="INK489" s="107"/>
      <c r="INL489" s="107"/>
      <c r="INM489" s="107"/>
      <c r="INN489" s="107"/>
      <c r="INO489" s="107"/>
      <c r="INP489" s="107"/>
      <c r="INQ489" s="107"/>
      <c r="INR489" s="107"/>
      <c r="INS489" s="107"/>
      <c r="INT489" s="107"/>
      <c r="INU489" s="107"/>
      <c r="INV489" s="107"/>
      <c r="INW489" s="107"/>
      <c r="INX489" s="107"/>
      <c r="INY489" s="107"/>
      <c r="INZ489" s="107"/>
      <c r="IOA489" s="107"/>
      <c r="IOB489" s="107"/>
      <c r="IOC489" s="107"/>
      <c r="IOD489" s="107"/>
      <c r="IOE489" s="107"/>
      <c r="IOF489" s="107"/>
      <c r="IOG489" s="107"/>
      <c r="IOH489" s="107"/>
      <c r="IOI489" s="107"/>
      <c r="IOJ489" s="107"/>
      <c r="IOK489" s="107"/>
      <c r="IOL489" s="107"/>
      <c r="IOM489" s="107"/>
      <c r="ION489" s="107"/>
      <c r="IOO489" s="107"/>
      <c r="IOP489" s="107"/>
      <c r="IOQ489" s="107"/>
      <c r="IOR489" s="107"/>
      <c r="IOS489" s="107"/>
      <c r="IOT489" s="107"/>
      <c r="IOU489" s="107"/>
      <c r="IOV489" s="107"/>
      <c r="IOW489" s="107"/>
      <c r="IOX489" s="107"/>
      <c r="IOY489" s="107"/>
      <c r="IOZ489" s="107"/>
      <c r="IPA489" s="107"/>
      <c r="IPB489" s="107"/>
      <c r="IPC489" s="107"/>
      <c r="IPD489" s="107"/>
      <c r="IPE489" s="107"/>
      <c r="IPF489" s="107"/>
      <c r="IPG489" s="107"/>
      <c r="IPH489" s="107"/>
      <c r="IPI489" s="107"/>
      <c r="IPJ489" s="107"/>
      <c r="IPK489" s="107"/>
      <c r="IPL489" s="107"/>
      <c r="IPM489" s="107"/>
      <c r="IPN489" s="107"/>
      <c r="IPO489" s="107"/>
      <c r="IPP489" s="107"/>
      <c r="IPQ489" s="107"/>
      <c r="IPR489" s="107"/>
      <c r="IPS489" s="107"/>
      <c r="IPT489" s="107"/>
      <c r="IPU489" s="107"/>
      <c r="IPV489" s="107"/>
      <c r="IPW489" s="107"/>
      <c r="IPX489" s="107"/>
      <c r="IPY489" s="107"/>
      <c r="IPZ489" s="107"/>
      <c r="IQA489" s="107"/>
      <c r="IQB489" s="107"/>
      <c r="IQC489" s="107"/>
      <c r="IQD489" s="107"/>
      <c r="IQE489" s="107"/>
      <c r="IQF489" s="107"/>
      <c r="IQG489" s="107"/>
      <c r="IQH489" s="107"/>
      <c r="IQI489" s="107"/>
      <c r="IQJ489" s="107"/>
      <c r="IQK489" s="107"/>
      <c r="IQL489" s="107"/>
      <c r="IQM489" s="107"/>
      <c r="IQN489" s="107"/>
      <c r="IQO489" s="107"/>
      <c r="IQP489" s="107"/>
      <c r="IQQ489" s="107"/>
      <c r="IQR489" s="107"/>
      <c r="IQS489" s="107"/>
      <c r="IQT489" s="107"/>
      <c r="IQU489" s="107"/>
      <c r="IQV489" s="107"/>
      <c r="IQW489" s="107"/>
      <c r="IQX489" s="107"/>
      <c r="IQY489" s="107"/>
      <c r="IQZ489" s="107"/>
      <c r="IRA489" s="107"/>
      <c r="IRB489" s="107"/>
      <c r="IRC489" s="107"/>
      <c r="IRD489" s="107"/>
      <c r="IRE489" s="107"/>
      <c r="IRF489" s="107"/>
      <c r="IRG489" s="107"/>
      <c r="IRH489" s="107"/>
      <c r="IRI489" s="107"/>
      <c r="IRJ489" s="107"/>
      <c r="IRK489" s="107"/>
      <c r="IRL489" s="107"/>
      <c r="IRM489" s="107"/>
      <c r="IRN489" s="107"/>
      <c r="IRO489" s="107"/>
      <c r="IRP489" s="107"/>
      <c r="IRQ489" s="107"/>
      <c r="IRR489" s="107"/>
      <c r="IRS489" s="107"/>
      <c r="IRT489" s="107"/>
      <c r="IRU489" s="107"/>
      <c r="IRV489" s="107"/>
      <c r="IRW489" s="107"/>
      <c r="IRX489" s="107"/>
      <c r="IRY489" s="107"/>
      <c r="IRZ489" s="107"/>
      <c r="ISA489" s="107"/>
      <c r="ISB489" s="107"/>
      <c r="ISC489" s="107"/>
      <c r="ISD489" s="107"/>
      <c r="ISE489" s="107"/>
      <c r="ISF489" s="107"/>
      <c r="ISG489" s="107"/>
      <c r="ISH489" s="107"/>
      <c r="ISI489" s="107"/>
      <c r="ISJ489" s="107"/>
      <c r="ISK489" s="107"/>
      <c r="ISL489" s="107"/>
      <c r="ISM489" s="107"/>
      <c r="ISN489" s="107"/>
      <c r="ISO489" s="107"/>
      <c r="ISP489" s="107"/>
      <c r="ISQ489" s="107"/>
      <c r="ISR489" s="107"/>
      <c r="ISS489" s="107"/>
      <c r="IST489" s="107"/>
      <c r="ISU489" s="107"/>
      <c r="ISV489" s="107"/>
      <c r="ISW489" s="107"/>
      <c r="ISX489" s="107"/>
      <c r="ISY489" s="107"/>
      <c r="ISZ489" s="107"/>
      <c r="ITA489" s="107"/>
      <c r="ITB489" s="107"/>
      <c r="ITC489" s="107"/>
      <c r="ITD489" s="107"/>
      <c r="ITE489" s="107"/>
      <c r="ITF489" s="107"/>
      <c r="ITG489" s="107"/>
      <c r="ITH489" s="107"/>
      <c r="ITI489" s="107"/>
      <c r="ITJ489" s="107"/>
      <c r="ITK489" s="107"/>
      <c r="ITL489" s="107"/>
      <c r="ITM489" s="107"/>
      <c r="ITN489" s="107"/>
      <c r="ITO489" s="107"/>
      <c r="ITP489" s="107"/>
      <c r="ITQ489" s="107"/>
      <c r="ITR489" s="107"/>
      <c r="ITS489" s="107"/>
      <c r="ITT489" s="107"/>
      <c r="ITU489" s="107"/>
      <c r="ITV489" s="107"/>
      <c r="ITW489" s="107"/>
      <c r="ITX489" s="107"/>
      <c r="ITY489" s="107"/>
      <c r="ITZ489" s="107"/>
      <c r="IUA489" s="107"/>
      <c r="IUB489" s="107"/>
      <c r="IUC489" s="107"/>
      <c r="IUD489" s="107"/>
      <c r="IUE489" s="107"/>
      <c r="IUF489" s="107"/>
      <c r="IUG489" s="107"/>
      <c r="IUH489" s="107"/>
      <c r="IUI489" s="107"/>
      <c r="IUJ489" s="107"/>
      <c r="IUK489" s="107"/>
      <c r="IUL489" s="107"/>
      <c r="IUM489" s="107"/>
      <c r="IUN489" s="107"/>
      <c r="IUO489" s="107"/>
      <c r="IUP489" s="107"/>
      <c r="IUQ489" s="107"/>
      <c r="IUR489" s="107"/>
      <c r="IUS489" s="107"/>
      <c r="IUT489" s="107"/>
      <c r="IUU489" s="107"/>
      <c r="IUV489" s="107"/>
      <c r="IUW489" s="107"/>
      <c r="IUX489" s="107"/>
      <c r="IUY489" s="107"/>
      <c r="IUZ489" s="107"/>
      <c r="IVA489" s="107"/>
      <c r="IVB489" s="107"/>
      <c r="IVC489" s="107"/>
      <c r="IVD489" s="107"/>
      <c r="IVE489" s="107"/>
      <c r="IVF489" s="107"/>
      <c r="IVG489" s="107"/>
      <c r="IVH489" s="107"/>
      <c r="IVI489" s="107"/>
      <c r="IVJ489" s="107"/>
      <c r="IVK489" s="107"/>
      <c r="IVL489" s="107"/>
      <c r="IVM489" s="107"/>
      <c r="IVN489" s="107"/>
      <c r="IVO489" s="107"/>
      <c r="IVP489" s="107"/>
      <c r="IVQ489" s="107"/>
      <c r="IVR489" s="107"/>
      <c r="IVS489" s="107"/>
      <c r="IVT489" s="107"/>
      <c r="IVU489" s="107"/>
      <c r="IVV489" s="107"/>
      <c r="IVW489" s="107"/>
      <c r="IVX489" s="107"/>
      <c r="IVY489" s="107"/>
      <c r="IVZ489" s="107"/>
      <c r="IWA489" s="107"/>
      <c r="IWB489" s="107"/>
      <c r="IWC489" s="107"/>
      <c r="IWD489" s="107"/>
      <c r="IWE489" s="107"/>
      <c r="IWF489" s="107"/>
      <c r="IWG489" s="107"/>
      <c r="IWH489" s="107"/>
      <c r="IWI489" s="107"/>
      <c r="IWJ489" s="107"/>
      <c r="IWK489" s="107"/>
      <c r="IWL489" s="107"/>
      <c r="IWM489" s="107"/>
      <c r="IWN489" s="107"/>
      <c r="IWO489" s="107"/>
      <c r="IWP489" s="107"/>
      <c r="IWQ489" s="107"/>
      <c r="IWR489" s="107"/>
      <c r="IWS489" s="107"/>
      <c r="IWT489" s="107"/>
      <c r="IWU489" s="107"/>
      <c r="IWV489" s="107"/>
      <c r="IWW489" s="107"/>
      <c r="IWX489" s="107"/>
      <c r="IWY489" s="107"/>
      <c r="IWZ489" s="107"/>
      <c r="IXA489" s="107"/>
      <c r="IXB489" s="107"/>
      <c r="IXC489" s="107"/>
      <c r="IXD489" s="107"/>
      <c r="IXE489" s="107"/>
      <c r="IXF489" s="107"/>
      <c r="IXG489" s="107"/>
      <c r="IXH489" s="107"/>
      <c r="IXI489" s="107"/>
      <c r="IXJ489" s="107"/>
      <c r="IXK489" s="107"/>
      <c r="IXL489" s="107"/>
      <c r="IXM489" s="107"/>
      <c r="IXN489" s="107"/>
      <c r="IXO489" s="107"/>
      <c r="IXP489" s="107"/>
      <c r="IXQ489" s="107"/>
      <c r="IXR489" s="107"/>
      <c r="IXS489" s="107"/>
      <c r="IXT489" s="107"/>
      <c r="IXU489" s="107"/>
      <c r="IXV489" s="107"/>
      <c r="IXW489" s="107"/>
      <c r="IXX489" s="107"/>
      <c r="IXY489" s="107"/>
      <c r="IXZ489" s="107"/>
      <c r="IYA489" s="107"/>
      <c r="IYB489" s="107"/>
      <c r="IYC489" s="107"/>
      <c r="IYD489" s="107"/>
      <c r="IYE489" s="107"/>
      <c r="IYF489" s="107"/>
      <c r="IYG489" s="107"/>
      <c r="IYH489" s="107"/>
      <c r="IYI489" s="107"/>
      <c r="IYJ489" s="107"/>
      <c r="IYK489" s="107"/>
      <c r="IYL489" s="107"/>
      <c r="IYM489" s="107"/>
      <c r="IYN489" s="107"/>
      <c r="IYO489" s="107"/>
      <c r="IYP489" s="107"/>
      <c r="IYQ489" s="107"/>
      <c r="IYR489" s="107"/>
      <c r="IYS489" s="107"/>
      <c r="IYT489" s="107"/>
      <c r="IYU489" s="107"/>
      <c r="IYV489" s="107"/>
      <c r="IYW489" s="107"/>
      <c r="IYX489" s="107"/>
      <c r="IYY489" s="107"/>
      <c r="IYZ489" s="107"/>
      <c r="IZA489" s="107"/>
      <c r="IZB489" s="107"/>
      <c r="IZC489" s="107"/>
      <c r="IZD489" s="107"/>
      <c r="IZE489" s="107"/>
      <c r="IZF489" s="107"/>
      <c r="IZG489" s="107"/>
      <c r="IZH489" s="107"/>
      <c r="IZI489" s="107"/>
      <c r="IZJ489" s="107"/>
      <c r="IZK489" s="107"/>
      <c r="IZL489" s="107"/>
      <c r="IZM489" s="107"/>
      <c r="IZN489" s="107"/>
      <c r="IZO489" s="107"/>
      <c r="IZP489" s="107"/>
      <c r="IZQ489" s="107"/>
      <c r="IZR489" s="107"/>
      <c r="IZS489" s="107"/>
      <c r="IZT489" s="107"/>
      <c r="IZU489" s="107"/>
      <c r="IZV489" s="107"/>
      <c r="IZW489" s="107"/>
      <c r="IZX489" s="107"/>
      <c r="IZY489" s="107"/>
      <c r="IZZ489" s="107"/>
      <c r="JAA489" s="107"/>
      <c r="JAB489" s="107"/>
      <c r="JAC489" s="107"/>
      <c r="JAD489" s="107"/>
      <c r="JAE489" s="107"/>
      <c r="JAF489" s="107"/>
      <c r="JAG489" s="107"/>
      <c r="JAH489" s="107"/>
      <c r="JAI489" s="107"/>
      <c r="JAJ489" s="107"/>
      <c r="JAK489" s="107"/>
      <c r="JAL489" s="107"/>
      <c r="JAM489" s="107"/>
      <c r="JAN489" s="107"/>
      <c r="JAO489" s="107"/>
      <c r="JAP489" s="107"/>
      <c r="JAQ489" s="107"/>
      <c r="JAR489" s="107"/>
      <c r="JAS489" s="107"/>
      <c r="JAT489" s="107"/>
      <c r="JAU489" s="107"/>
      <c r="JAV489" s="107"/>
      <c r="JAW489" s="107"/>
      <c r="JAX489" s="107"/>
      <c r="JAY489" s="107"/>
      <c r="JAZ489" s="107"/>
      <c r="JBA489" s="107"/>
      <c r="JBB489" s="107"/>
      <c r="JBC489" s="107"/>
      <c r="JBD489" s="107"/>
      <c r="JBE489" s="107"/>
      <c r="JBF489" s="107"/>
      <c r="JBG489" s="107"/>
      <c r="JBH489" s="107"/>
      <c r="JBI489" s="107"/>
      <c r="JBJ489" s="107"/>
      <c r="JBK489" s="107"/>
      <c r="JBL489" s="107"/>
      <c r="JBM489" s="107"/>
      <c r="JBN489" s="107"/>
      <c r="JBO489" s="107"/>
      <c r="JBP489" s="107"/>
      <c r="JBQ489" s="107"/>
      <c r="JBR489" s="107"/>
      <c r="JBS489" s="107"/>
      <c r="JBT489" s="107"/>
      <c r="JBU489" s="107"/>
      <c r="JBV489" s="107"/>
      <c r="JBW489" s="107"/>
      <c r="JBX489" s="107"/>
      <c r="JBY489" s="107"/>
      <c r="JBZ489" s="107"/>
      <c r="JCA489" s="107"/>
      <c r="JCB489" s="107"/>
      <c r="JCC489" s="107"/>
      <c r="JCD489" s="107"/>
      <c r="JCE489" s="107"/>
      <c r="JCF489" s="107"/>
      <c r="JCG489" s="107"/>
      <c r="JCH489" s="107"/>
      <c r="JCI489" s="107"/>
      <c r="JCJ489" s="107"/>
      <c r="JCK489" s="107"/>
      <c r="JCL489" s="107"/>
      <c r="JCM489" s="107"/>
      <c r="JCN489" s="107"/>
      <c r="JCO489" s="107"/>
      <c r="JCP489" s="107"/>
      <c r="JCQ489" s="107"/>
      <c r="JCR489" s="107"/>
      <c r="JCS489" s="107"/>
      <c r="JCT489" s="107"/>
      <c r="JCU489" s="107"/>
      <c r="JCV489" s="107"/>
      <c r="JCW489" s="107"/>
      <c r="JCX489" s="107"/>
      <c r="JCY489" s="107"/>
      <c r="JCZ489" s="107"/>
      <c r="JDA489" s="107"/>
      <c r="JDB489" s="107"/>
      <c r="JDC489" s="107"/>
      <c r="JDD489" s="107"/>
      <c r="JDE489" s="107"/>
      <c r="JDF489" s="107"/>
      <c r="JDG489" s="107"/>
      <c r="JDH489" s="107"/>
      <c r="JDI489" s="107"/>
      <c r="JDJ489" s="107"/>
      <c r="JDK489" s="107"/>
      <c r="JDL489" s="107"/>
      <c r="JDM489" s="107"/>
      <c r="JDN489" s="107"/>
      <c r="JDO489" s="107"/>
      <c r="JDP489" s="107"/>
      <c r="JDQ489" s="107"/>
      <c r="JDR489" s="107"/>
      <c r="JDS489" s="107"/>
      <c r="JDT489" s="107"/>
      <c r="JDU489" s="107"/>
      <c r="JDV489" s="107"/>
      <c r="JDW489" s="107"/>
      <c r="JDX489" s="107"/>
      <c r="JDY489" s="107"/>
      <c r="JDZ489" s="107"/>
      <c r="JEA489" s="107"/>
      <c r="JEB489" s="107"/>
      <c r="JEC489" s="107"/>
      <c r="JED489" s="107"/>
      <c r="JEE489" s="107"/>
      <c r="JEF489" s="107"/>
      <c r="JEG489" s="107"/>
      <c r="JEH489" s="107"/>
      <c r="JEI489" s="107"/>
      <c r="JEJ489" s="107"/>
      <c r="JEK489" s="107"/>
      <c r="JEL489" s="107"/>
      <c r="JEM489" s="107"/>
      <c r="JEN489" s="107"/>
      <c r="JEO489" s="107"/>
      <c r="JEP489" s="107"/>
      <c r="JEQ489" s="107"/>
      <c r="JER489" s="107"/>
      <c r="JES489" s="107"/>
      <c r="JET489" s="107"/>
      <c r="JEU489" s="107"/>
      <c r="JEV489" s="107"/>
      <c r="JEW489" s="107"/>
      <c r="JEX489" s="107"/>
      <c r="JEY489" s="107"/>
      <c r="JEZ489" s="107"/>
      <c r="JFA489" s="107"/>
      <c r="JFB489" s="107"/>
      <c r="JFC489" s="107"/>
      <c r="JFD489" s="107"/>
      <c r="JFE489" s="107"/>
      <c r="JFF489" s="107"/>
      <c r="JFG489" s="107"/>
      <c r="JFH489" s="107"/>
      <c r="JFI489" s="107"/>
      <c r="JFJ489" s="107"/>
      <c r="JFK489" s="107"/>
      <c r="JFL489" s="107"/>
      <c r="JFM489" s="107"/>
      <c r="JFN489" s="107"/>
      <c r="JFO489" s="107"/>
      <c r="JFP489" s="107"/>
      <c r="JFQ489" s="107"/>
      <c r="JFR489" s="107"/>
      <c r="JFS489" s="107"/>
      <c r="JFT489" s="107"/>
      <c r="JFU489" s="107"/>
      <c r="JFV489" s="107"/>
      <c r="JFW489" s="107"/>
      <c r="JFX489" s="107"/>
      <c r="JFY489" s="107"/>
      <c r="JFZ489" s="107"/>
      <c r="JGA489" s="107"/>
      <c r="JGB489" s="107"/>
      <c r="JGC489" s="107"/>
      <c r="JGD489" s="107"/>
      <c r="JGE489" s="107"/>
      <c r="JGF489" s="107"/>
      <c r="JGG489" s="107"/>
      <c r="JGH489" s="107"/>
      <c r="JGI489" s="107"/>
      <c r="JGJ489" s="107"/>
      <c r="JGK489" s="107"/>
      <c r="JGL489" s="107"/>
      <c r="JGM489" s="107"/>
      <c r="JGN489" s="107"/>
      <c r="JGO489" s="107"/>
      <c r="JGP489" s="107"/>
      <c r="JGQ489" s="107"/>
      <c r="JGR489" s="107"/>
      <c r="JGS489" s="107"/>
      <c r="JGT489" s="107"/>
      <c r="JGU489" s="107"/>
      <c r="JGV489" s="107"/>
      <c r="JGW489" s="107"/>
      <c r="JGX489" s="107"/>
      <c r="JGY489" s="107"/>
      <c r="JGZ489" s="107"/>
      <c r="JHA489" s="107"/>
      <c r="JHB489" s="107"/>
      <c r="JHC489" s="107"/>
      <c r="JHD489" s="107"/>
      <c r="JHE489" s="107"/>
      <c r="JHF489" s="107"/>
      <c r="JHG489" s="107"/>
      <c r="JHH489" s="107"/>
      <c r="JHI489" s="107"/>
      <c r="JHJ489" s="107"/>
      <c r="JHK489" s="107"/>
      <c r="JHL489" s="107"/>
      <c r="JHM489" s="107"/>
      <c r="JHN489" s="107"/>
      <c r="JHO489" s="107"/>
      <c r="JHP489" s="107"/>
      <c r="JHQ489" s="107"/>
      <c r="JHR489" s="107"/>
      <c r="JHS489" s="107"/>
      <c r="JHT489" s="107"/>
      <c r="JHU489" s="107"/>
      <c r="JHV489" s="107"/>
      <c r="JHW489" s="107"/>
      <c r="JHX489" s="107"/>
      <c r="JHY489" s="107"/>
      <c r="JHZ489" s="107"/>
      <c r="JIA489" s="107"/>
      <c r="JIB489" s="107"/>
      <c r="JIC489" s="107"/>
      <c r="JID489" s="107"/>
      <c r="JIE489" s="107"/>
      <c r="JIF489" s="107"/>
      <c r="JIG489" s="107"/>
      <c r="JIH489" s="107"/>
      <c r="JII489" s="107"/>
      <c r="JIJ489" s="107"/>
      <c r="JIK489" s="107"/>
      <c r="JIL489" s="107"/>
      <c r="JIM489" s="107"/>
      <c r="JIN489" s="107"/>
      <c r="JIO489" s="107"/>
      <c r="JIP489" s="107"/>
      <c r="JIQ489" s="107"/>
      <c r="JIR489" s="107"/>
      <c r="JIS489" s="107"/>
      <c r="JIT489" s="107"/>
      <c r="JIU489" s="107"/>
      <c r="JIV489" s="107"/>
      <c r="JIW489" s="107"/>
      <c r="JIX489" s="107"/>
      <c r="JIY489" s="107"/>
      <c r="JIZ489" s="107"/>
      <c r="JJA489" s="107"/>
      <c r="JJB489" s="107"/>
      <c r="JJC489" s="107"/>
      <c r="JJD489" s="107"/>
      <c r="JJE489" s="107"/>
      <c r="JJF489" s="107"/>
      <c r="JJG489" s="107"/>
      <c r="JJH489" s="107"/>
      <c r="JJI489" s="107"/>
      <c r="JJJ489" s="107"/>
      <c r="JJK489" s="107"/>
      <c r="JJL489" s="107"/>
      <c r="JJM489" s="107"/>
      <c r="JJN489" s="107"/>
      <c r="JJO489" s="107"/>
      <c r="JJP489" s="107"/>
      <c r="JJQ489" s="107"/>
      <c r="JJR489" s="107"/>
      <c r="JJS489" s="107"/>
      <c r="JJT489" s="107"/>
      <c r="JJU489" s="107"/>
      <c r="JJV489" s="107"/>
      <c r="JJW489" s="107"/>
      <c r="JJX489" s="107"/>
      <c r="JJY489" s="107"/>
      <c r="JJZ489" s="107"/>
      <c r="JKA489" s="107"/>
      <c r="JKB489" s="107"/>
      <c r="JKC489" s="107"/>
      <c r="JKD489" s="107"/>
      <c r="JKE489" s="107"/>
      <c r="JKF489" s="107"/>
      <c r="JKG489" s="107"/>
      <c r="JKH489" s="107"/>
      <c r="JKI489" s="107"/>
      <c r="JKJ489" s="107"/>
      <c r="JKK489" s="107"/>
      <c r="JKL489" s="107"/>
      <c r="JKM489" s="107"/>
      <c r="JKN489" s="107"/>
      <c r="JKO489" s="107"/>
      <c r="JKP489" s="107"/>
      <c r="JKQ489" s="107"/>
      <c r="JKR489" s="107"/>
      <c r="JKS489" s="107"/>
      <c r="JKT489" s="107"/>
      <c r="JKU489" s="107"/>
      <c r="JKV489" s="107"/>
      <c r="JKW489" s="107"/>
      <c r="JKX489" s="107"/>
      <c r="JKY489" s="107"/>
      <c r="JKZ489" s="107"/>
      <c r="JLA489" s="107"/>
      <c r="JLB489" s="107"/>
      <c r="JLC489" s="107"/>
      <c r="JLD489" s="107"/>
      <c r="JLE489" s="107"/>
      <c r="JLF489" s="107"/>
      <c r="JLG489" s="107"/>
      <c r="JLH489" s="107"/>
      <c r="JLI489" s="107"/>
      <c r="JLJ489" s="107"/>
      <c r="JLK489" s="107"/>
      <c r="JLL489" s="107"/>
      <c r="JLM489" s="107"/>
      <c r="JLN489" s="107"/>
      <c r="JLO489" s="107"/>
      <c r="JLP489" s="107"/>
      <c r="JLQ489" s="107"/>
      <c r="JLR489" s="107"/>
      <c r="JLS489" s="107"/>
      <c r="JLT489" s="107"/>
      <c r="JLU489" s="107"/>
      <c r="JLV489" s="107"/>
      <c r="JLW489" s="107"/>
      <c r="JLX489" s="107"/>
      <c r="JLY489" s="107"/>
      <c r="JLZ489" s="107"/>
      <c r="JMA489" s="107"/>
      <c r="JMB489" s="107"/>
      <c r="JMC489" s="107"/>
      <c r="JMD489" s="107"/>
      <c r="JME489" s="107"/>
      <c r="JMF489" s="107"/>
      <c r="JMG489" s="107"/>
      <c r="JMH489" s="107"/>
      <c r="JMI489" s="107"/>
      <c r="JMJ489" s="107"/>
      <c r="JMK489" s="107"/>
      <c r="JML489" s="107"/>
      <c r="JMM489" s="107"/>
      <c r="JMN489" s="107"/>
      <c r="JMO489" s="107"/>
      <c r="JMP489" s="107"/>
      <c r="JMQ489" s="107"/>
      <c r="JMR489" s="107"/>
      <c r="JMS489" s="107"/>
      <c r="JMT489" s="107"/>
      <c r="JMU489" s="107"/>
      <c r="JMV489" s="107"/>
      <c r="JMW489" s="107"/>
      <c r="JMX489" s="107"/>
      <c r="JMY489" s="107"/>
      <c r="JMZ489" s="107"/>
      <c r="JNA489" s="107"/>
      <c r="JNB489" s="107"/>
      <c r="JNC489" s="107"/>
      <c r="JND489" s="107"/>
      <c r="JNE489" s="107"/>
      <c r="JNF489" s="107"/>
      <c r="JNG489" s="107"/>
      <c r="JNH489" s="107"/>
      <c r="JNI489" s="107"/>
      <c r="JNJ489" s="107"/>
      <c r="JNK489" s="107"/>
      <c r="JNL489" s="107"/>
      <c r="JNM489" s="107"/>
      <c r="JNN489" s="107"/>
      <c r="JNO489" s="107"/>
      <c r="JNP489" s="107"/>
      <c r="JNQ489" s="107"/>
      <c r="JNR489" s="107"/>
      <c r="JNS489" s="107"/>
      <c r="JNT489" s="107"/>
      <c r="JNU489" s="107"/>
      <c r="JNV489" s="107"/>
      <c r="JNW489" s="107"/>
      <c r="JNX489" s="107"/>
      <c r="JNY489" s="107"/>
      <c r="JNZ489" s="107"/>
      <c r="JOA489" s="107"/>
      <c r="JOB489" s="107"/>
      <c r="JOC489" s="107"/>
      <c r="JOD489" s="107"/>
      <c r="JOE489" s="107"/>
      <c r="JOF489" s="107"/>
      <c r="JOG489" s="107"/>
      <c r="JOH489" s="107"/>
      <c r="JOI489" s="107"/>
      <c r="JOJ489" s="107"/>
      <c r="JOK489" s="107"/>
      <c r="JOL489" s="107"/>
      <c r="JOM489" s="107"/>
      <c r="JON489" s="107"/>
      <c r="JOO489" s="107"/>
      <c r="JOP489" s="107"/>
      <c r="JOQ489" s="107"/>
      <c r="JOR489" s="107"/>
      <c r="JOS489" s="107"/>
      <c r="JOT489" s="107"/>
      <c r="JOU489" s="107"/>
      <c r="JOV489" s="107"/>
      <c r="JOW489" s="107"/>
      <c r="JOX489" s="107"/>
      <c r="JOY489" s="107"/>
      <c r="JOZ489" s="107"/>
      <c r="JPA489" s="107"/>
      <c r="JPB489" s="107"/>
      <c r="JPC489" s="107"/>
      <c r="JPD489" s="107"/>
      <c r="JPE489" s="107"/>
      <c r="JPF489" s="107"/>
      <c r="JPG489" s="107"/>
      <c r="JPH489" s="107"/>
      <c r="JPI489" s="107"/>
      <c r="JPJ489" s="107"/>
      <c r="JPK489" s="107"/>
      <c r="JPL489" s="107"/>
      <c r="JPM489" s="107"/>
      <c r="JPN489" s="107"/>
      <c r="JPO489" s="107"/>
      <c r="JPP489" s="107"/>
      <c r="JPQ489" s="107"/>
      <c r="JPR489" s="107"/>
      <c r="JPS489" s="107"/>
      <c r="JPT489" s="107"/>
      <c r="JPU489" s="107"/>
      <c r="JPV489" s="107"/>
      <c r="JPW489" s="107"/>
      <c r="JPX489" s="107"/>
      <c r="JPY489" s="107"/>
      <c r="JPZ489" s="107"/>
      <c r="JQA489" s="107"/>
      <c r="JQB489" s="107"/>
      <c r="JQC489" s="107"/>
      <c r="JQD489" s="107"/>
      <c r="JQE489" s="107"/>
      <c r="JQF489" s="107"/>
      <c r="JQG489" s="107"/>
      <c r="JQH489" s="107"/>
      <c r="JQI489" s="107"/>
      <c r="JQJ489" s="107"/>
      <c r="JQK489" s="107"/>
      <c r="JQL489" s="107"/>
      <c r="JQM489" s="107"/>
      <c r="JQN489" s="107"/>
      <c r="JQO489" s="107"/>
      <c r="JQP489" s="107"/>
      <c r="JQQ489" s="107"/>
      <c r="JQR489" s="107"/>
      <c r="JQS489" s="107"/>
      <c r="JQT489" s="107"/>
      <c r="JQU489" s="107"/>
      <c r="JQV489" s="107"/>
      <c r="JQW489" s="107"/>
      <c r="JQX489" s="107"/>
      <c r="JQY489" s="107"/>
      <c r="JQZ489" s="107"/>
      <c r="JRA489" s="107"/>
      <c r="JRB489" s="107"/>
      <c r="JRC489" s="107"/>
      <c r="JRD489" s="107"/>
      <c r="JRE489" s="107"/>
      <c r="JRF489" s="107"/>
      <c r="JRG489" s="107"/>
      <c r="JRH489" s="107"/>
      <c r="JRI489" s="107"/>
      <c r="JRJ489" s="107"/>
      <c r="JRK489" s="107"/>
      <c r="JRL489" s="107"/>
      <c r="JRM489" s="107"/>
      <c r="JRN489" s="107"/>
      <c r="JRO489" s="107"/>
      <c r="JRP489" s="107"/>
      <c r="JRQ489" s="107"/>
      <c r="JRR489" s="107"/>
      <c r="JRS489" s="107"/>
      <c r="JRT489" s="107"/>
      <c r="JRU489" s="107"/>
      <c r="JRV489" s="107"/>
      <c r="JRW489" s="107"/>
      <c r="JRX489" s="107"/>
      <c r="JRY489" s="107"/>
      <c r="JRZ489" s="107"/>
      <c r="JSA489" s="107"/>
      <c r="JSB489" s="107"/>
      <c r="JSC489" s="107"/>
      <c r="JSD489" s="107"/>
      <c r="JSE489" s="107"/>
      <c r="JSF489" s="107"/>
      <c r="JSG489" s="107"/>
      <c r="JSH489" s="107"/>
      <c r="JSI489" s="107"/>
      <c r="JSJ489" s="107"/>
      <c r="JSK489" s="107"/>
      <c r="JSL489" s="107"/>
      <c r="JSM489" s="107"/>
      <c r="JSN489" s="107"/>
      <c r="JSO489" s="107"/>
      <c r="JSP489" s="107"/>
      <c r="JSQ489" s="107"/>
      <c r="JSR489" s="107"/>
      <c r="JSS489" s="107"/>
      <c r="JST489" s="107"/>
      <c r="JSU489" s="107"/>
      <c r="JSV489" s="107"/>
      <c r="JSW489" s="107"/>
      <c r="JSX489" s="107"/>
      <c r="JSY489" s="107"/>
      <c r="JSZ489" s="107"/>
      <c r="JTA489" s="107"/>
      <c r="JTB489" s="107"/>
      <c r="JTC489" s="107"/>
      <c r="JTD489" s="107"/>
      <c r="JTE489" s="107"/>
      <c r="JTF489" s="107"/>
      <c r="JTG489" s="107"/>
      <c r="JTH489" s="107"/>
      <c r="JTI489" s="107"/>
      <c r="JTJ489" s="107"/>
      <c r="JTK489" s="107"/>
      <c r="JTL489" s="107"/>
      <c r="JTM489" s="107"/>
      <c r="JTN489" s="107"/>
      <c r="JTO489" s="107"/>
      <c r="JTP489" s="107"/>
      <c r="JTQ489" s="107"/>
      <c r="JTR489" s="107"/>
      <c r="JTS489" s="107"/>
      <c r="JTT489" s="107"/>
      <c r="JTU489" s="107"/>
      <c r="JTV489" s="107"/>
      <c r="JTW489" s="107"/>
      <c r="JTX489" s="107"/>
      <c r="JTY489" s="107"/>
      <c r="JTZ489" s="107"/>
      <c r="JUA489" s="107"/>
      <c r="JUB489" s="107"/>
      <c r="JUC489" s="107"/>
      <c r="JUD489" s="107"/>
      <c r="JUE489" s="107"/>
      <c r="JUF489" s="107"/>
      <c r="JUG489" s="107"/>
      <c r="JUH489" s="107"/>
      <c r="JUI489" s="107"/>
      <c r="JUJ489" s="107"/>
      <c r="JUK489" s="107"/>
      <c r="JUL489" s="107"/>
      <c r="JUM489" s="107"/>
      <c r="JUN489" s="107"/>
      <c r="JUO489" s="107"/>
      <c r="JUP489" s="107"/>
      <c r="JUQ489" s="107"/>
      <c r="JUR489" s="107"/>
      <c r="JUS489" s="107"/>
      <c r="JUT489" s="107"/>
      <c r="JUU489" s="107"/>
      <c r="JUV489" s="107"/>
      <c r="JUW489" s="107"/>
      <c r="JUX489" s="107"/>
      <c r="JUY489" s="107"/>
      <c r="JUZ489" s="107"/>
      <c r="JVA489" s="107"/>
      <c r="JVB489" s="107"/>
      <c r="JVC489" s="107"/>
      <c r="JVD489" s="107"/>
      <c r="JVE489" s="107"/>
      <c r="JVF489" s="107"/>
      <c r="JVG489" s="107"/>
      <c r="JVH489" s="107"/>
      <c r="JVI489" s="107"/>
      <c r="JVJ489" s="107"/>
      <c r="JVK489" s="107"/>
      <c r="JVL489" s="107"/>
      <c r="JVM489" s="107"/>
      <c r="JVN489" s="107"/>
      <c r="JVO489" s="107"/>
      <c r="JVP489" s="107"/>
      <c r="JVQ489" s="107"/>
      <c r="JVR489" s="107"/>
      <c r="JVS489" s="107"/>
      <c r="JVT489" s="107"/>
      <c r="JVU489" s="107"/>
      <c r="JVV489" s="107"/>
      <c r="JVW489" s="107"/>
      <c r="JVX489" s="107"/>
      <c r="JVY489" s="107"/>
      <c r="JVZ489" s="107"/>
      <c r="JWA489" s="107"/>
      <c r="JWB489" s="107"/>
      <c r="JWC489" s="107"/>
      <c r="JWD489" s="107"/>
      <c r="JWE489" s="107"/>
      <c r="JWF489" s="107"/>
      <c r="JWG489" s="107"/>
      <c r="JWH489" s="107"/>
      <c r="JWI489" s="107"/>
      <c r="JWJ489" s="107"/>
      <c r="JWK489" s="107"/>
      <c r="JWL489" s="107"/>
      <c r="JWM489" s="107"/>
      <c r="JWN489" s="107"/>
      <c r="JWO489" s="107"/>
      <c r="JWP489" s="107"/>
      <c r="JWQ489" s="107"/>
      <c r="JWR489" s="107"/>
      <c r="JWS489" s="107"/>
      <c r="JWT489" s="107"/>
      <c r="JWU489" s="107"/>
      <c r="JWV489" s="107"/>
      <c r="JWW489" s="107"/>
      <c r="JWX489" s="107"/>
      <c r="JWY489" s="107"/>
      <c r="JWZ489" s="107"/>
      <c r="JXA489" s="107"/>
      <c r="JXB489" s="107"/>
      <c r="JXC489" s="107"/>
      <c r="JXD489" s="107"/>
      <c r="JXE489" s="107"/>
      <c r="JXF489" s="107"/>
      <c r="JXG489" s="107"/>
      <c r="JXH489" s="107"/>
      <c r="JXI489" s="107"/>
      <c r="JXJ489" s="107"/>
      <c r="JXK489" s="107"/>
      <c r="JXL489" s="107"/>
      <c r="JXM489" s="107"/>
      <c r="JXN489" s="107"/>
      <c r="JXO489" s="107"/>
      <c r="JXP489" s="107"/>
      <c r="JXQ489" s="107"/>
      <c r="JXR489" s="107"/>
      <c r="JXS489" s="107"/>
      <c r="JXT489" s="107"/>
      <c r="JXU489" s="107"/>
      <c r="JXV489" s="107"/>
      <c r="JXW489" s="107"/>
      <c r="JXX489" s="107"/>
      <c r="JXY489" s="107"/>
      <c r="JXZ489" s="107"/>
      <c r="JYA489" s="107"/>
      <c r="JYB489" s="107"/>
      <c r="JYC489" s="107"/>
      <c r="JYD489" s="107"/>
      <c r="JYE489" s="107"/>
      <c r="JYF489" s="107"/>
      <c r="JYG489" s="107"/>
      <c r="JYH489" s="107"/>
      <c r="JYI489" s="107"/>
      <c r="JYJ489" s="107"/>
      <c r="JYK489" s="107"/>
      <c r="JYL489" s="107"/>
      <c r="JYM489" s="107"/>
      <c r="JYN489" s="107"/>
      <c r="JYO489" s="107"/>
      <c r="JYP489" s="107"/>
      <c r="JYQ489" s="107"/>
      <c r="JYR489" s="107"/>
      <c r="JYS489" s="107"/>
      <c r="JYT489" s="107"/>
      <c r="JYU489" s="107"/>
      <c r="JYV489" s="107"/>
      <c r="JYW489" s="107"/>
      <c r="JYX489" s="107"/>
      <c r="JYY489" s="107"/>
      <c r="JYZ489" s="107"/>
      <c r="JZA489" s="107"/>
      <c r="JZB489" s="107"/>
      <c r="JZC489" s="107"/>
      <c r="JZD489" s="107"/>
      <c r="JZE489" s="107"/>
      <c r="JZF489" s="107"/>
      <c r="JZG489" s="107"/>
      <c r="JZH489" s="107"/>
      <c r="JZI489" s="107"/>
      <c r="JZJ489" s="107"/>
      <c r="JZK489" s="107"/>
      <c r="JZL489" s="107"/>
      <c r="JZM489" s="107"/>
      <c r="JZN489" s="107"/>
      <c r="JZO489" s="107"/>
      <c r="JZP489" s="107"/>
      <c r="JZQ489" s="107"/>
      <c r="JZR489" s="107"/>
      <c r="JZS489" s="107"/>
      <c r="JZT489" s="107"/>
      <c r="JZU489" s="107"/>
      <c r="JZV489" s="107"/>
      <c r="JZW489" s="107"/>
      <c r="JZX489" s="107"/>
      <c r="JZY489" s="107"/>
      <c r="JZZ489" s="107"/>
      <c r="KAA489" s="107"/>
      <c r="KAB489" s="107"/>
      <c r="KAC489" s="107"/>
      <c r="KAD489" s="107"/>
      <c r="KAE489" s="107"/>
      <c r="KAF489" s="107"/>
      <c r="KAG489" s="107"/>
      <c r="KAH489" s="107"/>
      <c r="KAI489" s="107"/>
      <c r="KAJ489" s="107"/>
      <c r="KAK489" s="107"/>
      <c r="KAL489" s="107"/>
      <c r="KAM489" s="107"/>
      <c r="KAN489" s="107"/>
      <c r="KAO489" s="107"/>
      <c r="KAP489" s="107"/>
      <c r="KAQ489" s="107"/>
      <c r="KAR489" s="107"/>
      <c r="KAS489" s="107"/>
      <c r="KAT489" s="107"/>
      <c r="KAU489" s="107"/>
      <c r="KAV489" s="107"/>
      <c r="KAW489" s="107"/>
      <c r="KAX489" s="107"/>
      <c r="KAY489" s="107"/>
      <c r="KAZ489" s="107"/>
      <c r="KBA489" s="107"/>
      <c r="KBB489" s="107"/>
      <c r="KBC489" s="107"/>
      <c r="KBD489" s="107"/>
      <c r="KBE489" s="107"/>
      <c r="KBF489" s="107"/>
      <c r="KBG489" s="107"/>
      <c r="KBH489" s="107"/>
      <c r="KBI489" s="107"/>
      <c r="KBJ489" s="107"/>
      <c r="KBK489" s="107"/>
      <c r="KBL489" s="107"/>
      <c r="KBM489" s="107"/>
      <c r="KBN489" s="107"/>
      <c r="KBO489" s="107"/>
      <c r="KBP489" s="107"/>
      <c r="KBQ489" s="107"/>
      <c r="KBR489" s="107"/>
      <c r="KBS489" s="107"/>
      <c r="KBT489" s="107"/>
      <c r="KBU489" s="107"/>
      <c r="KBV489" s="107"/>
      <c r="KBW489" s="107"/>
      <c r="KBX489" s="107"/>
      <c r="KBY489" s="107"/>
      <c r="KBZ489" s="107"/>
      <c r="KCA489" s="107"/>
      <c r="KCB489" s="107"/>
      <c r="KCC489" s="107"/>
      <c r="KCD489" s="107"/>
      <c r="KCE489" s="107"/>
      <c r="KCF489" s="107"/>
      <c r="KCG489" s="107"/>
      <c r="KCH489" s="107"/>
      <c r="KCI489" s="107"/>
      <c r="KCJ489" s="107"/>
      <c r="KCK489" s="107"/>
      <c r="KCL489" s="107"/>
      <c r="KCM489" s="107"/>
      <c r="KCN489" s="107"/>
      <c r="KCO489" s="107"/>
      <c r="KCP489" s="107"/>
      <c r="KCQ489" s="107"/>
      <c r="KCR489" s="107"/>
      <c r="KCS489" s="107"/>
      <c r="KCT489" s="107"/>
      <c r="KCU489" s="107"/>
      <c r="KCV489" s="107"/>
      <c r="KCW489" s="107"/>
      <c r="KCX489" s="107"/>
      <c r="KCY489" s="107"/>
      <c r="KCZ489" s="107"/>
      <c r="KDA489" s="107"/>
      <c r="KDB489" s="107"/>
      <c r="KDC489" s="107"/>
      <c r="KDD489" s="107"/>
      <c r="KDE489" s="107"/>
      <c r="KDF489" s="107"/>
      <c r="KDG489" s="107"/>
      <c r="KDH489" s="107"/>
      <c r="KDI489" s="107"/>
      <c r="KDJ489" s="107"/>
      <c r="KDK489" s="107"/>
      <c r="KDL489" s="107"/>
      <c r="KDM489" s="107"/>
      <c r="KDN489" s="107"/>
      <c r="KDO489" s="107"/>
      <c r="KDP489" s="107"/>
      <c r="KDQ489" s="107"/>
      <c r="KDR489" s="107"/>
      <c r="KDS489" s="107"/>
      <c r="KDT489" s="107"/>
      <c r="KDU489" s="107"/>
      <c r="KDV489" s="107"/>
      <c r="KDW489" s="107"/>
      <c r="KDX489" s="107"/>
      <c r="KDY489" s="107"/>
      <c r="KDZ489" s="107"/>
      <c r="KEA489" s="107"/>
      <c r="KEB489" s="107"/>
      <c r="KEC489" s="107"/>
      <c r="KED489" s="107"/>
      <c r="KEE489" s="107"/>
      <c r="KEF489" s="107"/>
      <c r="KEG489" s="107"/>
      <c r="KEH489" s="107"/>
      <c r="KEI489" s="107"/>
      <c r="KEJ489" s="107"/>
      <c r="KEK489" s="107"/>
      <c r="KEL489" s="107"/>
      <c r="KEM489" s="107"/>
      <c r="KEN489" s="107"/>
      <c r="KEO489" s="107"/>
      <c r="KEP489" s="107"/>
      <c r="KEQ489" s="107"/>
      <c r="KER489" s="107"/>
      <c r="KES489" s="107"/>
      <c r="KET489" s="107"/>
      <c r="KEU489" s="107"/>
      <c r="KEV489" s="107"/>
      <c r="KEW489" s="107"/>
      <c r="KEX489" s="107"/>
      <c r="KEY489" s="107"/>
      <c r="KEZ489" s="107"/>
      <c r="KFA489" s="107"/>
      <c r="KFB489" s="107"/>
      <c r="KFC489" s="107"/>
      <c r="KFD489" s="107"/>
      <c r="KFE489" s="107"/>
      <c r="KFF489" s="107"/>
      <c r="KFG489" s="107"/>
      <c r="KFH489" s="107"/>
      <c r="KFI489" s="107"/>
      <c r="KFJ489" s="107"/>
      <c r="KFK489" s="107"/>
      <c r="KFL489" s="107"/>
      <c r="KFM489" s="107"/>
      <c r="KFN489" s="107"/>
      <c r="KFO489" s="107"/>
      <c r="KFP489" s="107"/>
      <c r="KFQ489" s="107"/>
      <c r="KFR489" s="107"/>
      <c r="KFS489" s="107"/>
      <c r="KFT489" s="107"/>
      <c r="KFU489" s="107"/>
      <c r="KFV489" s="107"/>
      <c r="KFW489" s="107"/>
      <c r="KFX489" s="107"/>
      <c r="KFY489" s="107"/>
      <c r="KFZ489" s="107"/>
      <c r="KGA489" s="107"/>
      <c r="KGB489" s="107"/>
      <c r="KGC489" s="107"/>
      <c r="KGD489" s="107"/>
      <c r="KGE489" s="107"/>
      <c r="KGF489" s="107"/>
      <c r="KGG489" s="107"/>
      <c r="KGH489" s="107"/>
      <c r="KGI489" s="107"/>
      <c r="KGJ489" s="107"/>
      <c r="KGK489" s="107"/>
      <c r="KGL489" s="107"/>
      <c r="KGM489" s="107"/>
      <c r="KGN489" s="107"/>
      <c r="KGO489" s="107"/>
      <c r="KGP489" s="107"/>
      <c r="KGQ489" s="107"/>
      <c r="KGR489" s="107"/>
      <c r="KGS489" s="107"/>
      <c r="KGT489" s="107"/>
      <c r="KGU489" s="107"/>
      <c r="KGV489" s="107"/>
      <c r="KGW489" s="107"/>
      <c r="KGX489" s="107"/>
      <c r="KGY489" s="107"/>
      <c r="KGZ489" s="107"/>
      <c r="KHA489" s="107"/>
      <c r="KHB489" s="107"/>
      <c r="KHC489" s="107"/>
      <c r="KHD489" s="107"/>
      <c r="KHE489" s="107"/>
      <c r="KHF489" s="107"/>
      <c r="KHG489" s="107"/>
      <c r="KHH489" s="107"/>
      <c r="KHI489" s="107"/>
      <c r="KHJ489" s="107"/>
      <c r="KHK489" s="107"/>
      <c r="KHL489" s="107"/>
      <c r="KHM489" s="107"/>
      <c r="KHN489" s="107"/>
      <c r="KHO489" s="107"/>
      <c r="KHP489" s="107"/>
      <c r="KHQ489" s="107"/>
      <c r="KHR489" s="107"/>
      <c r="KHS489" s="107"/>
      <c r="KHT489" s="107"/>
      <c r="KHU489" s="107"/>
      <c r="KHV489" s="107"/>
      <c r="KHW489" s="107"/>
      <c r="KHX489" s="107"/>
      <c r="KHY489" s="107"/>
      <c r="KHZ489" s="107"/>
      <c r="KIA489" s="107"/>
      <c r="KIB489" s="107"/>
      <c r="KIC489" s="107"/>
      <c r="KID489" s="107"/>
      <c r="KIE489" s="107"/>
      <c r="KIF489" s="107"/>
      <c r="KIG489" s="107"/>
      <c r="KIH489" s="107"/>
      <c r="KII489" s="107"/>
      <c r="KIJ489" s="107"/>
      <c r="KIK489" s="107"/>
      <c r="KIL489" s="107"/>
      <c r="KIM489" s="107"/>
      <c r="KIN489" s="107"/>
      <c r="KIO489" s="107"/>
      <c r="KIP489" s="107"/>
      <c r="KIQ489" s="107"/>
      <c r="KIR489" s="107"/>
      <c r="KIS489" s="107"/>
      <c r="KIT489" s="107"/>
      <c r="KIU489" s="107"/>
      <c r="KIV489" s="107"/>
      <c r="KIW489" s="107"/>
      <c r="KIX489" s="107"/>
      <c r="KIY489" s="107"/>
      <c r="KIZ489" s="107"/>
      <c r="KJA489" s="107"/>
      <c r="KJB489" s="107"/>
      <c r="KJC489" s="107"/>
      <c r="KJD489" s="107"/>
      <c r="KJE489" s="107"/>
      <c r="KJF489" s="107"/>
      <c r="KJG489" s="107"/>
      <c r="KJH489" s="107"/>
      <c r="KJI489" s="107"/>
      <c r="KJJ489" s="107"/>
      <c r="KJK489" s="107"/>
      <c r="KJL489" s="107"/>
      <c r="KJM489" s="107"/>
      <c r="KJN489" s="107"/>
      <c r="KJO489" s="107"/>
      <c r="KJP489" s="107"/>
      <c r="KJQ489" s="107"/>
      <c r="KJR489" s="107"/>
      <c r="KJS489" s="107"/>
      <c r="KJT489" s="107"/>
      <c r="KJU489" s="107"/>
      <c r="KJV489" s="107"/>
      <c r="KJW489" s="107"/>
      <c r="KJX489" s="107"/>
      <c r="KJY489" s="107"/>
      <c r="KJZ489" s="107"/>
      <c r="KKA489" s="107"/>
      <c r="KKB489" s="107"/>
      <c r="KKC489" s="107"/>
      <c r="KKD489" s="107"/>
      <c r="KKE489" s="107"/>
      <c r="KKF489" s="107"/>
      <c r="KKG489" s="107"/>
      <c r="KKH489" s="107"/>
      <c r="KKI489" s="107"/>
      <c r="KKJ489" s="107"/>
      <c r="KKK489" s="107"/>
      <c r="KKL489" s="107"/>
      <c r="KKM489" s="107"/>
      <c r="KKN489" s="107"/>
      <c r="KKO489" s="107"/>
      <c r="KKP489" s="107"/>
      <c r="KKQ489" s="107"/>
      <c r="KKR489" s="107"/>
      <c r="KKS489" s="107"/>
      <c r="KKT489" s="107"/>
      <c r="KKU489" s="107"/>
      <c r="KKV489" s="107"/>
      <c r="KKW489" s="107"/>
      <c r="KKX489" s="107"/>
      <c r="KKY489" s="107"/>
      <c r="KKZ489" s="107"/>
      <c r="KLA489" s="107"/>
      <c r="KLB489" s="107"/>
      <c r="KLC489" s="107"/>
      <c r="KLD489" s="107"/>
      <c r="KLE489" s="107"/>
      <c r="KLF489" s="107"/>
      <c r="KLG489" s="107"/>
      <c r="KLH489" s="107"/>
      <c r="KLI489" s="107"/>
      <c r="KLJ489" s="107"/>
      <c r="KLK489" s="107"/>
      <c r="KLL489" s="107"/>
      <c r="KLM489" s="107"/>
      <c r="KLN489" s="107"/>
      <c r="KLO489" s="107"/>
      <c r="KLP489" s="107"/>
      <c r="KLQ489" s="107"/>
      <c r="KLR489" s="107"/>
      <c r="KLS489" s="107"/>
      <c r="KLT489" s="107"/>
      <c r="KLU489" s="107"/>
      <c r="KLV489" s="107"/>
      <c r="KLW489" s="107"/>
      <c r="KLX489" s="107"/>
      <c r="KLY489" s="107"/>
      <c r="KLZ489" s="107"/>
      <c r="KMA489" s="107"/>
      <c r="KMB489" s="107"/>
      <c r="KMC489" s="107"/>
      <c r="KMD489" s="107"/>
      <c r="KME489" s="107"/>
      <c r="KMF489" s="107"/>
      <c r="KMG489" s="107"/>
      <c r="KMH489" s="107"/>
      <c r="KMI489" s="107"/>
      <c r="KMJ489" s="107"/>
      <c r="KMK489" s="107"/>
      <c r="KML489" s="107"/>
      <c r="KMM489" s="107"/>
      <c r="KMN489" s="107"/>
      <c r="KMO489" s="107"/>
      <c r="KMP489" s="107"/>
      <c r="KMQ489" s="107"/>
      <c r="KMR489" s="107"/>
      <c r="KMS489" s="107"/>
      <c r="KMT489" s="107"/>
      <c r="KMU489" s="107"/>
      <c r="KMV489" s="107"/>
      <c r="KMW489" s="107"/>
      <c r="KMX489" s="107"/>
      <c r="KMY489" s="107"/>
      <c r="KMZ489" s="107"/>
      <c r="KNA489" s="107"/>
      <c r="KNB489" s="107"/>
      <c r="KNC489" s="107"/>
      <c r="KND489" s="107"/>
      <c r="KNE489" s="107"/>
      <c r="KNF489" s="107"/>
      <c r="KNG489" s="107"/>
      <c r="KNH489" s="107"/>
      <c r="KNI489" s="107"/>
      <c r="KNJ489" s="107"/>
      <c r="KNK489" s="107"/>
      <c r="KNL489" s="107"/>
      <c r="KNM489" s="107"/>
      <c r="KNN489" s="107"/>
      <c r="KNO489" s="107"/>
      <c r="KNP489" s="107"/>
      <c r="KNQ489" s="107"/>
      <c r="KNR489" s="107"/>
      <c r="KNS489" s="107"/>
      <c r="KNT489" s="107"/>
      <c r="KNU489" s="107"/>
      <c r="KNV489" s="107"/>
      <c r="KNW489" s="107"/>
      <c r="KNX489" s="107"/>
      <c r="KNY489" s="107"/>
      <c r="KNZ489" s="107"/>
      <c r="KOA489" s="107"/>
      <c r="KOB489" s="107"/>
      <c r="KOC489" s="107"/>
      <c r="KOD489" s="107"/>
      <c r="KOE489" s="107"/>
      <c r="KOF489" s="107"/>
      <c r="KOG489" s="107"/>
      <c r="KOH489" s="107"/>
      <c r="KOI489" s="107"/>
      <c r="KOJ489" s="107"/>
      <c r="KOK489" s="107"/>
      <c r="KOL489" s="107"/>
      <c r="KOM489" s="107"/>
      <c r="KON489" s="107"/>
      <c r="KOO489" s="107"/>
      <c r="KOP489" s="107"/>
      <c r="KOQ489" s="107"/>
      <c r="KOR489" s="107"/>
      <c r="KOS489" s="107"/>
      <c r="KOT489" s="107"/>
      <c r="KOU489" s="107"/>
      <c r="KOV489" s="107"/>
      <c r="KOW489" s="107"/>
      <c r="KOX489" s="107"/>
      <c r="KOY489" s="107"/>
      <c r="KOZ489" s="107"/>
      <c r="KPA489" s="107"/>
      <c r="KPB489" s="107"/>
      <c r="KPC489" s="107"/>
      <c r="KPD489" s="107"/>
      <c r="KPE489" s="107"/>
      <c r="KPF489" s="107"/>
      <c r="KPG489" s="107"/>
      <c r="KPH489" s="107"/>
      <c r="KPI489" s="107"/>
      <c r="KPJ489" s="107"/>
      <c r="KPK489" s="107"/>
      <c r="KPL489" s="107"/>
      <c r="KPM489" s="107"/>
      <c r="KPN489" s="107"/>
      <c r="KPO489" s="107"/>
      <c r="KPP489" s="107"/>
      <c r="KPQ489" s="107"/>
      <c r="KPR489" s="107"/>
      <c r="KPS489" s="107"/>
      <c r="KPT489" s="107"/>
      <c r="KPU489" s="107"/>
      <c r="KPV489" s="107"/>
      <c r="KPW489" s="107"/>
      <c r="KPX489" s="107"/>
      <c r="KPY489" s="107"/>
      <c r="KPZ489" s="107"/>
      <c r="KQA489" s="107"/>
      <c r="KQB489" s="107"/>
      <c r="KQC489" s="107"/>
      <c r="KQD489" s="107"/>
      <c r="KQE489" s="107"/>
      <c r="KQF489" s="107"/>
      <c r="KQG489" s="107"/>
      <c r="KQH489" s="107"/>
      <c r="KQI489" s="107"/>
      <c r="KQJ489" s="107"/>
      <c r="KQK489" s="107"/>
      <c r="KQL489" s="107"/>
      <c r="KQM489" s="107"/>
      <c r="KQN489" s="107"/>
      <c r="KQO489" s="107"/>
      <c r="KQP489" s="107"/>
      <c r="KQQ489" s="107"/>
      <c r="KQR489" s="107"/>
      <c r="KQS489" s="107"/>
      <c r="KQT489" s="107"/>
      <c r="KQU489" s="107"/>
      <c r="KQV489" s="107"/>
      <c r="KQW489" s="107"/>
      <c r="KQX489" s="107"/>
      <c r="KQY489" s="107"/>
      <c r="KQZ489" s="107"/>
      <c r="KRA489" s="107"/>
      <c r="KRB489" s="107"/>
      <c r="KRC489" s="107"/>
      <c r="KRD489" s="107"/>
      <c r="KRE489" s="107"/>
      <c r="KRF489" s="107"/>
      <c r="KRG489" s="107"/>
      <c r="KRH489" s="107"/>
      <c r="KRI489" s="107"/>
      <c r="KRJ489" s="107"/>
      <c r="KRK489" s="107"/>
      <c r="KRL489" s="107"/>
      <c r="KRM489" s="107"/>
      <c r="KRN489" s="107"/>
      <c r="KRO489" s="107"/>
      <c r="KRP489" s="107"/>
      <c r="KRQ489" s="107"/>
      <c r="KRR489" s="107"/>
      <c r="KRS489" s="107"/>
      <c r="KRT489" s="107"/>
      <c r="KRU489" s="107"/>
      <c r="KRV489" s="107"/>
      <c r="KRW489" s="107"/>
      <c r="KRX489" s="107"/>
      <c r="KRY489" s="107"/>
      <c r="KRZ489" s="107"/>
      <c r="KSA489" s="107"/>
      <c r="KSB489" s="107"/>
      <c r="KSC489" s="107"/>
      <c r="KSD489" s="107"/>
      <c r="KSE489" s="107"/>
      <c r="KSF489" s="107"/>
      <c r="KSG489" s="107"/>
      <c r="KSH489" s="107"/>
      <c r="KSI489" s="107"/>
      <c r="KSJ489" s="107"/>
      <c r="KSK489" s="107"/>
      <c r="KSL489" s="107"/>
      <c r="KSM489" s="107"/>
      <c r="KSN489" s="107"/>
      <c r="KSO489" s="107"/>
      <c r="KSP489" s="107"/>
      <c r="KSQ489" s="107"/>
      <c r="KSR489" s="107"/>
      <c r="KSS489" s="107"/>
      <c r="KST489" s="107"/>
      <c r="KSU489" s="107"/>
      <c r="KSV489" s="107"/>
      <c r="KSW489" s="107"/>
      <c r="KSX489" s="107"/>
      <c r="KSY489" s="107"/>
      <c r="KSZ489" s="107"/>
      <c r="KTA489" s="107"/>
      <c r="KTB489" s="107"/>
      <c r="KTC489" s="107"/>
      <c r="KTD489" s="107"/>
      <c r="KTE489" s="107"/>
      <c r="KTF489" s="107"/>
      <c r="KTG489" s="107"/>
      <c r="KTH489" s="107"/>
      <c r="KTI489" s="107"/>
      <c r="KTJ489" s="107"/>
      <c r="KTK489" s="107"/>
      <c r="KTL489" s="107"/>
      <c r="KTM489" s="107"/>
      <c r="KTN489" s="107"/>
      <c r="KTO489" s="107"/>
      <c r="KTP489" s="107"/>
      <c r="KTQ489" s="107"/>
      <c r="KTR489" s="107"/>
      <c r="KTS489" s="107"/>
      <c r="KTT489" s="107"/>
      <c r="KTU489" s="107"/>
      <c r="KTV489" s="107"/>
      <c r="KTW489" s="107"/>
      <c r="KTX489" s="107"/>
      <c r="KTY489" s="107"/>
      <c r="KTZ489" s="107"/>
      <c r="KUA489" s="107"/>
      <c r="KUB489" s="107"/>
      <c r="KUC489" s="107"/>
      <c r="KUD489" s="107"/>
      <c r="KUE489" s="107"/>
      <c r="KUF489" s="107"/>
      <c r="KUG489" s="107"/>
      <c r="KUH489" s="107"/>
      <c r="KUI489" s="107"/>
      <c r="KUJ489" s="107"/>
      <c r="KUK489" s="107"/>
      <c r="KUL489" s="107"/>
      <c r="KUM489" s="107"/>
      <c r="KUN489" s="107"/>
      <c r="KUO489" s="107"/>
      <c r="KUP489" s="107"/>
      <c r="KUQ489" s="107"/>
      <c r="KUR489" s="107"/>
      <c r="KUS489" s="107"/>
      <c r="KUT489" s="107"/>
      <c r="KUU489" s="107"/>
      <c r="KUV489" s="107"/>
      <c r="KUW489" s="107"/>
      <c r="KUX489" s="107"/>
      <c r="KUY489" s="107"/>
      <c r="KUZ489" s="107"/>
      <c r="KVA489" s="107"/>
      <c r="KVB489" s="107"/>
      <c r="KVC489" s="107"/>
      <c r="KVD489" s="107"/>
      <c r="KVE489" s="107"/>
      <c r="KVF489" s="107"/>
      <c r="KVG489" s="107"/>
      <c r="KVH489" s="107"/>
      <c r="KVI489" s="107"/>
      <c r="KVJ489" s="107"/>
      <c r="KVK489" s="107"/>
      <c r="KVL489" s="107"/>
      <c r="KVM489" s="107"/>
      <c r="KVN489" s="107"/>
      <c r="KVO489" s="107"/>
      <c r="KVP489" s="107"/>
      <c r="KVQ489" s="107"/>
      <c r="KVR489" s="107"/>
      <c r="KVS489" s="107"/>
      <c r="KVT489" s="107"/>
      <c r="KVU489" s="107"/>
      <c r="KVV489" s="107"/>
      <c r="KVW489" s="107"/>
      <c r="KVX489" s="107"/>
      <c r="KVY489" s="107"/>
      <c r="KVZ489" s="107"/>
      <c r="KWA489" s="107"/>
      <c r="KWB489" s="107"/>
      <c r="KWC489" s="107"/>
      <c r="KWD489" s="107"/>
      <c r="KWE489" s="107"/>
      <c r="KWF489" s="107"/>
      <c r="KWG489" s="107"/>
      <c r="KWH489" s="107"/>
      <c r="KWI489" s="107"/>
      <c r="KWJ489" s="107"/>
      <c r="KWK489" s="107"/>
      <c r="KWL489" s="107"/>
      <c r="KWM489" s="107"/>
      <c r="KWN489" s="107"/>
      <c r="KWO489" s="107"/>
      <c r="KWP489" s="107"/>
      <c r="KWQ489" s="107"/>
      <c r="KWR489" s="107"/>
      <c r="KWS489" s="107"/>
      <c r="KWT489" s="107"/>
      <c r="KWU489" s="107"/>
      <c r="KWV489" s="107"/>
      <c r="KWW489" s="107"/>
      <c r="KWX489" s="107"/>
      <c r="KWY489" s="107"/>
      <c r="KWZ489" s="107"/>
      <c r="KXA489" s="107"/>
      <c r="KXB489" s="107"/>
      <c r="KXC489" s="107"/>
      <c r="KXD489" s="107"/>
      <c r="KXE489" s="107"/>
      <c r="KXF489" s="107"/>
      <c r="KXG489" s="107"/>
      <c r="KXH489" s="107"/>
      <c r="KXI489" s="107"/>
      <c r="KXJ489" s="107"/>
      <c r="KXK489" s="107"/>
      <c r="KXL489" s="107"/>
      <c r="KXM489" s="107"/>
      <c r="KXN489" s="107"/>
      <c r="KXO489" s="107"/>
      <c r="KXP489" s="107"/>
      <c r="KXQ489" s="107"/>
      <c r="KXR489" s="107"/>
      <c r="KXS489" s="107"/>
      <c r="KXT489" s="107"/>
      <c r="KXU489" s="107"/>
      <c r="KXV489" s="107"/>
      <c r="KXW489" s="107"/>
      <c r="KXX489" s="107"/>
      <c r="KXY489" s="107"/>
      <c r="KXZ489" s="107"/>
      <c r="KYA489" s="107"/>
      <c r="KYB489" s="107"/>
      <c r="KYC489" s="107"/>
      <c r="KYD489" s="107"/>
      <c r="KYE489" s="107"/>
      <c r="KYF489" s="107"/>
      <c r="KYG489" s="107"/>
      <c r="KYH489" s="107"/>
      <c r="KYI489" s="107"/>
      <c r="KYJ489" s="107"/>
      <c r="KYK489" s="107"/>
      <c r="KYL489" s="107"/>
      <c r="KYM489" s="107"/>
      <c r="KYN489" s="107"/>
      <c r="KYO489" s="107"/>
      <c r="KYP489" s="107"/>
      <c r="KYQ489" s="107"/>
      <c r="KYR489" s="107"/>
      <c r="KYS489" s="107"/>
      <c r="KYT489" s="107"/>
      <c r="KYU489" s="107"/>
      <c r="KYV489" s="107"/>
      <c r="KYW489" s="107"/>
      <c r="KYX489" s="107"/>
      <c r="KYY489" s="107"/>
      <c r="KYZ489" s="107"/>
      <c r="KZA489" s="107"/>
      <c r="KZB489" s="107"/>
      <c r="KZC489" s="107"/>
      <c r="KZD489" s="107"/>
      <c r="KZE489" s="107"/>
      <c r="KZF489" s="107"/>
      <c r="KZG489" s="107"/>
      <c r="KZH489" s="107"/>
      <c r="KZI489" s="107"/>
      <c r="KZJ489" s="107"/>
      <c r="KZK489" s="107"/>
      <c r="KZL489" s="107"/>
      <c r="KZM489" s="107"/>
      <c r="KZN489" s="107"/>
      <c r="KZO489" s="107"/>
      <c r="KZP489" s="107"/>
      <c r="KZQ489" s="107"/>
      <c r="KZR489" s="107"/>
      <c r="KZS489" s="107"/>
      <c r="KZT489" s="107"/>
      <c r="KZU489" s="107"/>
      <c r="KZV489" s="107"/>
      <c r="KZW489" s="107"/>
      <c r="KZX489" s="107"/>
      <c r="KZY489" s="107"/>
      <c r="KZZ489" s="107"/>
      <c r="LAA489" s="107"/>
      <c r="LAB489" s="107"/>
      <c r="LAC489" s="107"/>
      <c r="LAD489" s="107"/>
      <c r="LAE489" s="107"/>
      <c r="LAF489" s="107"/>
      <c r="LAG489" s="107"/>
      <c r="LAH489" s="107"/>
      <c r="LAI489" s="107"/>
      <c r="LAJ489" s="107"/>
      <c r="LAK489" s="107"/>
      <c r="LAL489" s="107"/>
      <c r="LAM489" s="107"/>
      <c r="LAN489" s="107"/>
      <c r="LAO489" s="107"/>
      <c r="LAP489" s="107"/>
      <c r="LAQ489" s="107"/>
      <c r="LAR489" s="107"/>
      <c r="LAS489" s="107"/>
      <c r="LAT489" s="107"/>
      <c r="LAU489" s="107"/>
      <c r="LAV489" s="107"/>
      <c r="LAW489" s="107"/>
      <c r="LAX489" s="107"/>
      <c r="LAY489" s="107"/>
      <c r="LAZ489" s="107"/>
      <c r="LBA489" s="107"/>
      <c r="LBB489" s="107"/>
      <c r="LBC489" s="107"/>
      <c r="LBD489" s="107"/>
      <c r="LBE489" s="107"/>
      <c r="LBF489" s="107"/>
      <c r="LBG489" s="107"/>
      <c r="LBH489" s="107"/>
      <c r="LBI489" s="107"/>
      <c r="LBJ489" s="107"/>
      <c r="LBK489" s="107"/>
      <c r="LBL489" s="107"/>
      <c r="LBM489" s="107"/>
      <c r="LBN489" s="107"/>
      <c r="LBO489" s="107"/>
      <c r="LBP489" s="107"/>
      <c r="LBQ489" s="107"/>
      <c r="LBR489" s="107"/>
      <c r="LBS489" s="107"/>
      <c r="LBT489" s="107"/>
      <c r="LBU489" s="107"/>
      <c r="LBV489" s="107"/>
      <c r="LBW489" s="107"/>
      <c r="LBX489" s="107"/>
      <c r="LBY489" s="107"/>
      <c r="LBZ489" s="107"/>
      <c r="LCA489" s="107"/>
      <c r="LCB489" s="107"/>
      <c r="LCC489" s="107"/>
      <c r="LCD489" s="107"/>
      <c r="LCE489" s="107"/>
      <c r="LCF489" s="107"/>
      <c r="LCG489" s="107"/>
      <c r="LCH489" s="107"/>
      <c r="LCI489" s="107"/>
      <c r="LCJ489" s="107"/>
      <c r="LCK489" s="107"/>
      <c r="LCL489" s="107"/>
      <c r="LCM489" s="107"/>
      <c r="LCN489" s="107"/>
      <c r="LCO489" s="107"/>
      <c r="LCP489" s="107"/>
      <c r="LCQ489" s="107"/>
      <c r="LCR489" s="107"/>
      <c r="LCS489" s="107"/>
      <c r="LCT489" s="107"/>
      <c r="LCU489" s="107"/>
      <c r="LCV489" s="107"/>
      <c r="LCW489" s="107"/>
      <c r="LCX489" s="107"/>
      <c r="LCY489" s="107"/>
      <c r="LCZ489" s="107"/>
      <c r="LDA489" s="107"/>
      <c r="LDB489" s="107"/>
      <c r="LDC489" s="107"/>
      <c r="LDD489" s="107"/>
      <c r="LDE489" s="107"/>
      <c r="LDF489" s="107"/>
      <c r="LDG489" s="107"/>
      <c r="LDH489" s="107"/>
      <c r="LDI489" s="107"/>
      <c r="LDJ489" s="107"/>
      <c r="LDK489" s="107"/>
      <c r="LDL489" s="107"/>
      <c r="LDM489" s="107"/>
      <c r="LDN489" s="107"/>
      <c r="LDO489" s="107"/>
      <c r="LDP489" s="107"/>
      <c r="LDQ489" s="107"/>
      <c r="LDR489" s="107"/>
      <c r="LDS489" s="107"/>
      <c r="LDT489" s="107"/>
      <c r="LDU489" s="107"/>
      <c r="LDV489" s="107"/>
      <c r="LDW489" s="107"/>
      <c r="LDX489" s="107"/>
      <c r="LDY489" s="107"/>
      <c r="LDZ489" s="107"/>
      <c r="LEA489" s="107"/>
      <c r="LEB489" s="107"/>
      <c r="LEC489" s="107"/>
      <c r="LED489" s="107"/>
      <c r="LEE489" s="107"/>
      <c r="LEF489" s="107"/>
      <c r="LEG489" s="107"/>
      <c r="LEH489" s="107"/>
      <c r="LEI489" s="107"/>
      <c r="LEJ489" s="107"/>
      <c r="LEK489" s="107"/>
      <c r="LEL489" s="107"/>
      <c r="LEM489" s="107"/>
      <c r="LEN489" s="107"/>
      <c r="LEO489" s="107"/>
      <c r="LEP489" s="107"/>
      <c r="LEQ489" s="107"/>
      <c r="LER489" s="107"/>
      <c r="LES489" s="107"/>
      <c r="LET489" s="107"/>
      <c r="LEU489" s="107"/>
      <c r="LEV489" s="107"/>
      <c r="LEW489" s="107"/>
      <c r="LEX489" s="107"/>
      <c r="LEY489" s="107"/>
      <c r="LEZ489" s="107"/>
      <c r="LFA489" s="107"/>
      <c r="LFB489" s="107"/>
      <c r="LFC489" s="107"/>
      <c r="LFD489" s="107"/>
      <c r="LFE489" s="107"/>
      <c r="LFF489" s="107"/>
      <c r="LFG489" s="107"/>
      <c r="LFH489" s="107"/>
      <c r="LFI489" s="107"/>
      <c r="LFJ489" s="107"/>
      <c r="LFK489" s="107"/>
      <c r="LFL489" s="107"/>
      <c r="LFM489" s="107"/>
      <c r="LFN489" s="107"/>
      <c r="LFO489" s="107"/>
      <c r="LFP489" s="107"/>
      <c r="LFQ489" s="107"/>
      <c r="LFR489" s="107"/>
      <c r="LFS489" s="107"/>
      <c r="LFT489" s="107"/>
      <c r="LFU489" s="107"/>
      <c r="LFV489" s="107"/>
      <c r="LFW489" s="107"/>
      <c r="LFX489" s="107"/>
      <c r="LFY489" s="107"/>
      <c r="LFZ489" s="107"/>
      <c r="LGA489" s="107"/>
      <c r="LGB489" s="107"/>
      <c r="LGC489" s="107"/>
      <c r="LGD489" s="107"/>
      <c r="LGE489" s="107"/>
      <c r="LGF489" s="107"/>
      <c r="LGG489" s="107"/>
      <c r="LGH489" s="107"/>
      <c r="LGI489" s="107"/>
      <c r="LGJ489" s="107"/>
      <c r="LGK489" s="107"/>
      <c r="LGL489" s="107"/>
      <c r="LGM489" s="107"/>
      <c r="LGN489" s="107"/>
      <c r="LGO489" s="107"/>
      <c r="LGP489" s="107"/>
      <c r="LGQ489" s="107"/>
      <c r="LGR489" s="107"/>
      <c r="LGS489" s="107"/>
      <c r="LGT489" s="107"/>
      <c r="LGU489" s="107"/>
      <c r="LGV489" s="107"/>
      <c r="LGW489" s="107"/>
      <c r="LGX489" s="107"/>
      <c r="LGY489" s="107"/>
      <c r="LGZ489" s="107"/>
      <c r="LHA489" s="107"/>
      <c r="LHB489" s="107"/>
      <c r="LHC489" s="107"/>
      <c r="LHD489" s="107"/>
      <c r="LHE489" s="107"/>
      <c r="LHF489" s="107"/>
      <c r="LHG489" s="107"/>
      <c r="LHH489" s="107"/>
      <c r="LHI489" s="107"/>
      <c r="LHJ489" s="107"/>
      <c r="LHK489" s="107"/>
      <c r="LHL489" s="107"/>
      <c r="LHM489" s="107"/>
      <c r="LHN489" s="107"/>
      <c r="LHO489" s="107"/>
      <c r="LHP489" s="107"/>
      <c r="LHQ489" s="107"/>
      <c r="LHR489" s="107"/>
      <c r="LHS489" s="107"/>
      <c r="LHT489" s="107"/>
      <c r="LHU489" s="107"/>
      <c r="LHV489" s="107"/>
      <c r="LHW489" s="107"/>
      <c r="LHX489" s="107"/>
      <c r="LHY489" s="107"/>
      <c r="LHZ489" s="107"/>
      <c r="LIA489" s="107"/>
      <c r="LIB489" s="107"/>
      <c r="LIC489" s="107"/>
      <c r="LID489" s="107"/>
      <c r="LIE489" s="107"/>
      <c r="LIF489" s="107"/>
      <c r="LIG489" s="107"/>
      <c r="LIH489" s="107"/>
      <c r="LII489" s="107"/>
      <c r="LIJ489" s="107"/>
      <c r="LIK489" s="107"/>
      <c r="LIL489" s="107"/>
      <c r="LIM489" s="107"/>
      <c r="LIN489" s="107"/>
      <c r="LIO489" s="107"/>
      <c r="LIP489" s="107"/>
      <c r="LIQ489" s="107"/>
      <c r="LIR489" s="107"/>
      <c r="LIS489" s="107"/>
      <c r="LIT489" s="107"/>
      <c r="LIU489" s="107"/>
      <c r="LIV489" s="107"/>
      <c r="LIW489" s="107"/>
      <c r="LIX489" s="107"/>
      <c r="LIY489" s="107"/>
      <c r="LIZ489" s="107"/>
      <c r="LJA489" s="107"/>
      <c r="LJB489" s="107"/>
      <c r="LJC489" s="107"/>
      <c r="LJD489" s="107"/>
      <c r="LJE489" s="107"/>
      <c r="LJF489" s="107"/>
      <c r="LJG489" s="107"/>
      <c r="LJH489" s="107"/>
      <c r="LJI489" s="107"/>
      <c r="LJJ489" s="107"/>
      <c r="LJK489" s="107"/>
      <c r="LJL489" s="107"/>
      <c r="LJM489" s="107"/>
      <c r="LJN489" s="107"/>
      <c r="LJO489" s="107"/>
      <c r="LJP489" s="107"/>
      <c r="LJQ489" s="107"/>
      <c r="LJR489" s="107"/>
      <c r="LJS489" s="107"/>
      <c r="LJT489" s="107"/>
      <c r="LJU489" s="107"/>
      <c r="LJV489" s="107"/>
      <c r="LJW489" s="107"/>
      <c r="LJX489" s="107"/>
      <c r="LJY489" s="107"/>
      <c r="LJZ489" s="107"/>
      <c r="LKA489" s="107"/>
      <c r="LKB489" s="107"/>
      <c r="LKC489" s="107"/>
      <c r="LKD489" s="107"/>
      <c r="LKE489" s="107"/>
      <c r="LKF489" s="107"/>
      <c r="LKG489" s="107"/>
      <c r="LKH489" s="107"/>
      <c r="LKI489" s="107"/>
      <c r="LKJ489" s="107"/>
      <c r="LKK489" s="107"/>
      <c r="LKL489" s="107"/>
      <c r="LKM489" s="107"/>
      <c r="LKN489" s="107"/>
      <c r="LKO489" s="107"/>
      <c r="LKP489" s="107"/>
      <c r="LKQ489" s="107"/>
      <c r="LKR489" s="107"/>
      <c r="LKS489" s="107"/>
      <c r="LKT489" s="107"/>
      <c r="LKU489" s="107"/>
      <c r="LKV489" s="107"/>
      <c r="LKW489" s="107"/>
      <c r="LKX489" s="107"/>
      <c r="LKY489" s="107"/>
      <c r="LKZ489" s="107"/>
      <c r="LLA489" s="107"/>
      <c r="LLB489" s="107"/>
      <c r="LLC489" s="107"/>
      <c r="LLD489" s="107"/>
      <c r="LLE489" s="107"/>
      <c r="LLF489" s="107"/>
      <c r="LLG489" s="107"/>
      <c r="LLH489" s="107"/>
      <c r="LLI489" s="107"/>
      <c r="LLJ489" s="107"/>
      <c r="LLK489" s="107"/>
      <c r="LLL489" s="107"/>
      <c r="LLM489" s="107"/>
      <c r="LLN489" s="107"/>
      <c r="LLO489" s="107"/>
      <c r="LLP489" s="107"/>
      <c r="LLQ489" s="107"/>
      <c r="LLR489" s="107"/>
      <c r="LLS489" s="107"/>
      <c r="LLT489" s="107"/>
      <c r="LLU489" s="107"/>
      <c r="LLV489" s="107"/>
      <c r="LLW489" s="107"/>
      <c r="LLX489" s="107"/>
      <c r="LLY489" s="107"/>
      <c r="LLZ489" s="107"/>
      <c r="LMA489" s="107"/>
      <c r="LMB489" s="107"/>
      <c r="LMC489" s="107"/>
      <c r="LMD489" s="107"/>
      <c r="LME489" s="107"/>
      <c r="LMF489" s="107"/>
      <c r="LMG489" s="107"/>
      <c r="LMH489" s="107"/>
      <c r="LMI489" s="107"/>
      <c r="LMJ489" s="107"/>
      <c r="LMK489" s="107"/>
      <c r="LML489" s="107"/>
      <c r="LMM489" s="107"/>
      <c r="LMN489" s="107"/>
      <c r="LMO489" s="107"/>
      <c r="LMP489" s="107"/>
      <c r="LMQ489" s="107"/>
      <c r="LMR489" s="107"/>
      <c r="LMS489" s="107"/>
      <c r="LMT489" s="107"/>
      <c r="LMU489" s="107"/>
      <c r="LMV489" s="107"/>
      <c r="LMW489" s="107"/>
      <c r="LMX489" s="107"/>
      <c r="LMY489" s="107"/>
      <c r="LMZ489" s="107"/>
      <c r="LNA489" s="107"/>
      <c r="LNB489" s="107"/>
      <c r="LNC489" s="107"/>
      <c r="LND489" s="107"/>
      <c r="LNE489" s="107"/>
      <c r="LNF489" s="107"/>
      <c r="LNG489" s="107"/>
      <c r="LNH489" s="107"/>
      <c r="LNI489" s="107"/>
      <c r="LNJ489" s="107"/>
      <c r="LNK489" s="107"/>
      <c r="LNL489" s="107"/>
      <c r="LNM489" s="107"/>
      <c r="LNN489" s="107"/>
      <c r="LNO489" s="107"/>
      <c r="LNP489" s="107"/>
      <c r="LNQ489" s="107"/>
      <c r="LNR489" s="107"/>
      <c r="LNS489" s="107"/>
      <c r="LNT489" s="107"/>
      <c r="LNU489" s="107"/>
      <c r="LNV489" s="107"/>
      <c r="LNW489" s="107"/>
      <c r="LNX489" s="107"/>
      <c r="LNY489" s="107"/>
      <c r="LNZ489" s="107"/>
      <c r="LOA489" s="107"/>
      <c r="LOB489" s="107"/>
      <c r="LOC489" s="107"/>
      <c r="LOD489" s="107"/>
      <c r="LOE489" s="107"/>
      <c r="LOF489" s="107"/>
      <c r="LOG489" s="107"/>
      <c r="LOH489" s="107"/>
      <c r="LOI489" s="107"/>
      <c r="LOJ489" s="107"/>
      <c r="LOK489" s="107"/>
      <c r="LOL489" s="107"/>
      <c r="LOM489" s="107"/>
      <c r="LON489" s="107"/>
      <c r="LOO489" s="107"/>
      <c r="LOP489" s="107"/>
      <c r="LOQ489" s="107"/>
      <c r="LOR489" s="107"/>
      <c r="LOS489" s="107"/>
      <c r="LOT489" s="107"/>
      <c r="LOU489" s="107"/>
      <c r="LOV489" s="107"/>
      <c r="LOW489" s="107"/>
      <c r="LOX489" s="107"/>
      <c r="LOY489" s="107"/>
      <c r="LOZ489" s="107"/>
      <c r="LPA489" s="107"/>
      <c r="LPB489" s="107"/>
      <c r="LPC489" s="107"/>
      <c r="LPD489" s="107"/>
      <c r="LPE489" s="107"/>
      <c r="LPF489" s="107"/>
      <c r="LPG489" s="107"/>
      <c r="LPH489" s="107"/>
      <c r="LPI489" s="107"/>
      <c r="LPJ489" s="107"/>
      <c r="LPK489" s="107"/>
      <c r="LPL489" s="107"/>
      <c r="LPM489" s="107"/>
      <c r="LPN489" s="107"/>
      <c r="LPO489" s="107"/>
      <c r="LPP489" s="107"/>
      <c r="LPQ489" s="107"/>
      <c r="LPR489" s="107"/>
      <c r="LPS489" s="107"/>
      <c r="LPT489" s="107"/>
      <c r="LPU489" s="107"/>
      <c r="LPV489" s="107"/>
      <c r="LPW489" s="107"/>
      <c r="LPX489" s="107"/>
      <c r="LPY489" s="107"/>
      <c r="LPZ489" s="107"/>
      <c r="LQA489" s="107"/>
      <c r="LQB489" s="107"/>
      <c r="LQC489" s="107"/>
      <c r="LQD489" s="107"/>
      <c r="LQE489" s="107"/>
      <c r="LQF489" s="107"/>
      <c r="LQG489" s="107"/>
      <c r="LQH489" s="107"/>
      <c r="LQI489" s="107"/>
      <c r="LQJ489" s="107"/>
      <c r="LQK489" s="107"/>
      <c r="LQL489" s="107"/>
      <c r="LQM489" s="107"/>
      <c r="LQN489" s="107"/>
      <c r="LQO489" s="107"/>
      <c r="LQP489" s="107"/>
      <c r="LQQ489" s="107"/>
      <c r="LQR489" s="107"/>
      <c r="LQS489" s="107"/>
      <c r="LQT489" s="107"/>
      <c r="LQU489" s="107"/>
      <c r="LQV489" s="107"/>
      <c r="LQW489" s="107"/>
      <c r="LQX489" s="107"/>
      <c r="LQY489" s="107"/>
      <c r="LQZ489" s="107"/>
      <c r="LRA489" s="107"/>
      <c r="LRB489" s="107"/>
      <c r="LRC489" s="107"/>
      <c r="LRD489" s="107"/>
      <c r="LRE489" s="107"/>
      <c r="LRF489" s="107"/>
      <c r="LRG489" s="107"/>
      <c r="LRH489" s="107"/>
      <c r="LRI489" s="107"/>
      <c r="LRJ489" s="107"/>
      <c r="LRK489" s="107"/>
      <c r="LRL489" s="107"/>
      <c r="LRM489" s="107"/>
      <c r="LRN489" s="107"/>
      <c r="LRO489" s="107"/>
      <c r="LRP489" s="107"/>
      <c r="LRQ489" s="107"/>
      <c r="LRR489" s="107"/>
      <c r="LRS489" s="107"/>
      <c r="LRT489" s="107"/>
      <c r="LRU489" s="107"/>
      <c r="LRV489" s="107"/>
      <c r="LRW489" s="107"/>
      <c r="LRX489" s="107"/>
      <c r="LRY489" s="107"/>
      <c r="LRZ489" s="107"/>
      <c r="LSA489" s="107"/>
      <c r="LSB489" s="107"/>
      <c r="LSC489" s="107"/>
      <c r="LSD489" s="107"/>
      <c r="LSE489" s="107"/>
      <c r="LSF489" s="107"/>
      <c r="LSG489" s="107"/>
      <c r="LSH489" s="107"/>
      <c r="LSI489" s="107"/>
      <c r="LSJ489" s="107"/>
      <c r="LSK489" s="107"/>
      <c r="LSL489" s="107"/>
      <c r="LSM489" s="107"/>
      <c r="LSN489" s="107"/>
      <c r="LSO489" s="107"/>
      <c r="LSP489" s="107"/>
      <c r="LSQ489" s="107"/>
      <c r="LSR489" s="107"/>
      <c r="LSS489" s="107"/>
      <c r="LST489" s="107"/>
      <c r="LSU489" s="107"/>
      <c r="LSV489" s="107"/>
      <c r="LSW489" s="107"/>
      <c r="LSX489" s="107"/>
      <c r="LSY489" s="107"/>
      <c r="LSZ489" s="107"/>
      <c r="LTA489" s="107"/>
      <c r="LTB489" s="107"/>
      <c r="LTC489" s="107"/>
      <c r="LTD489" s="107"/>
      <c r="LTE489" s="107"/>
      <c r="LTF489" s="107"/>
      <c r="LTG489" s="107"/>
      <c r="LTH489" s="107"/>
      <c r="LTI489" s="107"/>
      <c r="LTJ489" s="107"/>
      <c r="LTK489" s="107"/>
      <c r="LTL489" s="107"/>
      <c r="LTM489" s="107"/>
      <c r="LTN489" s="107"/>
      <c r="LTO489" s="107"/>
      <c r="LTP489" s="107"/>
      <c r="LTQ489" s="107"/>
      <c r="LTR489" s="107"/>
      <c r="LTS489" s="107"/>
      <c r="LTT489" s="107"/>
      <c r="LTU489" s="107"/>
      <c r="LTV489" s="107"/>
      <c r="LTW489" s="107"/>
      <c r="LTX489" s="107"/>
      <c r="LTY489" s="107"/>
      <c r="LTZ489" s="107"/>
      <c r="LUA489" s="107"/>
      <c r="LUB489" s="107"/>
      <c r="LUC489" s="107"/>
      <c r="LUD489" s="107"/>
      <c r="LUE489" s="107"/>
      <c r="LUF489" s="107"/>
      <c r="LUG489" s="107"/>
      <c r="LUH489" s="107"/>
      <c r="LUI489" s="107"/>
      <c r="LUJ489" s="107"/>
      <c r="LUK489" s="107"/>
      <c r="LUL489" s="107"/>
      <c r="LUM489" s="107"/>
      <c r="LUN489" s="107"/>
      <c r="LUO489" s="107"/>
      <c r="LUP489" s="107"/>
      <c r="LUQ489" s="107"/>
      <c r="LUR489" s="107"/>
      <c r="LUS489" s="107"/>
      <c r="LUT489" s="107"/>
      <c r="LUU489" s="107"/>
      <c r="LUV489" s="107"/>
      <c r="LUW489" s="107"/>
      <c r="LUX489" s="107"/>
      <c r="LUY489" s="107"/>
      <c r="LUZ489" s="107"/>
      <c r="LVA489" s="107"/>
      <c r="LVB489" s="107"/>
      <c r="LVC489" s="107"/>
      <c r="LVD489" s="107"/>
      <c r="LVE489" s="107"/>
      <c r="LVF489" s="107"/>
      <c r="LVG489" s="107"/>
      <c r="LVH489" s="107"/>
      <c r="LVI489" s="107"/>
      <c r="LVJ489" s="107"/>
      <c r="LVK489" s="107"/>
      <c r="LVL489" s="107"/>
      <c r="LVM489" s="107"/>
      <c r="LVN489" s="107"/>
      <c r="LVO489" s="107"/>
      <c r="LVP489" s="107"/>
      <c r="LVQ489" s="107"/>
      <c r="LVR489" s="107"/>
      <c r="LVS489" s="107"/>
      <c r="LVT489" s="107"/>
      <c r="LVU489" s="107"/>
      <c r="LVV489" s="107"/>
      <c r="LVW489" s="107"/>
      <c r="LVX489" s="107"/>
      <c r="LVY489" s="107"/>
      <c r="LVZ489" s="107"/>
      <c r="LWA489" s="107"/>
      <c r="LWB489" s="107"/>
      <c r="LWC489" s="107"/>
      <c r="LWD489" s="107"/>
      <c r="LWE489" s="107"/>
      <c r="LWF489" s="107"/>
      <c r="LWG489" s="107"/>
      <c r="LWH489" s="107"/>
      <c r="LWI489" s="107"/>
      <c r="LWJ489" s="107"/>
      <c r="LWK489" s="107"/>
      <c r="LWL489" s="107"/>
      <c r="LWM489" s="107"/>
      <c r="LWN489" s="107"/>
      <c r="LWO489" s="107"/>
      <c r="LWP489" s="107"/>
      <c r="LWQ489" s="107"/>
      <c r="LWR489" s="107"/>
      <c r="LWS489" s="107"/>
      <c r="LWT489" s="107"/>
      <c r="LWU489" s="107"/>
      <c r="LWV489" s="107"/>
      <c r="LWW489" s="107"/>
      <c r="LWX489" s="107"/>
      <c r="LWY489" s="107"/>
      <c r="LWZ489" s="107"/>
      <c r="LXA489" s="107"/>
      <c r="LXB489" s="107"/>
      <c r="LXC489" s="107"/>
      <c r="LXD489" s="107"/>
      <c r="LXE489" s="107"/>
      <c r="LXF489" s="107"/>
      <c r="LXG489" s="107"/>
      <c r="LXH489" s="107"/>
      <c r="LXI489" s="107"/>
      <c r="LXJ489" s="107"/>
      <c r="LXK489" s="107"/>
      <c r="LXL489" s="107"/>
      <c r="LXM489" s="107"/>
      <c r="LXN489" s="107"/>
      <c r="LXO489" s="107"/>
      <c r="LXP489" s="107"/>
      <c r="LXQ489" s="107"/>
      <c r="LXR489" s="107"/>
      <c r="LXS489" s="107"/>
      <c r="LXT489" s="107"/>
      <c r="LXU489" s="107"/>
      <c r="LXV489" s="107"/>
      <c r="LXW489" s="107"/>
      <c r="LXX489" s="107"/>
      <c r="LXY489" s="107"/>
      <c r="LXZ489" s="107"/>
      <c r="LYA489" s="107"/>
      <c r="LYB489" s="107"/>
      <c r="LYC489" s="107"/>
      <c r="LYD489" s="107"/>
      <c r="LYE489" s="107"/>
      <c r="LYF489" s="107"/>
      <c r="LYG489" s="107"/>
      <c r="LYH489" s="107"/>
      <c r="LYI489" s="107"/>
      <c r="LYJ489" s="107"/>
      <c r="LYK489" s="107"/>
      <c r="LYL489" s="107"/>
      <c r="LYM489" s="107"/>
      <c r="LYN489" s="107"/>
      <c r="LYO489" s="107"/>
      <c r="LYP489" s="107"/>
      <c r="LYQ489" s="107"/>
      <c r="LYR489" s="107"/>
      <c r="LYS489" s="107"/>
      <c r="LYT489" s="107"/>
      <c r="LYU489" s="107"/>
      <c r="LYV489" s="107"/>
      <c r="LYW489" s="107"/>
      <c r="LYX489" s="107"/>
      <c r="LYY489" s="107"/>
      <c r="LYZ489" s="107"/>
      <c r="LZA489" s="107"/>
      <c r="LZB489" s="107"/>
      <c r="LZC489" s="107"/>
      <c r="LZD489" s="107"/>
      <c r="LZE489" s="107"/>
      <c r="LZF489" s="107"/>
      <c r="LZG489" s="107"/>
      <c r="LZH489" s="107"/>
      <c r="LZI489" s="107"/>
      <c r="LZJ489" s="107"/>
      <c r="LZK489" s="107"/>
      <c r="LZL489" s="107"/>
      <c r="LZM489" s="107"/>
      <c r="LZN489" s="107"/>
      <c r="LZO489" s="107"/>
      <c r="LZP489" s="107"/>
      <c r="LZQ489" s="107"/>
      <c r="LZR489" s="107"/>
      <c r="LZS489" s="107"/>
      <c r="LZT489" s="107"/>
      <c r="LZU489" s="107"/>
      <c r="LZV489" s="107"/>
      <c r="LZW489" s="107"/>
      <c r="LZX489" s="107"/>
      <c r="LZY489" s="107"/>
      <c r="LZZ489" s="107"/>
      <c r="MAA489" s="107"/>
      <c r="MAB489" s="107"/>
      <c r="MAC489" s="107"/>
      <c r="MAD489" s="107"/>
      <c r="MAE489" s="107"/>
      <c r="MAF489" s="107"/>
      <c r="MAG489" s="107"/>
      <c r="MAH489" s="107"/>
      <c r="MAI489" s="107"/>
      <c r="MAJ489" s="107"/>
      <c r="MAK489" s="107"/>
      <c r="MAL489" s="107"/>
      <c r="MAM489" s="107"/>
      <c r="MAN489" s="107"/>
      <c r="MAO489" s="107"/>
      <c r="MAP489" s="107"/>
      <c r="MAQ489" s="107"/>
      <c r="MAR489" s="107"/>
      <c r="MAS489" s="107"/>
      <c r="MAT489" s="107"/>
      <c r="MAU489" s="107"/>
      <c r="MAV489" s="107"/>
      <c r="MAW489" s="107"/>
      <c r="MAX489" s="107"/>
      <c r="MAY489" s="107"/>
      <c r="MAZ489" s="107"/>
      <c r="MBA489" s="107"/>
      <c r="MBB489" s="107"/>
      <c r="MBC489" s="107"/>
      <c r="MBD489" s="107"/>
      <c r="MBE489" s="107"/>
      <c r="MBF489" s="107"/>
      <c r="MBG489" s="107"/>
      <c r="MBH489" s="107"/>
      <c r="MBI489" s="107"/>
      <c r="MBJ489" s="107"/>
      <c r="MBK489" s="107"/>
      <c r="MBL489" s="107"/>
      <c r="MBM489" s="107"/>
      <c r="MBN489" s="107"/>
      <c r="MBO489" s="107"/>
      <c r="MBP489" s="107"/>
      <c r="MBQ489" s="107"/>
      <c r="MBR489" s="107"/>
      <c r="MBS489" s="107"/>
      <c r="MBT489" s="107"/>
      <c r="MBU489" s="107"/>
      <c r="MBV489" s="107"/>
      <c r="MBW489" s="107"/>
      <c r="MBX489" s="107"/>
      <c r="MBY489" s="107"/>
      <c r="MBZ489" s="107"/>
      <c r="MCA489" s="107"/>
      <c r="MCB489" s="107"/>
      <c r="MCC489" s="107"/>
      <c r="MCD489" s="107"/>
      <c r="MCE489" s="107"/>
      <c r="MCF489" s="107"/>
      <c r="MCG489" s="107"/>
      <c r="MCH489" s="107"/>
      <c r="MCI489" s="107"/>
      <c r="MCJ489" s="107"/>
      <c r="MCK489" s="107"/>
      <c r="MCL489" s="107"/>
      <c r="MCM489" s="107"/>
      <c r="MCN489" s="107"/>
      <c r="MCO489" s="107"/>
      <c r="MCP489" s="107"/>
      <c r="MCQ489" s="107"/>
      <c r="MCR489" s="107"/>
      <c r="MCS489" s="107"/>
      <c r="MCT489" s="107"/>
      <c r="MCU489" s="107"/>
      <c r="MCV489" s="107"/>
      <c r="MCW489" s="107"/>
      <c r="MCX489" s="107"/>
      <c r="MCY489" s="107"/>
      <c r="MCZ489" s="107"/>
      <c r="MDA489" s="107"/>
      <c r="MDB489" s="107"/>
      <c r="MDC489" s="107"/>
      <c r="MDD489" s="107"/>
      <c r="MDE489" s="107"/>
      <c r="MDF489" s="107"/>
      <c r="MDG489" s="107"/>
      <c r="MDH489" s="107"/>
      <c r="MDI489" s="107"/>
      <c r="MDJ489" s="107"/>
      <c r="MDK489" s="107"/>
      <c r="MDL489" s="107"/>
      <c r="MDM489" s="107"/>
      <c r="MDN489" s="107"/>
      <c r="MDO489" s="107"/>
      <c r="MDP489" s="107"/>
      <c r="MDQ489" s="107"/>
      <c r="MDR489" s="107"/>
      <c r="MDS489" s="107"/>
      <c r="MDT489" s="107"/>
      <c r="MDU489" s="107"/>
      <c r="MDV489" s="107"/>
      <c r="MDW489" s="107"/>
      <c r="MDX489" s="107"/>
      <c r="MDY489" s="107"/>
      <c r="MDZ489" s="107"/>
      <c r="MEA489" s="107"/>
      <c r="MEB489" s="107"/>
      <c r="MEC489" s="107"/>
      <c r="MED489" s="107"/>
      <c r="MEE489" s="107"/>
      <c r="MEF489" s="107"/>
      <c r="MEG489" s="107"/>
      <c r="MEH489" s="107"/>
      <c r="MEI489" s="107"/>
      <c r="MEJ489" s="107"/>
      <c r="MEK489" s="107"/>
      <c r="MEL489" s="107"/>
      <c r="MEM489" s="107"/>
      <c r="MEN489" s="107"/>
      <c r="MEO489" s="107"/>
      <c r="MEP489" s="107"/>
      <c r="MEQ489" s="107"/>
      <c r="MER489" s="107"/>
      <c r="MES489" s="107"/>
      <c r="MET489" s="107"/>
      <c r="MEU489" s="107"/>
      <c r="MEV489" s="107"/>
      <c r="MEW489" s="107"/>
      <c r="MEX489" s="107"/>
      <c r="MEY489" s="107"/>
      <c r="MEZ489" s="107"/>
      <c r="MFA489" s="107"/>
      <c r="MFB489" s="107"/>
      <c r="MFC489" s="107"/>
      <c r="MFD489" s="107"/>
      <c r="MFE489" s="107"/>
      <c r="MFF489" s="107"/>
      <c r="MFG489" s="107"/>
      <c r="MFH489" s="107"/>
      <c r="MFI489" s="107"/>
      <c r="MFJ489" s="107"/>
      <c r="MFK489" s="107"/>
      <c r="MFL489" s="107"/>
      <c r="MFM489" s="107"/>
      <c r="MFN489" s="107"/>
      <c r="MFO489" s="107"/>
      <c r="MFP489" s="107"/>
      <c r="MFQ489" s="107"/>
      <c r="MFR489" s="107"/>
      <c r="MFS489" s="107"/>
      <c r="MFT489" s="107"/>
      <c r="MFU489" s="107"/>
      <c r="MFV489" s="107"/>
      <c r="MFW489" s="107"/>
      <c r="MFX489" s="107"/>
      <c r="MFY489" s="107"/>
      <c r="MFZ489" s="107"/>
      <c r="MGA489" s="107"/>
      <c r="MGB489" s="107"/>
      <c r="MGC489" s="107"/>
      <c r="MGD489" s="107"/>
      <c r="MGE489" s="107"/>
      <c r="MGF489" s="107"/>
      <c r="MGG489" s="107"/>
      <c r="MGH489" s="107"/>
      <c r="MGI489" s="107"/>
      <c r="MGJ489" s="107"/>
      <c r="MGK489" s="107"/>
      <c r="MGL489" s="107"/>
      <c r="MGM489" s="107"/>
      <c r="MGN489" s="107"/>
      <c r="MGO489" s="107"/>
      <c r="MGP489" s="107"/>
      <c r="MGQ489" s="107"/>
      <c r="MGR489" s="107"/>
      <c r="MGS489" s="107"/>
      <c r="MGT489" s="107"/>
      <c r="MGU489" s="107"/>
      <c r="MGV489" s="107"/>
      <c r="MGW489" s="107"/>
      <c r="MGX489" s="107"/>
      <c r="MGY489" s="107"/>
      <c r="MGZ489" s="107"/>
      <c r="MHA489" s="107"/>
      <c r="MHB489" s="107"/>
      <c r="MHC489" s="107"/>
      <c r="MHD489" s="107"/>
      <c r="MHE489" s="107"/>
      <c r="MHF489" s="107"/>
      <c r="MHG489" s="107"/>
      <c r="MHH489" s="107"/>
      <c r="MHI489" s="107"/>
      <c r="MHJ489" s="107"/>
      <c r="MHK489" s="107"/>
      <c r="MHL489" s="107"/>
      <c r="MHM489" s="107"/>
      <c r="MHN489" s="107"/>
      <c r="MHO489" s="107"/>
      <c r="MHP489" s="107"/>
      <c r="MHQ489" s="107"/>
      <c r="MHR489" s="107"/>
      <c r="MHS489" s="107"/>
      <c r="MHT489" s="107"/>
      <c r="MHU489" s="107"/>
      <c r="MHV489" s="107"/>
      <c r="MHW489" s="107"/>
      <c r="MHX489" s="107"/>
      <c r="MHY489" s="107"/>
      <c r="MHZ489" s="107"/>
      <c r="MIA489" s="107"/>
      <c r="MIB489" s="107"/>
      <c r="MIC489" s="107"/>
      <c r="MID489" s="107"/>
      <c r="MIE489" s="107"/>
      <c r="MIF489" s="107"/>
      <c r="MIG489" s="107"/>
      <c r="MIH489" s="107"/>
      <c r="MII489" s="107"/>
      <c r="MIJ489" s="107"/>
      <c r="MIK489" s="107"/>
      <c r="MIL489" s="107"/>
      <c r="MIM489" s="107"/>
      <c r="MIN489" s="107"/>
      <c r="MIO489" s="107"/>
      <c r="MIP489" s="107"/>
      <c r="MIQ489" s="107"/>
      <c r="MIR489" s="107"/>
      <c r="MIS489" s="107"/>
      <c r="MIT489" s="107"/>
      <c r="MIU489" s="107"/>
      <c r="MIV489" s="107"/>
      <c r="MIW489" s="107"/>
      <c r="MIX489" s="107"/>
      <c r="MIY489" s="107"/>
      <c r="MIZ489" s="107"/>
      <c r="MJA489" s="107"/>
      <c r="MJB489" s="107"/>
      <c r="MJC489" s="107"/>
      <c r="MJD489" s="107"/>
      <c r="MJE489" s="107"/>
      <c r="MJF489" s="107"/>
      <c r="MJG489" s="107"/>
      <c r="MJH489" s="107"/>
      <c r="MJI489" s="107"/>
      <c r="MJJ489" s="107"/>
      <c r="MJK489" s="107"/>
      <c r="MJL489" s="107"/>
      <c r="MJM489" s="107"/>
      <c r="MJN489" s="107"/>
      <c r="MJO489" s="107"/>
      <c r="MJP489" s="107"/>
      <c r="MJQ489" s="107"/>
      <c r="MJR489" s="107"/>
      <c r="MJS489" s="107"/>
      <c r="MJT489" s="107"/>
      <c r="MJU489" s="107"/>
      <c r="MJV489" s="107"/>
      <c r="MJW489" s="107"/>
      <c r="MJX489" s="107"/>
      <c r="MJY489" s="107"/>
      <c r="MJZ489" s="107"/>
      <c r="MKA489" s="107"/>
      <c r="MKB489" s="107"/>
      <c r="MKC489" s="107"/>
      <c r="MKD489" s="107"/>
      <c r="MKE489" s="107"/>
      <c r="MKF489" s="107"/>
      <c r="MKG489" s="107"/>
      <c r="MKH489" s="107"/>
      <c r="MKI489" s="107"/>
      <c r="MKJ489" s="107"/>
      <c r="MKK489" s="107"/>
      <c r="MKL489" s="107"/>
      <c r="MKM489" s="107"/>
      <c r="MKN489" s="107"/>
      <c r="MKO489" s="107"/>
      <c r="MKP489" s="107"/>
      <c r="MKQ489" s="107"/>
      <c r="MKR489" s="107"/>
      <c r="MKS489" s="107"/>
      <c r="MKT489" s="107"/>
      <c r="MKU489" s="107"/>
      <c r="MKV489" s="107"/>
      <c r="MKW489" s="107"/>
      <c r="MKX489" s="107"/>
      <c r="MKY489" s="107"/>
      <c r="MKZ489" s="107"/>
      <c r="MLA489" s="107"/>
      <c r="MLB489" s="107"/>
      <c r="MLC489" s="107"/>
      <c r="MLD489" s="107"/>
      <c r="MLE489" s="107"/>
      <c r="MLF489" s="107"/>
      <c r="MLG489" s="107"/>
      <c r="MLH489" s="107"/>
      <c r="MLI489" s="107"/>
      <c r="MLJ489" s="107"/>
      <c r="MLK489" s="107"/>
      <c r="MLL489" s="107"/>
      <c r="MLM489" s="107"/>
      <c r="MLN489" s="107"/>
      <c r="MLO489" s="107"/>
      <c r="MLP489" s="107"/>
      <c r="MLQ489" s="107"/>
      <c r="MLR489" s="107"/>
      <c r="MLS489" s="107"/>
      <c r="MLT489" s="107"/>
      <c r="MLU489" s="107"/>
      <c r="MLV489" s="107"/>
      <c r="MLW489" s="107"/>
      <c r="MLX489" s="107"/>
      <c r="MLY489" s="107"/>
      <c r="MLZ489" s="107"/>
      <c r="MMA489" s="107"/>
      <c r="MMB489" s="107"/>
      <c r="MMC489" s="107"/>
      <c r="MMD489" s="107"/>
      <c r="MME489" s="107"/>
      <c r="MMF489" s="107"/>
      <c r="MMG489" s="107"/>
      <c r="MMH489" s="107"/>
      <c r="MMI489" s="107"/>
      <c r="MMJ489" s="107"/>
      <c r="MMK489" s="107"/>
      <c r="MML489" s="107"/>
      <c r="MMM489" s="107"/>
      <c r="MMN489" s="107"/>
      <c r="MMO489" s="107"/>
      <c r="MMP489" s="107"/>
      <c r="MMQ489" s="107"/>
      <c r="MMR489" s="107"/>
      <c r="MMS489" s="107"/>
      <c r="MMT489" s="107"/>
      <c r="MMU489" s="107"/>
      <c r="MMV489" s="107"/>
      <c r="MMW489" s="107"/>
      <c r="MMX489" s="107"/>
      <c r="MMY489" s="107"/>
      <c r="MMZ489" s="107"/>
      <c r="MNA489" s="107"/>
      <c r="MNB489" s="107"/>
      <c r="MNC489" s="107"/>
      <c r="MND489" s="107"/>
      <c r="MNE489" s="107"/>
      <c r="MNF489" s="107"/>
      <c r="MNG489" s="107"/>
      <c r="MNH489" s="107"/>
      <c r="MNI489" s="107"/>
      <c r="MNJ489" s="107"/>
      <c r="MNK489" s="107"/>
      <c r="MNL489" s="107"/>
      <c r="MNM489" s="107"/>
      <c r="MNN489" s="107"/>
      <c r="MNO489" s="107"/>
      <c r="MNP489" s="107"/>
      <c r="MNQ489" s="107"/>
      <c r="MNR489" s="107"/>
      <c r="MNS489" s="107"/>
      <c r="MNT489" s="107"/>
      <c r="MNU489" s="107"/>
      <c r="MNV489" s="107"/>
      <c r="MNW489" s="107"/>
      <c r="MNX489" s="107"/>
      <c r="MNY489" s="107"/>
      <c r="MNZ489" s="107"/>
      <c r="MOA489" s="107"/>
      <c r="MOB489" s="107"/>
      <c r="MOC489" s="107"/>
      <c r="MOD489" s="107"/>
      <c r="MOE489" s="107"/>
      <c r="MOF489" s="107"/>
      <c r="MOG489" s="107"/>
      <c r="MOH489" s="107"/>
      <c r="MOI489" s="107"/>
      <c r="MOJ489" s="107"/>
      <c r="MOK489" s="107"/>
      <c r="MOL489" s="107"/>
      <c r="MOM489" s="107"/>
      <c r="MON489" s="107"/>
      <c r="MOO489" s="107"/>
      <c r="MOP489" s="107"/>
      <c r="MOQ489" s="107"/>
      <c r="MOR489" s="107"/>
      <c r="MOS489" s="107"/>
      <c r="MOT489" s="107"/>
      <c r="MOU489" s="107"/>
      <c r="MOV489" s="107"/>
      <c r="MOW489" s="107"/>
      <c r="MOX489" s="107"/>
      <c r="MOY489" s="107"/>
      <c r="MOZ489" s="107"/>
      <c r="MPA489" s="107"/>
      <c r="MPB489" s="107"/>
      <c r="MPC489" s="107"/>
      <c r="MPD489" s="107"/>
      <c r="MPE489" s="107"/>
      <c r="MPF489" s="107"/>
      <c r="MPG489" s="107"/>
      <c r="MPH489" s="107"/>
      <c r="MPI489" s="107"/>
      <c r="MPJ489" s="107"/>
      <c r="MPK489" s="107"/>
      <c r="MPL489" s="107"/>
      <c r="MPM489" s="107"/>
      <c r="MPN489" s="107"/>
      <c r="MPO489" s="107"/>
      <c r="MPP489" s="107"/>
      <c r="MPQ489" s="107"/>
      <c r="MPR489" s="107"/>
      <c r="MPS489" s="107"/>
      <c r="MPT489" s="107"/>
      <c r="MPU489" s="107"/>
      <c r="MPV489" s="107"/>
      <c r="MPW489" s="107"/>
      <c r="MPX489" s="107"/>
      <c r="MPY489" s="107"/>
      <c r="MPZ489" s="107"/>
      <c r="MQA489" s="107"/>
      <c r="MQB489" s="107"/>
      <c r="MQC489" s="107"/>
      <c r="MQD489" s="107"/>
      <c r="MQE489" s="107"/>
      <c r="MQF489" s="107"/>
      <c r="MQG489" s="107"/>
      <c r="MQH489" s="107"/>
      <c r="MQI489" s="107"/>
      <c r="MQJ489" s="107"/>
      <c r="MQK489" s="107"/>
      <c r="MQL489" s="107"/>
      <c r="MQM489" s="107"/>
      <c r="MQN489" s="107"/>
      <c r="MQO489" s="107"/>
      <c r="MQP489" s="107"/>
      <c r="MQQ489" s="107"/>
      <c r="MQR489" s="107"/>
      <c r="MQS489" s="107"/>
      <c r="MQT489" s="107"/>
      <c r="MQU489" s="107"/>
      <c r="MQV489" s="107"/>
      <c r="MQW489" s="107"/>
      <c r="MQX489" s="107"/>
      <c r="MQY489" s="107"/>
      <c r="MQZ489" s="107"/>
      <c r="MRA489" s="107"/>
      <c r="MRB489" s="107"/>
      <c r="MRC489" s="107"/>
      <c r="MRD489" s="107"/>
      <c r="MRE489" s="107"/>
      <c r="MRF489" s="107"/>
      <c r="MRG489" s="107"/>
      <c r="MRH489" s="107"/>
      <c r="MRI489" s="107"/>
      <c r="MRJ489" s="107"/>
      <c r="MRK489" s="107"/>
      <c r="MRL489" s="107"/>
      <c r="MRM489" s="107"/>
      <c r="MRN489" s="107"/>
      <c r="MRO489" s="107"/>
      <c r="MRP489" s="107"/>
      <c r="MRQ489" s="107"/>
      <c r="MRR489" s="107"/>
      <c r="MRS489" s="107"/>
      <c r="MRT489" s="107"/>
      <c r="MRU489" s="107"/>
      <c r="MRV489" s="107"/>
      <c r="MRW489" s="107"/>
      <c r="MRX489" s="107"/>
      <c r="MRY489" s="107"/>
      <c r="MRZ489" s="107"/>
      <c r="MSA489" s="107"/>
      <c r="MSB489" s="107"/>
      <c r="MSC489" s="107"/>
      <c r="MSD489" s="107"/>
      <c r="MSE489" s="107"/>
      <c r="MSF489" s="107"/>
      <c r="MSG489" s="107"/>
      <c r="MSH489" s="107"/>
      <c r="MSI489" s="107"/>
      <c r="MSJ489" s="107"/>
      <c r="MSK489" s="107"/>
      <c r="MSL489" s="107"/>
      <c r="MSM489" s="107"/>
      <c r="MSN489" s="107"/>
      <c r="MSO489" s="107"/>
      <c r="MSP489" s="107"/>
      <c r="MSQ489" s="107"/>
      <c r="MSR489" s="107"/>
      <c r="MSS489" s="107"/>
      <c r="MST489" s="107"/>
      <c r="MSU489" s="107"/>
      <c r="MSV489" s="107"/>
      <c r="MSW489" s="107"/>
      <c r="MSX489" s="107"/>
      <c r="MSY489" s="107"/>
      <c r="MSZ489" s="107"/>
      <c r="MTA489" s="107"/>
      <c r="MTB489" s="107"/>
      <c r="MTC489" s="107"/>
      <c r="MTD489" s="107"/>
      <c r="MTE489" s="107"/>
      <c r="MTF489" s="107"/>
      <c r="MTG489" s="107"/>
      <c r="MTH489" s="107"/>
      <c r="MTI489" s="107"/>
      <c r="MTJ489" s="107"/>
      <c r="MTK489" s="107"/>
      <c r="MTL489" s="107"/>
      <c r="MTM489" s="107"/>
      <c r="MTN489" s="107"/>
      <c r="MTO489" s="107"/>
      <c r="MTP489" s="107"/>
      <c r="MTQ489" s="107"/>
      <c r="MTR489" s="107"/>
      <c r="MTS489" s="107"/>
      <c r="MTT489" s="107"/>
      <c r="MTU489" s="107"/>
      <c r="MTV489" s="107"/>
      <c r="MTW489" s="107"/>
      <c r="MTX489" s="107"/>
      <c r="MTY489" s="107"/>
      <c r="MTZ489" s="107"/>
      <c r="MUA489" s="107"/>
      <c r="MUB489" s="107"/>
      <c r="MUC489" s="107"/>
      <c r="MUD489" s="107"/>
      <c r="MUE489" s="107"/>
      <c r="MUF489" s="107"/>
      <c r="MUG489" s="107"/>
      <c r="MUH489" s="107"/>
      <c r="MUI489" s="107"/>
      <c r="MUJ489" s="107"/>
      <c r="MUK489" s="107"/>
      <c r="MUL489" s="107"/>
      <c r="MUM489" s="107"/>
      <c r="MUN489" s="107"/>
      <c r="MUO489" s="107"/>
      <c r="MUP489" s="107"/>
      <c r="MUQ489" s="107"/>
      <c r="MUR489" s="107"/>
      <c r="MUS489" s="107"/>
      <c r="MUT489" s="107"/>
      <c r="MUU489" s="107"/>
      <c r="MUV489" s="107"/>
      <c r="MUW489" s="107"/>
      <c r="MUX489" s="107"/>
      <c r="MUY489" s="107"/>
      <c r="MUZ489" s="107"/>
      <c r="MVA489" s="107"/>
      <c r="MVB489" s="107"/>
      <c r="MVC489" s="107"/>
      <c r="MVD489" s="107"/>
      <c r="MVE489" s="107"/>
      <c r="MVF489" s="107"/>
      <c r="MVG489" s="107"/>
      <c r="MVH489" s="107"/>
      <c r="MVI489" s="107"/>
      <c r="MVJ489" s="107"/>
      <c r="MVK489" s="107"/>
      <c r="MVL489" s="107"/>
      <c r="MVM489" s="107"/>
      <c r="MVN489" s="107"/>
      <c r="MVO489" s="107"/>
      <c r="MVP489" s="107"/>
      <c r="MVQ489" s="107"/>
      <c r="MVR489" s="107"/>
      <c r="MVS489" s="107"/>
      <c r="MVT489" s="107"/>
      <c r="MVU489" s="107"/>
      <c r="MVV489" s="107"/>
      <c r="MVW489" s="107"/>
      <c r="MVX489" s="107"/>
      <c r="MVY489" s="107"/>
      <c r="MVZ489" s="107"/>
      <c r="MWA489" s="107"/>
      <c r="MWB489" s="107"/>
      <c r="MWC489" s="107"/>
      <c r="MWD489" s="107"/>
      <c r="MWE489" s="107"/>
      <c r="MWF489" s="107"/>
      <c r="MWG489" s="107"/>
      <c r="MWH489" s="107"/>
      <c r="MWI489" s="107"/>
      <c r="MWJ489" s="107"/>
      <c r="MWK489" s="107"/>
      <c r="MWL489" s="107"/>
      <c r="MWM489" s="107"/>
      <c r="MWN489" s="107"/>
      <c r="MWO489" s="107"/>
      <c r="MWP489" s="107"/>
      <c r="MWQ489" s="107"/>
      <c r="MWR489" s="107"/>
      <c r="MWS489" s="107"/>
      <c r="MWT489" s="107"/>
      <c r="MWU489" s="107"/>
      <c r="MWV489" s="107"/>
      <c r="MWW489" s="107"/>
      <c r="MWX489" s="107"/>
      <c r="MWY489" s="107"/>
      <c r="MWZ489" s="107"/>
      <c r="MXA489" s="107"/>
      <c r="MXB489" s="107"/>
      <c r="MXC489" s="107"/>
      <c r="MXD489" s="107"/>
      <c r="MXE489" s="107"/>
      <c r="MXF489" s="107"/>
      <c r="MXG489" s="107"/>
      <c r="MXH489" s="107"/>
      <c r="MXI489" s="107"/>
      <c r="MXJ489" s="107"/>
      <c r="MXK489" s="107"/>
      <c r="MXL489" s="107"/>
      <c r="MXM489" s="107"/>
      <c r="MXN489" s="107"/>
      <c r="MXO489" s="107"/>
      <c r="MXP489" s="107"/>
      <c r="MXQ489" s="107"/>
      <c r="MXR489" s="107"/>
      <c r="MXS489" s="107"/>
      <c r="MXT489" s="107"/>
      <c r="MXU489" s="107"/>
      <c r="MXV489" s="107"/>
      <c r="MXW489" s="107"/>
      <c r="MXX489" s="107"/>
      <c r="MXY489" s="107"/>
      <c r="MXZ489" s="107"/>
      <c r="MYA489" s="107"/>
      <c r="MYB489" s="107"/>
      <c r="MYC489" s="107"/>
      <c r="MYD489" s="107"/>
      <c r="MYE489" s="107"/>
      <c r="MYF489" s="107"/>
      <c r="MYG489" s="107"/>
      <c r="MYH489" s="107"/>
      <c r="MYI489" s="107"/>
      <c r="MYJ489" s="107"/>
      <c r="MYK489" s="107"/>
      <c r="MYL489" s="107"/>
      <c r="MYM489" s="107"/>
      <c r="MYN489" s="107"/>
      <c r="MYO489" s="107"/>
      <c r="MYP489" s="107"/>
      <c r="MYQ489" s="107"/>
      <c r="MYR489" s="107"/>
      <c r="MYS489" s="107"/>
      <c r="MYT489" s="107"/>
      <c r="MYU489" s="107"/>
      <c r="MYV489" s="107"/>
      <c r="MYW489" s="107"/>
      <c r="MYX489" s="107"/>
      <c r="MYY489" s="107"/>
      <c r="MYZ489" s="107"/>
      <c r="MZA489" s="107"/>
      <c r="MZB489" s="107"/>
      <c r="MZC489" s="107"/>
      <c r="MZD489" s="107"/>
      <c r="MZE489" s="107"/>
      <c r="MZF489" s="107"/>
      <c r="MZG489" s="107"/>
      <c r="MZH489" s="107"/>
      <c r="MZI489" s="107"/>
      <c r="MZJ489" s="107"/>
      <c r="MZK489" s="107"/>
      <c r="MZL489" s="107"/>
      <c r="MZM489" s="107"/>
      <c r="MZN489" s="107"/>
      <c r="MZO489" s="107"/>
      <c r="MZP489" s="107"/>
      <c r="MZQ489" s="107"/>
      <c r="MZR489" s="107"/>
      <c r="MZS489" s="107"/>
      <c r="MZT489" s="107"/>
      <c r="MZU489" s="107"/>
      <c r="MZV489" s="107"/>
      <c r="MZW489" s="107"/>
      <c r="MZX489" s="107"/>
      <c r="MZY489" s="107"/>
      <c r="MZZ489" s="107"/>
      <c r="NAA489" s="107"/>
      <c r="NAB489" s="107"/>
      <c r="NAC489" s="107"/>
      <c r="NAD489" s="107"/>
      <c r="NAE489" s="107"/>
      <c r="NAF489" s="107"/>
      <c r="NAG489" s="107"/>
      <c r="NAH489" s="107"/>
      <c r="NAI489" s="107"/>
      <c r="NAJ489" s="107"/>
      <c r="NAK489" s="107"/>
      <c r="NAL489" s="107"/>
      <c r="NAM489" s="107"/>
      <c r="NAN489" s="107"/>
      <c r="NAO489" s="107"/>
      <c r="NAP489" s="107"/>
      <c r="NAQ489" s="107"/>
      <c r="NAR489" s="107"/>
      <c r="NAS489" s="107"/>
      <c r="NAT489" s="107"/>
      <c r="NAU489" s="107"/>
      <c r="NAV489" s="107"/>
      <c r="NAW489" s="107"/>
      <c r="NAX489" s="107"/>
      <c r="NAY489" s="107"/>
      <c r="NAZ489" s="107"/>
      <c r="NBA489" s="107"/>
      <c r="NBB489" s="107"/>
      <c r="NBC489" s="107"/>
      <c r="NBD489" s="107"/>
      <c r="NBE489" s="107"/>
      <c r="NBF489" s="107"/>
      <c r="NBG489" s="107"/>
      <c r="NBH489" s="107"/>
      <c r="NBI489" s="107"/>
      <c r="NBJ489" s="107"/>
      <c r="NBK489" s="107"/>
      <c r="NBL489" s="107"/>
      <c r="NBM489" s="107"/>
      <c r="NBN489" s="107"/>
      <c r="NBO489" s="107"/>
      <c r="NBP489" s="107"/>
      <c r="NBQ489" s="107"/>
      <c r="NBR489" s="107"/>
      <c r="NBS489" s="107"/>
      <c r="NBT489" s="107"/>
      <c r="NBU489" s="107"/>
      <c r="NBV489" s="107"/>
      <c r="NBW489" s="107"/>
      <c r="NBX489" s="107"/>
      <c r="NBY489" s="107"/>
      <c r="NBZ489" s="107"/>
      <c r="NCA489" s="107"/>
      <c r="NCB489" s="107"/>
      <c r="NCC489" s="107"/>
      <c r="NCD489" s="107"/>
      <c r="NCE489" s="107"/>
      <c r="NCF489" s="107"/>
      <c r="NCG489" s="107"/>
      <c r="NCH489" s="107"/>
      <c r="NCI489" s="107"/>
      <c r="NCJ489" s="107"/>
      <c r="NCK489" s="107"/>
      <c r="NCL489" s="107"/>
      <c r="NCM489" s="107"/>
      <c r="NCN489" s="107"/>
      <c r="NCO489" s="107"/>
      <c r="NCP489" s="107"/>
      <c r="NCQ489" s="107"/>
      <c r="NCR489" s="107"/>
      <c r="NCS489" s="107"/>
      <c r="NCT489" s="107"/>
      <c r="NCU489" s="107"/>
      <c r="NCV489" s="107"/>
      <c r="NCW489" s="107"/>
      <c r="NCX489" s="107"/>
      <c r="NCY489" s="107"/>
      <c r="NCZ489" s="107"/>
      <c r="NDA489" s="107"/>
      <c r="NDB489" s="107"/>
      <c r="NDC489" s="107"/>
      <c r="NDD489" s="107"/>
      <c r="NDE489" s="107"/>
      <c r="NDF489" s="107"/>
      <c r="NDG489" s="107"/>
      <c r="NDH489" s="107"/>
      <c r="NDI489" s="107"/>
      <c r="NDJ489" s="107"/>
      <c r="NDK489" s="107"/>
      <c r="NDL489" s="107"/>
      <c r="NDM489" s="107"/>
      <c r="NDN489" s="107"/>
      <c r="NDO489" s="107"/>
      <c r="NDP489" s="107"/>
      <c r="NDQ489" s="107"/>
      <c r="NDR489" s="107"/>
      <c r="NDS489" s="107"/>
      <c r="NDT489" s="107"/>
      <c r="NDU489" s="107"/>
      <c r="NDV489" s="107"/>
      <c r="NDW489" s="107"/>
      <c r="NDX489" s="107"/>
      <c r="NDY489" s="107"/>
      <c r="NDZ489" s="107"/>
      <c r="NEA489" s="107"/>
      <c r="NEB489" s="107"/>
      <c r="NEC489" s="107"/>
      <c r="NED489" s="107"/>
      <c r="NEE489" s="107"/>
      <c r="NEF489" s="107"/>
      <c r="NEG489" s="107"/>
      <c r="NEH489" s="107"/>
      <c r="NEI489" s="107"/>
      <c r="NEJ489" s="107"/>
      <c r="NEK489" s="107"/>
      <c r="NEL489" s="107"/>
      <c r="NEM489" s="107"/>
      <c r="NEN489" s="107"/>
      <c r="NEO489" s="107"/>
      <c r="NEP489" s="107"/>
      <c r="NEQ489" s="107"/>
      <c r="NER489" s="107"/>
      <c r="NES489" s="107"/>
      <c r="NET489" s="107"/>
      <c r="NEU489" s="107"/>
      <c r="NEV489" s="107"/>
      <c r="NEW489" s="107"/>
      <c r="NEX489" s="107"/>
      <c r="NEY489" s="107"/>
      <c r="NEZ489" s="107"/>
      <c r="NFA489" s="107"/>
      <c r="NFB489" s="107"/>
      <c r="NFC489" s="107"/>
      <c r="NFD489" s="107"/>
      <c r="NFE489" s="107"/>
      <c r="NFF489" s="107"/>
      <c r="NFG489" s="107"/>
      <c r="NFH489" s="107"/>
      <c r="NFI489" s="107"/>
      <c r="NFJ489" s="107"/>
      <c r="NFK489" s="107"/>
      <c r="NFL489" s="107"/>
      <c r="NFM489" s="107"/>
      <c r="NFN489" s="107"/>
      <c r="NFO489" s="107"/>
      <c r="NFP489" s="107"/>
      <c r="NFQ489" s="107"/>
      <c r="NFR489" s="107"/>
      <c r="NFS489" s="107"/>
      <c r="NFT489" s="107"/>
      <c r="NFU489" s="107"/>
      <c r="NFV489" s="107"/>
      <c r="NFW489" s="107"/>
      <c r="NFX489" s="107"/>
      <c r="NFY489" s="107"/>
      <c r="NFZ489" s="107"/>
      <c r="NGA489" s="107"/>
      <c r="NGB489" s="107"/>
      <c r="NGC489" s="107"/>
      <c r="NGD489" s="107"/>
      <c r="NGE489" s="107"/>
      <c r="NGF489" s="107"/>
      <c r="NGG489" s="107"/>
      <c r="NGH489" s="107"/>
      <c r="NGI489" s="107"/>
      <c r="NGJ489" s="107"/>
      <c r="NGK489" s="107"/>
      <c r="NGL489" s="107"/>
      <c r="NGM489" s="107"/>
      <c r="NGN489" s="107"/>
      <c r="NGO489" s="107"/>
      <c r="NGP489" s="107"/>
      <c r="NGQ489" s="107"/>
      <c r="NGR489" s="107"/>
      <c r="NGS489" s="107"/>
      <c r="NGT489" s="107"/>
      <c r="NGU489" s="107"/>
      <c r="NGV489" s="107"/>
      <c r="NGW489" s="107"/>
      <c r="NGX489" s="107"/>
      <c r="NGY489" s="107"/>
      <c r="NGZ489" s="107"/>
      <c r="NHA489" s="107"/>
      <c r="NHB489" s="107"/>
      <c r="NHC489" s="107"/>
      <c r="NHD489" s="107"/>
      <c r="NHE489" s="107"/>
      <c r="NHF489" s="107"/>
      <c r="NHG489" s="107"/>
      <c r="NHH489" s="107"/>
      <c r="NHI489" s="107"/>
      <c r="NHJ489" s="107"/>
      <c r="NHK489" s="107"/>
      <c r="NHL489" s="107"/>
      <c r="NHM489" s="107"/>
      <c r="NHN489" s="107"/>
      <c r="NHO489" s="107"/>
      <c r="NHP489" s="107"/>
      <c r="NHQ489" s="107"/>
      <c r="NHR489" s="107"/>
      <c r="NHS489" s="107"/>
      <c r="NHT489" s="107"/>
      <c r="NHU489" s="107"/>
      <c r="NHV489" s="107"/>
      <c r="NHW489" s="107"/>
      <c r="NHX489" s="107"/>
      <c r="NHY489" s="107"/>
      <c r="NHZ489" s="107"/>
      <c r="NIA489" s="107"/>
      <c r="NIB489" s="107"/>
      <c r="NIC489" s="107"/>
      <c r="NID489" s="107"/>
      <c r="NIE489" s="107"/>
      <c r="NIF489" s="107"/>
      <c r="NIG489" s="107"/>
      <c r="NIH489" s="107"/>
      <c r="NII489" s="107"/>
      <c r="NIJ489" s="107"/>
      <c r="NIK489" s="107"/>
      <c r="NIL489" s="107"/>
      <c r="NIM489" s="107"/>
      <c r="NIN489" s="107"/>
      <c r="NIO489" s="107"/>
      <c r="NIP489" s="107"/>
      <c r="NIQ489" s="107"/>
      <c r="NIR489" s="107"/>
      <c r="NIS489" s="107"/>
      <c r="NIT489" s="107"/>
      <c r="NIU489" s="107"/>
      <c r="NIV489" s="107"/>
      <c r="NIW489" s="107"/>
      <c r="NIX489" s="107"/>
      <c r="NIY489" s="107"/>
      <c r="NIZ489" s="107"/>
      <c r="NJA489" s="107"/>
      <c r="NJB489" s="107"/>
      <c r="NJC489" s="107"/>
      <c r="NJD489" s="107"/>
      <c r="NJE489" s="107"/>
      <c r="NJF489" s="107"/>
      <c r="NJG489" s="107"/>
      <c r="NJH489" s="107"/>
      <c r="NJI489" s="107"/>
      <c r="NJJ489" s="107"/>
      <c r="NJK489" s="107"/>
      <c r="NJL489" s="107"/>
      <c r="NJM489" s="107"/>
      <c r="NJN489" s="107"/>
      <c r="NJO489" s="107"/>
      <c r="NJP489" s="107"/>
      <c r="NJQ489" s="107"/>
      <c r="NJR489" s="107"/>
      <c r="NJS489" s="107"/>
      <c r="NJT489" s="107"/>
      <c r="NJU489" s="107"/>
      <c r="NJV489" s="107"/>
      <c r="NJW489" s="107"/>
      <c r="NJX489" s="107"/>
      <c r="NJY489" s="107"/>
      <c r="NJZ489" s="107"/>
      <c r="NKA489" s="107"/>
      <c r="NKB489" s="107"/>
      <c r="NKC489" s="107"/>
      <c r="NKD489" s="107"/>
      <c r="NKE489" s="107"/>
      <c r="NKF489" s="107"/>
      <c r="NKG489" s="107"/>
      <c r="NKH489" s="107"/>
      <c r="NKI489" s="107"/>
      <c r="NKJ489" s="107"/>
      <c r="NKK489" s="107"/>
      <c r="NKL489" s="107"/>
      <c r="NKM489" s="107"/>
      <c r="NKN489" s="107"/>
      <c r="NKO489" s="107"/>
      <c r="NKP489" s="107"/>
      <c r="NKQ489" s="107"/>
      <c r="NKR489" s="107"/>
      <c r="NKS489" s="107"/>
      <c r="NKT489" s="107"/>
      <c r="NKU489" s="107"/>
      <c r="NKV489" s="107"/>
      <c r="NKW489" s="107"/>
      <c r="NKX489" s="107"/>
      <c r="NKY489" s="107"/>
      <c r="NKZ489" s="107"/>
      <c r="NLA489" s="107"/>
      <c r="NLB489" s="107"/>
      <c r="NLC489" s="107"/>
      <c r="NLD489" s="107"/>
      <c r="NLE489" s="107"/>
      <c r="NLF489" s="107"/>
      <c r="NLG489" s="107"/>
      <c r="NLH489" s="107"/>
      <c r="NLI489" s="107"/>
      <c r="NLJ489" s="107"/>
      <c r="NLK489" s="107"/>
      <c r="NLL489" s="107"/>
      <c r="NLM489" s="107"/>
      <c r="NLN489" s="107"/>
      <c r="NLO489" s="107"/>
      <c r="NLP489" s="107"/>
      <c r="NLQ489" s="107"/>
      <c r="NLR489" s="107"/>
      <c r="NLS489" s="107"/>
      <c r="NLT489" s="107"/>
      <c r="NLU489" s="107"/>
      <c r="NLV489" s="107"/>
      <c r="NLW489" s="107"/>
      <c r="NLX489" s="107"/>
      <c r="NLY489" s="107"/>
      <c r="NLZ489" s="107"/>
      <c r="NMA489" s="107"/>
      <c r="NMB489" s="107"/>
      <c r="NMC489" s="107"/>
      <c r="NMD489" s="107"/>
      <c r="NME489" s="107"/>
      <c r="NMF489" s="107"/>
      <c r="NMG489" s="107"/>
      <c r="NMH489" s="107"/>
      <c r="NMI489" s="107"/>
      <c r="NMJ489" s="107"/>
      <c r="NMK489" s="107"/>
      <c r="NML489" s="107"/>
      <c r="NMM489" s="107"/>
      <c r="NMN489" s="107"/>
      <c r="NMO489" s="107"/>
      <c r="NMP489" s="107"/>
      <c r="NMQ489" s="107"/>
      <c r="NMR489" s="107"/>
      <c r="NMS489" s="107"/>
      <c r="NMT489" s="107"/>
      <c r="NMU489" s="107"/>
      <c r="NMV489" s="107"/>
      <c r="NMW489" s="107"/>
      <c r="NMX489" s="107"/>
      <c r="NMY489" s="107"/>
      <c r="NMZ489" s="107"/>
      <c r="NNA489" s="107"/>
      <c r="NNB489" s="107"/>
      <c r="NNC489" s="107"/>
      <c r="NND489" s="107"/>
      <c r="NNE489" s="107"/>
      <c r="NNF489" s="107"/>
      <c r="NNG489" s="107"/>
      <c r="NNH489" s="107"/>
      <c r="NNI489" s="107"/>
      <c r="NNJ489" s="107"/>
      <c r="NNK489" s="107"/>
      <c r="NNL489" s="107"/>
      <c r="NNM489" s="107"/>
      <c r="NNN489" s="107"/>
      <c r="NNO489" s="107"/>
      <c r="NNP489" s="107"/>
      <c r="NNQ489" s="107"/>
      <c r="NNR489" s="107"/>
      <c r="NNS489" s="107"/>
      <c r="NNT489" s="107"/>
      <c r="NNU489" s="107"/>
      <c r="NNV489" s="107"/>
      <c r="NNW489" s="107"/>
      <c r="NNX489" s="107"/>
      <c r="NNY489" s="107"/>
      <c r="NNZ489" s="107"/>
      <c r="NOA489" s="107"/>
      <c r="NOB489" s="107"/>
      <c r="NOC489" s="107"/>
      <c r="NOD489" s="107"/>
      <c r="NOE489" s="107"/>
      <c r="NOF489" s="107"/>
      <c r="NOG489" s="107"/>
      <c r="NOH489" s="107"/>
      <c r="NOI489" s="107"/>
      <c r="NOJ489" s="107"/>
      <c r="NOK489" s="107"/>
      <c r="NOL489" s="107"/>
      <c r="NOM489" s="107"/>
      <c r="NON489" s="107"/>
      <c r="NOO489" s="107"/>
      <c r="NOP489" s="107"/>
      <c r="NOQ489" s="107"/>
      <c r="NOR489" s="107"/>
      <c r="NOS489" s="107"/>
      <c r="NOT489" s="107"/>
      <c r="NOU489" s="107"/>
      <c r="NOV489" s="107"/>
      <c r="NOW489" s="107"/>
      <c r="NOX489" s="107"/>
      <c r="NOY489" s="107"/>
      <c r="NOZ489" s="107"/>
      <c r="NPA489" s="107"/>
      <c r="NPB489" s="107"/>
      <c r="NPC489" s="107"/>
      <c r="NPD489" s="107"/>
      <c r="NPE489" s="107"/>
      <c r="NPF489" s="107"/>
      <c r="NPG489" s="107"/>
      <c r="NPH489" s="107"/>
      <c r="NPI489" s="107"/>
      <c r="NPJ489" s="107"/>
      <c r="NPK489" s="107"/>
      <c r="NPL489" s="107"/>
      <c r="NPM489" s="107"/>
      <c r="NPN489" s="107"/>
      <c r="NPO489" s="107"/>
      <c r="NPP489" s="107"/>
      <c r="NPQ489" s="107"/>
      <c r="NPR489" s="107"/>
      <c r="NPS489" s="107"/>
      <c r="NPT489" s="107"/>
      <c r="NPU489" s="107"/>
      <c r="NPV489" s="107"/>
      <c r="NPW489" s="107"/>
      <c r="NPX489" s="107"/>
      <c r="NPY489" s="107"/>
      <c r="NPZ489" s="107"/>
      <c r="NQA489" s="107"/>
      <c r="NQB489" s="107"/>
      <c r="NQC489" s="107"/>
      <c r="NQD489" s="107"/>
      <c r="NQE489" s="107"/>
      <c r="NQF489" s="107"/>
      <c r="NQG489" s="107"/>
      <c r="NQH489" s="107"/>
      <c r="NQI489" s="107"/>
      <c r="NQJ489" s="107"/>
      <c r="NQK489" s="107"/>
      <c r="NQL489" s="107"/>
      <c r="NQM489" s="107"/>
      <c r="NQN489" s="107"/>
      <c r="NQO489" s="107"/>
      <c r="NQP489" s="107"/>
      <c r="NQQ489" s="107"/>
      <c r="NQR489" s="107"/>
      <c r="NQS489" s="107"/>
      <c r="NQT489" s="107"/>
      <c r="NQU489" s="107"/>
      <c r="NQV489" s="107"/>
      <c r="NQW489" s="107"/>
      <c r="NQX489" s="107"/>
      <c r="NQY489" s="107"/>
      <c r="NQZ489" s="107"/>
      <c r="NRA489" s="107"/>
      <c r="NRB489" s="107"/>
      <c r="NRC489" s="107"/>
      <c r="NRD489" s="107"/>
      <c r="NRE489" s="107"/>
      <c r="NRF489" s="107"/>
      <c r="NRG489" s="107"/>
      <c r="NRH489" s="107"/>
      <c r="NRI489" s="107"/>
      <c r="NRJ489" s="107"/>
      <c r="NRK489" s="107"/>
      <c r="NRL489" s="107"/>
      <c r="NRM489" s="107"/>
      <c r="NRN489" s="107"/>
      <c r="NRO489" s="107"/>
      <c r="NRP489" s="107"/>
      <c r="NRQ489" s="107"/>
      <c r="NRR489" s="107"/>
      <c r="NRS489" s="107"/>
      <c r="NRT489" s="107"/>
      <c r="NRU489" s="107"/>
      <c r="NRV489" s="107"/>
      <c r="NRW489" s="107"/>
      <c r="NRX489" s="107"/>
      <c r="NRY489" s="107"/>
      <c r="NRZ489" s="107"/>
      <c r="NSA489" s="107"/>
      <c r="NSB489" s="107"/>
      <c r="NSC489" s="107"/>
      <c r="NSD489" s="107"/>
      <c r="NSE489" s="107"/>
      <c r="NSF489" s="107"/>
      <c r="NSG489" s="107"/>
      <c r="NSH489" s="107"/>
      <c r="NSI489" s="107"/>
      <c r="NSJ489" s="107"/>
      <c r="NSK489" s="107"/>
      <c r="NSL489" s="107"/>
      <c r="NSM489" s="107"/>
      <c r="NSN489" s="107"/>
      <c r="NSO489" s="107"/>
      <c r="NSP489" s="107"/>
      <c r="NSQ489" s="107"/>
      <c r="NSR489" s="107"/>
      <c r="NSS489" s="107"/>
      <c r="NST489" s="107"/>
      <c r="NSU489" s="107"/>
      <c r="NSV489" s="107"/>
      <c r="NSW489" s="107"/>
      <c r="NSX489" s="107"/>
      <c r="NSY489" s="107"/>
      <c r="NSZ489" s="107"/>
      <c r="NTA489" s="107"/>
      <c r="NTB489" s="107"/>
      <c r="NTC489" s="107"/>
      <c r="NTD489" s="107"/>
      <c r="NTE489" s="107"/>
      <c r="NTF489" s="107"/>
      <c r="NTG489" s="107"/>
      <c r="NTH489" s="107"/>
      <c r="NTI489" s="107"/>
      <c r="NTJ489" s="107"/>
      <c r="NTK489" s="107"/>
      <c r="NTL489" s="107"/>
      <c r="NTM489" s="107"/>
      <c r="NTN489" s="107"/>
      <c r="NTO489" s="107"/>
      <c r="NTP489" s="107"/>
      <c r="NTQ489" s="107"/>
      <c r="NTR489" s="107"/>
      <c r="NTS489" s="107"/>
      <c r="NTT489" s="107"/>
      <c r="NTU489" s="107"/>
      <c r="NTV489" s="107"/>
      <c r="NTW489" s="107"/>
      <c r="NTX489" s="107"/>
      <c r="NTY489" s="107"/>
      <c r="NTZ489" s="107"/>
      <c r="NUA489" s="107"/>
      <c r="NUB489" s="107"/>
      <c r="NUC489" s="107"/>
      <c r="NUD489" s="107"/>
      <c r="NUE489" s="107"/>
      <c r="NUF489" s="107"/>
      <c r="NUG489" s="107"/>
      <c r="NUH489" s="107"/>
      <c r="NUI489" s="107"/>
      <c r="NUJ489" s="107"/>
      <c r="NUK489" s="107"/>
      <c r="NUL489" s="107"/>
      <c r="NUM489" s="107"/>
      <c r="NUN489" s="107"/>
      <c r="NUO489" s="107"/>
      <c r="NUP489" s="107"/>
      <c r="NUQ489" s="107"/>
      <c r="NUR489" s="107"/>
      <c r="NUS489" s="107"/>
      <c r="NUT489" s="107"/>
      <c r="NUU489" s="107"/>
      <c r="NUV489" s="107"/>
      <c r="NUW489" s="107"/>
      <c r="NUX489" s="107"/>
      <c r="NUY489" s="107"/>
      <c r="NUZ489" s="107"/>
      <c r="NVA489" s="107"/>
      <c r="NVB489" s="107"/>
      <c r="NVC489" s="107"/>
      <c r="NVD489" s="107"/>
      <c r="NVE489" s="107"/>
      <c r="NVF489" s="107"/>
      <c r="NVG489" s="107"/>
      <c r="NVH489" s="107"/>
      <c r="NVI489" s="107"/>
      <c r="NVJ489" s="107"/>
      <c r="NVK489" s="107"/>
      <c r="NVL489" s="107"/>
      <c r="NVM489" s="107"/>
      <c r="NVN489" s="107"/>
      <c r="NVO489" s="107"/>
      <c r="NVP489" s="107"/>
      <c r="NVQ489" s="107"/>
      <c r="NVR489" s="107"/>
      <c r="NVS489" s="107"/>
      <c r="NVT489" s="107"/>
      <c r="NVU489" s="107"/>
      <c r="NVV489" s="107"/>
      <c r="NVW489" s="107"/>
      <c r="NVX489" s="107"/>
      <c r="NVY489" s="107"/>
      <c r="NVZ489" s="107"/>
      <c r="NWA489" s="107"/>
      <c r="NWB489" s="107"/>
      <c r="NWC489" s="107"/>
      <c r="NWD489" s="107"/>
      <c r="NWE489" s="107"/>
      <c r="NWF489" s="107"/>
      <c r="NWG489" s="107"/>
      <c r="NWH489" s="107"/>
      <c r="NWI489" s="107"/>
      <c r="NWJ489" s="107"/>
      <c r="NWK489" s="107"/>
      <c r="NWL489" s="107"/>
      <c r="NWM489" s="107"/>
      <c r="NWN489" s="107"/>
      <c r="NWO489" s="107"/>
      <c r="NWP489" s="107"/>
      <c r="NWQ489" s="107"/>
      <c r="NWR489" s="107"/>
      <c r="NWS489" s="107"/>
      <c r="NWT489" s="107"/>
      <c r="NWU489" s="107"/>
      <c r="NWV489" s="107"/>
      <c r="NWW489" s="107"/>
      <c r="NWX489" s="107"/>
      <c r="NWY489" s="107"/>
      <c r="NWZ489" s="107"/>
      <c r="NXA489" s="107"/>
      <c r="NXB489" s="107"/>
      <c r="NXC489" s="107"/>
      <c r="NXD489" s="107"/>
      <c r="NXE489" s="107"/>
      <c r="NXF489" s="107"/>
      <c r="NXG489" s="107"/>
      <c r="NXH489" s="107"/>
      <c r="NXI489" s="107"/>
      <c r="NXJ489" s="107"/>
      <c r="NXK489" s="107"/>
      <c r="NXL489" s="107"/>
      <c r="NXM489" s="107"/>
      <c r="NXN489" s="107"/>
      <c r="NXO489" s="107"/>
      <c r="NXP489" s="107"/>
      <c r="NXQ489" s="107"/>
      <c r="NXR489" s="107"/>
      <c r="NXS489" s="107"/>
      <c r="NXT489" s="107"/>
      <c r="NXU489" s="107"/>
      <c r="NXV489" s="107"/>
      <c r="NXW489" s="107"/>
      <c r="NXX489" s="107"/>
      <c r="NXY489" s="107"/>
      <c r="NXZ489" s="107"/>
      <c r="NYA489" s="107"/>
      <c r="NYB489" s="107"/>
      <c r="NYC489" s="107"/>
      <c r="NYD489" s="107"/>
      <c r="NYE489" s="107"/>
      <c r="NYF489" s="107"/>
      <c r="NYG489" s="107"/>
      <c r="NYH489" s="107"/>
      <c r="NYI489" s="107"/>
      <c r="NYJ489" s="107"/>
      <c r="NYK489" s="107"/>
      <c r="NYL489" s="107"/>
      <c r="NYM489" s="107"/>
      <c r="NYN489" s="107"/>
      <c r="NYO489" s="107"/>
      <c r="NYP489" s="107"/>
      <c r="NYQ489" s="107"/>
      <c r="NYR489" s="107"/>
      <c r="NYS489" s="107"/>
      <c r="NYT489" s="107"/>
      <c r="NYU489" s="107"/>
      <c r="NYV489" s="107"/>
      <c r="NYW489" s="107"/>
      <c r="NYX489" s="107"/>
      <c r="NYY489" s="107"/>
      <c r="NYZ489" s="107"/>
      <c r="NZA489" s="107"/>
      <c r="NZB489" s="107"/>
      <c r="NZC489" s="107"/>
      <c r="NZD489" s="107"/>
      <c r="NZE489" s="107"/>
      <c r="NZF489" s="107"/>
      <c r="NZG489" s="107"/>
      <c r="NZH489" s="107"/>
      <c r="NZI489" s="107"/>
      <c r="NZJ489" s="107"/>
      <c r="NZK489" s="107"/>
      <c r="NZL489" s="107"/>
      <c r="NZM489" s="107"/>
      <c r="NZN489" s="107"/>
      <c r="NZO489" s="107"/>
      <c r="NZP489" s="107"/>
      <c r="NZQ489" s="107"/>
      <c r="NZR489" s="107"/>
      <c r="NZS489" s="107"/>
      <c r="NZT489" s="107"/>
      <c r="NZU489" s="107"/>
      <c r="NZV489" s="107"/>
      <c r="NZW489" s="107"/>
      <c r="NZX489" s="107"/>
      <c r="NZY489" s="107"/>
      <c r="NZZ489" s="107"/>
      <c r="OAA489" s="107"/>
      <c r="OAB489" s="107"/>
      <c r="OAC489" s="107"/>
      <c r="OAD489" s="107"/>
      <c r="OAE489" s="107"/>
      <c r="OAF489" s="107"/>
      <c r="OAG489" s="107"/>
      <c r="OAH489" s="107"/>
      <c r="OAI489" s="107"/>
      <c r="OAJ489" s="107"/>
      <c r="OAK489" s="107"/>
      <c r="OAL489" s="107"/>
      <c r="OAM489" s="107"/>
      <c r="OAN489" s="107"/>
      <c r="OAO489" s="107"/>
      <c r="OAP489" s="107"/>
      <c r="OAQ489" s="107"/>
      <c r="OAR489" s="107"/>
      <c r="OAS489" s="107"/>
      <c r="OAT489" s="107"/>
      <c r="OAU489" s="107"/>
      <c r="OAV489" s="107"/>
      <c r="OAW489" s="107"/>
      <c r="OAX489" s="107"/>
      <c r="OAY489" s="107"/>
      <c r="OAZ489" s="107"/>
      <c r="OBA489" s="107"/>
      <c r="OBB489" s="107"/>
      <c r="OBC489" s="107"/>
      <c r="OBD489" s="107"/>
      <c r="OBE489" s="107"/>
      <c r="OBF489" s="107"/>
      <c r="OBG489" s="107"/>
      <c r="OBH489" s="107"/>
      <c r="OBI489" s="107"/>
      <c r="OBJ489" s="107"/>
      <c r="OBK489" s="107"/>
      <c r="OBL489" s="107"/>
      <c r="OBM489" s="107"/>
      <c r="OBN489" s="107"/>
      <c r="OBO489" s="107"/>
      <c r="OBP489" s="107"/>
      <c r="OBQ489" s="107"/>
      <c r="OBR489" s="107"/>
      <c r="OBS489" s="107"/>
      <c r="OBT489" s="107"/>
      <c r="OBU489" s="107"/>
      <c r="OBV489" s="107"/>
      <c r="OBW489" s="107"/>
      <c r="OBX489" s="107"/>
      <c r="OBY489" s="107"/>
      <c r="OBZ489" s="107"/>
      <c r="OCA489" s="107"/>
      <c r="OCB489" s="107"/>
      <c r="OCC489" s="107"/>
      <c r="OCD489" s="107"/>
      <c r="OCE489" s="107"/>
      <c r="OCF489" s="107"/>
      <c r="OCG489" s="107"/>
      <c r="OCH489" s="107"/>
      <c r="OCI489" s="107"/>
      <c r="OCJ489" s="107"/>
      <c r="OCK489" s="107"/>
      <c r="OCL489" s="107"/>
      <c r="OCM489" s="107"/>
      <c r="OCN489" s="107"/>
      <c r="OCO489" s="107"/>
      <c r="OCP489" s="107"/>
      <c r="OCQ489" s="107"/>
      <c r="OCR489" s="107"/>
      <c r="OCS489" s="107"/>
      <c r="OCT489" s="107"/>
      <c r="OCU489" s="107"/>
      <c r="OCV489" s="107"/>
      <c r="OCW489" s="107"/>
      <c r="OCX489" s="107"/>
      <c r="OCY489" s="107"/>
      <c r="OCZ489" s="107"/>
      <c r="ODA489" s="107"/>
      <c r="ODB489" s="107"/>
      <c r="ODC489" s="107"/>
      <c r="ODD489" s="107"/>
      <c r="ODE489" s="107"/>
      <c r="ODF489" s="107"/>
      <c r="ODG489" s="107"/>
      <c r="ODH489" s="107"/>
      <c r="ODI489" s="107"/>
      <c r="ODJ489" s="107"/>
      <c r="ODK489" s="107"/>
      <c r="ODL489" s="107"/>
      <c r="ODM489" s="107"/>
      <c r="ODN489" s="107"/>
      <c r="ODO489" s="107"/>
      <c r="ODP489" s="107"/>
      <c r="ODQ489" s="107"/>
      <c r="ODR489" s="107"/>
      <c r="ODS489" s="107"/>
      <c r="ODT489" s="107"/>
      <c r="ODU489" s="107"/>
      <c r="ODV489" s="107"/>
      <c r="ODW489" s="107"/>
      <c r="ODX489" s="107"/>
      <c r="ODY489" s="107"/>
      <c r="ODZ489" s="107"/>
      <c r="OEA489" s="107"/>
      <c r="OEB489" s="107"/>
      <c r="OEC489" s="107"/>
      <c r="OED489" s="107"/>
      <c r="OEE489" s="107"/>
      <c r="OEF489" s="107"/>
      <c r="OEG489" s="107"/>
      <c r="OEH489" s="107"/>
      <c r="OEI489" s="107"/>
      <c r="OEJ489" s="107"/>
      <c r="OEK489" s="107"/>
      <c r="OEL489" s="107"/>
      <c r="OEM489" s="107"/>
      <c r="OEN489" s="107"/>
      <c r="OEO489" s="107"/>
      <c r="OEP489" s="107"/>
      <c r="OEQ489" s="107"/>
      <c r="OER489" s="107"/>
      <c r="OES489" s="107"/>
      <c r="OET489" s="107"/>
      <c r="OEU489" s="107"/>
      <c r="OEV489" s="107"/>
      <c r="OEW489" s="107"/>
      <c r="OEX489" s="107"/>
      <c r="OEY489" s="107"/>
      <c r="OEZ489" s="107"/>
      <c r="OFA489" s="107"/>
      <c r="OFB489" s="107"/>
      <c r="OFC489" s="107"/>
      <c r="OFD489" s="107"/>
      <c r="OFE489" s="107"/>
      <c r="OFF489" s="107"/>
      <c r="OFG489" s="107"/>
      <c r="OFH489" s="107"/>
      <c r="OFI489" s="107"/>
      <c r="OFJ489" s="107"/>
      <c r="OFK489" s="107"/>
      <c r="OFL489" s="107"/>
      <c r="OFM489" s="107"/>
      <c r="OFN489" s="107"/>
      <c r="OFO489" s="107"/>
      <c r="OFP489" s="107"/>
      <c r="OFQ489" s="107"/>
      <c r="OFR489" s="107"/>
      <c r="OFS489" s="107"/>
      <c r="OFT489" s="107"/>
      <c r="OFU489" s="107"/>
      <c r="OFV489" s="107"/>
      <c r="OFW489" s="107"/>
      <c r="OFX489" s="107"/>
      <c r="OFY489" s="107"/>
      <c r="OFZ489" s="107"/>
      <c r="OGA489" s="107"/>
      <c r="OGB489" s="107"/>
      <c r="OGC489" s="107"/>
      <c r="OGD489" s="107"/>
      <c r="OGE489" s="107"/>
      <c r="OGF489" s="107"/>
      <c r="OGG489" s="107"/>
      <c r="OGH489" s="107"/>
      <c r="OGI489" s="107"/>
      <c r="OGJ489" s="107"/>
      <c r="OGK489" s="107"/>
      <c r="OGL489" s="107"/>
      <c r="OGM489" s="107"/>
      <c r="OGN489" s="107"/>
      <c r="OGO489" s="107"/>
      <c r="OGP489" s="107"/>
      <c r="OGQ489" s="107"/>
      <c r="OGR489" s="107"/>
      <c r="OGS489" s="107"/>
      <c r="OGT489" s="107"/>
      <c r="OGU489" s="107"/>
      <c r="OGV489" s="107"/>
      <c r="OGW489" s="107"/>
      <c r="OGX489" s="107"/>
      <c r="OGY489" s="107"/>
      <c r="OGZ489" s="107"/>
      <c r="OHA489" s="107"/>
      <c r="OHB489" s="107"/>
      <c r="OHC489" s="107"/>
      <c r="OHD489" s="107"/>
      <c r="OHE489" s="107"/>
      <c r="OHF489" s="107"/>
      <c r="OHG489" s="107"/>
      <c r="OHH489" s="107"/>
      <c r="OHI489" s="107"/>
      <c r="OHJ489" s="107"/>
      <c r="OHK489" s="107"/>
      <c r="OHL489" s="107"/>
      <c r="OHM489" s="107"/>
      <c r="OHN489" s="107"/>
      <c r="OHO489" s="107"/>
      <c r="OHP489" s="107"/>
      <c r="OHQ489" s="107"/>
      <c r="OHR489" s="107"/>
      <c r="OHS489" s="107"/>
      <c r="OHT489" s="107"/>
      <c r="OHU489" s="107"/>
      <c r="OHV489" s="107"/>
      <c r="OHW489" s="107"/>
      <c r="OHX489" s="107"/>
      <c r="OHY489" s="107"/>
      <c r="OHZ489" s="107"/>
      <c r="OIA489" s="107"/>
      <c r="OIB489" s="107"/>
      <c r="OIC489" s="107"/>
      <c r="OID489" s="107"/>
      <c r="OIE489" s="107"/>
      <c r="OIF489" s="107"/>
      <c r="OIG489" s="107"/>
      <c r="OIH489" s="107"/>
      <c r="OII489" s="107"/>
      <c r="OIJ489" s="107"/>
      <c r="OIK489" s="107"/>
      <c r="OIL489" s="107"/>
      <c r="OIM489" s="107"/>
      <c r="OIN489" s="107"/>
      <c r="OIO489" s="107"/>
      <c r="OIP489" s="107"/>
      <c r="OIQ489" s="107"/>
      <c r="OIR489" s="107"/>
      <c r="OIS489" s="107"/>
      <c r="OIT489" s="107"/>
      <c r="OIU489" s="107"/>
      <c r="OIV489" s="107"/>
      <c r="OIW489" s="107"/>
      <c r="OIX489" s="107"/>
      <c r="OIY489" s="107"/>
      <c r="OIZ489" s="107"/>
      <c r="OJA489" s="107"/>
      <c r="OJB489" s="107"/>
      <c r="OJC489" s="107"/>
      <c r="OJD489" s="107"/>
      <c r="OJE489" s="107"/>
      <c r="OJF489" s="107"/>
      <c r="OJG489" s="107"/>
      <c r="OJH489" s="107"/>
      <c r="OJI489" s="107"/>
      <c r="OJJ489" s="107"/>
      <c r="OJK489" s="107"/>
      <c r="OJL489" s="107"/>
      <c r="OJM489" s="107"/>
      <c r="OJN489" s="107"/>
      <c r="OJO489" s="107"/>
      <c r="OJP489" s="107"/>
      <c r="OJQ489" s="107"/>
      <c r="OJR489" s="107"/>
      <c r="OJS489" s="107"/>
      <c r="OJT489" s="107"/>
      <c r="OJU489" s="107"/>
      <c r="OJV489" s="107"/>
      <c r="OJW489" s="107"/>
      <c r="OJX489" s="107"/>
      <c r="OJY489" s="107"/>
      <c r="OJZ489" s="107"/>
      <c r="OKA489" s="107"/>
      <c r="OKB489" s="107"/>
      <c r="OKC489" s="107"/>
      <c r="OKD489" s="107"/>
      <c r="OKE489" s="107"/>
      <c r="OKF489" s="107"/>
      <c r="OKG489" s="107"/>
      <c r="OKH489" s="107"/>
      <c r="OKI489" s="107"/>
      <c r="OKJ489" s="107"/>
      <c r="OKK489" s="107"/>
      <c r="OKL489" s="107"/>
      <c r="OKM489" s="107"/>
      <c r="OKN489" s="107"/>
      <c r="OKO489" s="107"/>
      <c r="OKP489" s="107"/>
      <c r="OKQ489" s="107"/>
      <c r="OKR489" s="107"/>
      <c r="OKS489" s="107"/>
      <c r="OKT489" s="107"/>
      <c r="OKU489" s="107"/>
      <c r="OKV489" s="107"/>
      <c r="OKW489" s="107"/>
      <c r="OKX489" s="107"/>
      <c r="OKY489" s="107"/>
      <c r="OKZ489" s="107"/>
      <c r="OLA489" s="107"/>
      <c r="OLB489" s="107"/>
      <c r="OLC489" s="107"/>
      <c r="OLD489" s="107"/>
      <c r="OLE489" s="107"/>
      <c r="OLF489" s="107"/>
      <c r="OLG489" s="107"/>
      <c r="OLH489" s="107"/>
      <c r="OLI489" s="107"/>
      <c r="OLJ489" s="107"/>
      <c r="OLK489" s="107"/>
      <c r="OLL489" s="107"/>
      <c r="OLM489" s="107"/>
      <c r="OLN489" s="107"/>
      <c r="OLO489" s="107"/>
      <c r="OLP489" s="107"/>
      <c r="OLQ489" s="107"/>
      <c r="OLR489" s="107"/>
      <c r="OLS489" s="107"/>
      <c r="OLT489" s="107"/>
      <c r="OLU489" s="107"/>
      <c r="OLV489" s="107"/>
      <c r="OLW489" s="107"/>
      <c r="OLX489" s="107"/>
      <c r="OLY489" s="107"/>
      <c r="OLZ489" s="107"/>
      <c r="OMA489" s="107"/>
      <c r="OMB489" s="107"/>
      <c r="OMC489" s="107"/>
      <c r="OMD489" s="107"/>
      <c r="OME489" s="107"/>
      <c r="OMF489" s="107"/>
      <c r="OMG489" s="107"/>
      <c r="OMH489" s="107"/>
      <c r="OMI489" s="107"/>
      <c r="OMJ489" s="107"/>
      <c r="OMK489" s="107"/>
      <c r="OML489" s="107"/>
      <c r="OMM489" s="107"/>
      <c r="OMN489" s="107"/>
      <c r="OMO489" s="107"/>
      <c r="OMP489" s="107"/>
      <c r="OMQ489" s="107"/>
      <c r="OMR489" s="107"/>
      <c r="OMS489" s="107"/>
      <c r="OMT489" s="107"/>
      <c r="OMU489" s="107"/>
      <c r="OMV489" s="107"/>
      <c r="OMW489" s="107"/>
      <c r="OMX489" s="107"/>
      <c r="OMY489" s="107"/>
      <c r="OMZ489" s="107"/>
      <c r="ONA489" s="107"/>
      <c r="ONB489" s="107"/>
      <c r="ONC489" s="107"/>
      <c r="OND489" s="107"/>
      <c r="ONE489" s="107"/>
      <c r="ONF489" s="107"/>
      <c r="ONG489" s="107"/>
      <c r="ONH489" s="107"/>
      <c r="ONI489" s="107"/>
      <c r="ONJ489" s="107"/>
      <c r="ONK489" s="107"/>
      <c r="ONL489" s="107"/>
      <c r="ONM489" s="107"/>
      <c r="ONN489" s="107"/>
      <c r="ONO489" s="107"/>
      <c r="ONP489" s="107"/>
      <c r="ONQ489" s="107"/>
      <c r="ONR489" s="107"/>
      <c r="ONS489" s="107"/>
      <c r="ONT489" s="107"/>
      <c r="ONU489" s="107"/>
      <c r="ONV489" s="107"/>
      <c r="ONW489" s="107"/>
      <c r="ONX489" s="107"/>
      <c r="ONY489" s="107"/>
      <c r="ONZ489" s="107"/>
      <c r="OOA489" s="107"/>
      <c r="OOB489" s="107"/>
      <c r="OOC489" s="107"/>
      <c r="OOD489" s="107"/>
      <c r="OOE489" s="107"/>
      <c r="OOF489" s="107"/>
      <c r="OOG489" s="107"/>
      <c r="OOH489" s="107"/>
      <c r="OOI489" s="107"/>
      <c r="OOJ489" s="107"/>
      <c r="OOK489" s="107"/>
      <c r="OOL489" s="107"/>
      <c r="OOM489" s="107"/>
      <c r="OON489" s="107"/>
      <c r="OOO489" s="107"/>
      <c r="OOP489" s="107"/>
      <c r="OOQ489" s="107"/>
      <c r="OOR489" s="107"/>
      <c r="OOS489" s="107"/>
      <c r="OOT489" s="107"/>
      <c r="OOU489" s="107"/>
      <c r="OOV489" s="107"/>
      <c r="OOW489" s="107"/>
      <c r="OOX489" s="107"/>
      <c r="OOY489" s="107"/>
      <c r="OOZ489" s="107"/>
      <c r="OPA489" s="107"/>
      <c r="OPB489" s="107"/>
      <c r="OPC489" s="107"/>
      <c r="OPD489" s="107"/>
      <c r="OPE489" s="107"/>
      <c r="OPF489" s="107"/>
      <c r="OPG489" s="107"/>
      <c r="OPH489" s="107"/>
      <c r="OPI489" s="107"/>
      <c r="OPJ489" s="107"/>
      <c r="OPK489" s="107"/>
      <c r="OPL489" s="107"/>
      <c r="OPM489" s="107"/>
      <c r="OPN489" s="107"/>
      <c r="OPO489" s="107"/>
      <c r="OPP489" s="107"/>
      <c r="OPQ489" s="107"/>
      <c r="OPR489" s="107"/>
      <c r="OPS489" s="107"/>
      <c r="OPT489" s="107"/>
      <c r="OPU489" s="107"/>
      <c r="OPV489" s="107"/>
      <c r="OPW489" s="107"/>
      <c r="OPX489" s="107"/>
      <c r="OPY489" s="107"/>
      <c r="OPZ489" s="107"/>
      <c r="OQA489" s="107"/>
      <c r="OQB489" s="107"/>
      <c r="OQC489" s="107"/>
      <c r="OQD489" s="107"/>
      <c r="OQE489" s="107"/>
      <c r="OQF489" s="107"/>
      <c r="OQG489" s="107"/>
      <c r="OQH489" s="107"/>
      <c r="OQI489" s="107"/>
      <c r="OQJ489" s="107"/>
      <c r="OQK489" s="107"/>
      <c r="OQL489" s="107"/>
      <c r="OQM489" s="107"/>
      <c r="OQN489" s="107"/>
      <c r="OQO489" s="107"/>
      <c r="OQP489" s="107"/>
      <c r="OQQ489" s="107"/>
      <c r="OQR489" s="107"/>
      <c r="OQS489" s="107"/>
      <c r="OQT489" s="107"/>
      <c r="OQU489" s="107"/>
      <c r="OQV489" s="107"/>
      <c r="OQW489" s="107"/>
      <c r="OQX489" s="107"/>
      <c r="OQY489" s="107"/>
      <c r="OQZ489" s="107"/>
      <c r="ORA489" s="107"/>
      <c r="ORB489" s="107"/>
      <c r="ORC489" s="107"/>
      <c r="ORD489" s="107"/>
      <c r="ORE489" s="107"/>
      <c r="ORF489" s="107"/>
      <c r="ORG489" s="107"/>
      <c r="ORH489" s="107"/>
      <c r="ORI489" s="107"/>
      <c r="ORJ489" s="107"/>
      <c r="ORK489" s="107"/>
      <c r="ORL489" s="107"/>
      <c r="ORM489" s="107"/>
      <c r="ORN489" s="107"/>
      <c r="ORO489" s="107"/>
      <c r="ORP489" s="107"/>
      <c r="ORQ489" s="107"/>
      <c r="ORR489" s="107"/>
      <c r="ORS489" s="107"/>
      <c r="ORT489" s="107"/>
      <c r="ORU489" s="107"/>
      <c r="ORV489" s="107"/>
      <c r="ORW489" s="107"/>
      <c r="ORX489" s="107"/>
      <c r="ORY489" s="107"/>
      <c r="ORZ489" s="107"/>
      <c r="OSA489" s="107"/>
      <c r="OSB489" s="107"/>
      <c r="OSC489" s="107"/>
      <c r="OSD489" s="107"/>
      <c r="OSE489" s="107"/>
      <c r="OSF489" s="107"/>
      <c r="OSG489" s="107"/>
      <c r="OSH489" s="107"/>
      <c r="OSI489" s="107"/>
      <c r="OSJ489" s="107"/>
      <c r="OSK489" s="107"/>
      <c r="OSL489" s="107"/>
      <c r="OSM489" s="107"/>
      <c r="OSN489" s="107"/>
      <c r="OSO489" s="107"/>
      <c r="OSP489" s="107"/>
      <c r="OSQ489" s="107"/>
      <c r="OSR489" s="107"/>
      <c r="OSS489" s="107"/>
      <c r="OST489" s="107"/>
      <c r="OSU489" s="107"/>
      <c r="OSV489" s="107"/>
      <c r="OSW489" s="107"/>
      <c r="OSX489" s="107"/>
      <c r="OSY489" s="107"/>
      <c r="OSZ489" s="107"/>
      <c r="OTA489" s="107"/>
      <c r="OTB489" s="107"/>
      <c r="OTC489" s="107"/>
      <c r="OTD489" s="107"/>
      <c r="OTE489" s="107"/>
      <c r="OTF489" s="107"/>
      <c r="OTG489" s="107"/>
      <c r="OTH489" s="107"/>
      <c r="OTI489" s="107"/>
      <c r="OTJ489" s="107"/>
      <c r="OTK489" s="107"/>
      <c r="OTL489" s="107"/>
      <c r="OTM489" s="107"/>
      <c r="OTN489" s="107"/>
      <c r="OTO489" s="107"/>
      <c r="OTP489" s="107"/>
      <c r="OTQ489" s="107"/>
      <c r="OTR489" s="107"/>
      <c r="OTS489" s="107"/>
      <c r="OTT489" s="107"/>
      <c r="OTU489" s="107"/>
      <c r="OTV489" s="107"/>
      <c r="OTW489" s="107"/>
      <c r="OTX489" s="107"/>
      <c r="OTY489" s="107"/>
      <c r="OTZ489" s="107"/>
      <c r="OUA489" s="107"/>
      <c r="OUB489" s="107"/>
      <c r="OUC489" s="107"/>
      <c r="OUD489" s="107"/>
      <c r="OUE489" s="107"/>
      <c r="OUF489" s="107"/>
      <c r="OUG489" s="107"/>
      <c r="OUH489" s="107"/>
      <c r="OUI489" s="107"/>
      <c r="OUJ489" s="107"/>
      <c r="OUK489" s="107"/>
      <c r="OUL489" s="107"/>
      <c r="OUM489" s="107"/>
      <c r="OUN489" s="107"/>
      <c r="OUO489" s="107"/>
      <c r="OUP489" s="107"/>
      <c r="OUQ489" s="107"/>
      <c r="OUR489" s="107"/>
      <c r="OUS489" s="107"/>
      <c r="OUT489" s="107"/>
      <c r="OUU489" s="107"/>
      <c r="OUV489" s="107"/>
      <c r="OUW489" s="107"/>
      <c r="OUX489" s="107"/>
      <c r="OUY489" s="107"/>
      <c r="OUZ489" s="107"/>
      <c r="OVA489" s="107"/>
      <c r="OVB489" s="107"/>
      <c r="OVC489" s="107"/>
      <c r="OVD489" s="107"/>
      <c r="OVE489" s="107"/>
      <c r="OVF489" s="107"/>
      <c r="OVG489" s="107"/>
      <c r="OVH489" s="107"/>
      <c r="OVI489" s="107"/>
      <c r="OVJ489" s="107"/>
      <c r="OVK489" s="107"/>
      <c r="OVL489" s="107"/>
      <c r="OVM489" s="107"/>
      <c r="OVN489" s="107"/>
      <c r="OVO489" s="107"/>
      <c r="OVP489" s="107"/>
      <c r="OVQ489" s="107"/>
      <c r="OVR489" s="107"/>
      <c r="OVS489" s="107"/>
      <c r="OVT489" s="107"/>
      <c r="OVU489" s="107"/>
      <c r="OVV489" s="107"/>
      <c r="OVW489" s="107"/>
      <c r="OVX489" s="107"/>
      <c r="OVY489" s="107"/>
      <c r="OVZ489" s="107"/>
      <c r="OWA489" s="107"/>
      <c r="OWB489" s="107"/>
      <c r="OWC489" s="107"/>
      <c r="OWD489" s="107"/>
      <c r="OWE489" s="107"/>
      <c r="OWF489" s="107"/>
      <c r="OWG489" s="107"/>
      <c r="OWH489" s="107"/>
      <c r="OWI489" s="107"/>
      <c r="OWJ489" s="107"/>
      <c r="OWK489" s="107"/>
      <c r="OWL489" s="107"/>
      <c r="OWM489" s="107"/>
      <c r="OWN489" s="107"/>
      <c r="OWO489" s="107"/>
      <c r="OWP489" s="107"/>
      <c r="OWQ489" s="107"/>
      <c r="OWR489" s="107"/>
      <c r="OWS489" s="107"/>
      <c r="OWT489" s="107"/>
      <c r="OWU489" s="107"/>
      <c r="OWV489" s="107"/>
      <c r="OWW489" s="107"/>
      <c r="OWX489" s="107"/>
      <c r="OWY489" s="107"/>
      <c r="OWZ489" s="107"/>
      <c r="OXA489" s="107"/>
      <c r="OXB489" s="107"/>
      <c r="OXC489" s="107"/>
      <c r="OXD489" s="107"/>
      <c r="OXE489" s="107"/>
      <c r="OXF489" s="107"/>
      <c r="OXG489" s="107"/>
      <c r="OXH489" s="107"/>
      <c r="OXI489" s="107"/>
      <c r="OXJ489" s="107"/>
      <c r="OXK489" s="107"/>
      <c r="OXL489" s="107"/>
      <c r="OXM489" s="107"/>
      <c r="OXN489" s="107"/>
      <c r="OXO489" s="107"/>
      <c r="OXP489" s="107"/>
      <c r="OXQ489" s="107"/>
      <c r="OXR489" s="107"/>
      <c r="OXS489" s="107"/>
      <c r="OXT489" s="107"/>
      <c r="OXU489" s="107"/>
      <c r="OXV489" s="107"/>
      <c r="OXW489" s="107"/>
      <c r="OXX489" s="107"/>
      <c r="OXY489" s="107"/>
      <c r="OXZ489" s="107"/>
      <c r="OYA489" s="107"/>
      <c r="OYB489" s="107"/>
      <c r="OYC489" s="107"/>
      <c r="OYD489" s="107"/>
      <c r="OYE489" s="107"/>
      <c r="OYF489" s="107"/>
      <c r="OYG489" s="107"/>
      <c r="OYH489" s="107"/>
      <c r="OYI489" s="107"/>
      <c r="OYJ489" s="107"/>
      <c r="OYK489" s="107"/>
      <c r="OYL489" s="107"/>
      <c r="OYM489" s="107"/>
      <c r="OYN489" s="107"/>
      <c r="OYO489" s="107"/>
      <c r="OYP489" s="107"/>
      <c r="OYQ489" s="107"/>
      <c r="OYR489" s="107"/>
      <c r="OYS489" s="107"/>
      <c r="OYT489" s="107"/>
      <c r="OYU489" s="107"/>
      <c r="OYV489" s="107"/>
      <c r="OYW489" s="107"/>
      <c r="OYX489" s="107"/>
      <c r="OYY489" s="107"/>
      <c r="OYZ489" s="107"/>
      <c r="OZA489" s="107"/>
      <c r="OZB489" s="107"/>
      <c r="OZC489" s="107"/>
      <c r="OZD489" s="107"/>
      <c r="OZE489" s="107"/>
      <c r="OZF489" s="107"/>
      <c r="OZG489" s="107"/>
      <c r="OZH489" s="107"/>
      <c r="OZI489" s="107"/>
      <c r="OZJ489" s="107"/>
      <c r="OZK489" s="107"/>
      <c r="OZL489" s="107"/>
      <c r="OZM489" s="107"/>
      <c r="OZN489" s="107"/>
      <c r="OZO489" s="107"/>
      <c r="OZP489" s="107"/>
      <c r="OZQ489" s="107"/>
      <c r="OZR489" s="107"/>
      <c r="OZS489" s="107"/>
      <c r="OZT489" s="107"/>
      <c r="OZU489" s="107"/>
      <c r="OZV489" s="107"/>
      <c r="OZW489" s="107"/>
      <c r="OZX489" s="107"/>
      <c r="OZY489" s="107"/>
      <c r="OZZ489" s="107"/>
      <c r="PAA489" s="107"/>
      <c r="PAB489" s="107"/>
      <c r="PAC489" s="107"/>
      <c r="PAD489" s="107"/>
      <c r="PAE489" s="107"/>
      <c r="PAF489" s="107"/>
      <c r="PAG489" s="107"/>
      <c r="PAH489" s="107"/>
      <c r="PAI489" s="107"/>
      <c r="PAJ489" s="107"/>
      <c r="PAK489" s="107"/>
      <c r="PAL489" s="107"/>
      <c r="PAM489" s="107"/>
      <c r="PAN489" s="107"/>
      <c r="PAO489" s="107"/>
      <c r="PAP489" s="107"/>
      <c r="PAQ489" s="107"/>
      <c r="PAR489" s="107"/>
      <c r="PAS489" s="107"/>
      <c r="PAT489" s="107"/>
      <c r="PAU489" s="107"/>
      <c r="PAV489" s="107"/>
      <c r="PAW489" s="107"/>
      <c r="PAX489" s="107"/>
      <c r="PAY489" s="107"/>
      <c r="PAZ489" s="107"/>
      <c r="PBA489" s="107"/>
      <c r="PBB489" s="107"/>
      <c r="PBC489" s="107"/>
      <c r="PBD489" s="107"/>
      <c r="PBE489" s="107"/>
      <c r="PBF489" s="107"/>
      <c r="PBG489" s="107"/>
      <c r="PBH489" s="107"/>
      <c r="PBI489" s="107"/>
      <c r="PBJ489" s="107"/>
      <c r="PBK489" s="107"/>
      <c r="PBL489" s="107"/>
      <c r="PBM489" s="107"/>
      <c r="PBN489" s="107"/>
      <c r="PBO489" s="107"/>
      <c r="PBP489" s="107"/>
      <c r="PBQ489" s="107"/>
      <c r="PBR489" s="107"/>
      <c r="PBS489" s="107"/>
      <c r="PBT489" s="107"/>
      <c r="PBU489" s="107"/>
      <c r="PBV489" s="107"/>
      <c r="PBW489" s="107"/>
      <c r="PBX489" s="107"/>
      <c r="PBY489" s="107"/>
      <c r="PBZ489" s="107"/>
      <c r="PCA489" s="107"/>
      <c r="PCB489" s="107"/>
      <c r="PCC489" s="107"/>
      <c r="PCD489" s="107"/>
      <c r="PCE489" s="107"/>
      <c r="PCF489" s="107"/>
      <c r="PCG489" s="107"/>
      <c r="PCH489" s="107"/>
      <c r="PCI489" s="107"/>
      <c r="PCJ489" s="107"/>
      <c r="PCK489" s="107"/>
      <c r="PCL489" s="107"/>
      <c r="PCM489" s="107"/>
      <c r="PCN489" s="107"/>
      <c r="PCO489" s="107"/>
      <c r="PCP489" s="107"/>
      <c r="PCQ489" s="107"/>
      <c r="PCR489" s="107"/>
      <c r="PCS489" s="107"/>
      <c r="PCT489" s="107"/>
      <c r="PCU489" s="107"/>
      <c r="PCV489" s="107"/>
      <c r="PCW489" s="107"/>
      <c r="PCX489" s="107"/>
      <c r="PCY489" s="107"/>
      <c r="PCZ489" s="107"/>
      <c r="PDA489" s="107"/>
      <c r="PDB489" s="107"/>
      <c r="PDC489" s="107"/>
      <c r="PDD489" s="107"/>
      <c r="PDE489" s="107"/>
      <c r="PDF489" s="107"/>
      <c r="PDG489" s="107"/>
      <c r="PDH489" s="107"/>
      <c r="PDI489" s="107"/>
      <c r="PDJ489" s="107"/>
      <c r="PDK489" s="107"/>
      <c r="PDL489" s="107"/>
      <c r="PDM489" s="107"/>
      <c r="PDN489" s="107"/>
      <c r="PDO489" s="107"/>
      <c r="PDP489" s="107"/>
      <c r="PDQ489" s="107"/>
      <c r="PDR489" s="107"/>
      <c r="PDS489" s="107"/>
      <c r="PDT489" s="107"/>
      <c r="PDU489" s="107"/>
      <c r="PDV489" s="107"/>
      <c r="PDW489" s="107"/>
      <c r="PDX489" s="107"/>
      <c r="PDY489" s="107"/>
      <c r="PDZ489" s="107"/>
      <c r="PEA489" s="107"/>
      <c r="PEB489" s="107"/>
      <c r="PEC489" s="107"/>
      <c r="PED489" s="107"/>
      <c r="PEE489" s="107"/>
      <c r="PEF489" s="107"/>
      <c r="PEG489" s="107"/>
      <c r="PEH489" s="107"/>
      <c r="PEI489" s="107"/>
      <c r="PEJ489" s="107"/>
      <c r="PEK489" s="107"/>
      <c r="PEL489" s="107"/>
      <c r="PEM489" s="107"/>
      <c r="PEN489" s="107"/>
      <c r="PEO489" s="107"/>
      <c r="PEP489" s="107"/>
      <c r="PEQ489" s="107"/>
      <c r="PER489" s="107"/>
      <c r="PES489" s="107"/>
      <c r="PET489" s="107"/>
      <c r="PEU489" s="107"/>
      <c r="PEV489" s="107"/>
      <c r="PEW489" s="107"/>
      <c r="PEX489" s="107"/>
      <c r="PEY489" s="107"/>
      <c r="PEZ489" s="107"/>
      <c r="PFA489" s="107"/>
      <c r="PFB489" s="107"/>
      <c r="PFC489" s="107"/>
      <c r="PFD489" s="107"/>
      <c r="PFE489" s="107"/>
      <c r="PFF489" s="107"/>
      <c r="PFG489" s="107"/>
      <c r="PFH489" s="107"/>
      <c r="PFI489" s="107"/>
      <c r="PFJ489" s="107"/>
      <c r="PFK489" s="107"/>
      <c r="PFL489" s="107"/>
      <c r="PFM489" s="107"/>
      <c r="PFN489" s="107"/>
      <c r="PFO489" s="107"/>
      <c r="PFP489" s="107"/>
      <c r="PFQ489" s="107"/>
      <c r="PFR489" s="107"/>
      <c r="PFS489" s="107"/>
      <c r="PFT489" s="107"/>
      <c r="PFU489" s="107"/>
      <c r="PFV489" s="107"/>
      <c r="PFW489" s="107"/>
      <c r="PFX489" s="107"/>
      <c r="PFY489" s="107"/>
      <c r="PFZ489" s="107"/>
      <c r="PGA489" s="107"/>
      <c r="PGB489" s="107"/>
      <c r="PGC489" s="107"/>
      <c r="PGD489" s="107"/>
      <c r="PGE489" s="107"/>
      <c r="PGF489" s="107"/>
      <c r="PGG489" s="107"/>
      <c r="PGH489" s="107"/>
      <c r="PGI489" s="107"/>
      <c r="PGJ489" s="107"/>
      <c r="PGK489" s="107"/>
      <c r="PGL489" s="107"/>
      <c r="PGM489" s="107"/>
      <c r="PGN489" s="107"/>
      <c r="PGO489" s="107"/>
      <c r="PGP489" s="107"/>
      <c r="PGQ489" s="107"/>
      <c r="PGR489" s="107"/>
      <c r="PGS489" s="107"/>
      <c r="PGT489" s="107"/>
      <c r="PGU489" s="107"/>
      <c r="PGV489" s="107"/>
      <c r="PGW489" s="107"/>
      <c r="PGX489" s="107"/>
      <c r="PGY489" s="107"/>
      <c r="PGZ489" s="107"/>
      <c r="PHA489" s="107"/>
      <c r="PHB489" s="107"/>
      <c r="PHC489" s="107"/>
      <c r="PHD489" s="107"/>
      <c r="PHE489" s="107"/>
      <c r="PHF489" s="107"/>
      <c r="PHG489" s="107"/>
      <c r="PHH489" s="107"/>
      <c r="PHI489" s="107"/>
      <c r="PHJ489" s="107"/>
      <c r="PHK489" s="107"/>
      <c r="PHL489" s="107"/>
      <c r="PHM489" s="107"/>
      <c r="PHN489" s="107"/>
      <c r="PHO489" s="107"/>
      <c r="PHP489" s="107"/>
      <c r="PHQ489" s="107"/>
      <c r="PHR489" s="107"/>
      <c r="PHS489" s="107"/>
      <c r="PHT489" s="107"/>
      <c r="PHU489" s="107"/>
      <c r="PHV489" s="107"/>
      <c r="PHW489" s="107"/>
      <c r="PHX489" s="107"/>
      <c r="PHY489" s="107"/>
      <c r="PHZ489" s="107"/>
      <c r="PIA489" s="107"/>
      <c r="PIB489" s="107"/>
      <c r="PIC489" s="107"/>
      <c r="PID489" s="107"/>
      <c r="PIE489" s="107"/>
      <c r="PIF489" s="107"/>
      <c r="PIG489" s="107"/>
      <c r="PIH489" s="107"/>
      <c r="PII489" s="107"/>
      <c r="PIJ489" s="107"/>
      <c r="PIK489" s="107"/>
      <c r="PIL489" s="107"/>
      <c r="PIM489" s="107"/>
      <c r="PIN489" s="107"/>
      <c r="PIO489" s="107"/>
      <c r="PIP489" s="107"/>
      <c r="PIQ489" s="107"/>
      <c r="PIR489" s="107"/>
      <c r="PIS489" s="107"/>
      <c r="PIT489" s="107"/>
      <c r="PIU489" s="107"/>
      <c r="PIV489" s="107"/>
      <c r="PIW489" s="107"/>
      <c r="PIX489" s="107"/>
      <c r="PIY489" s="107"/>
      <c r="PIZ489" s="107"/>
      <c r="PJA489" s="107"/>
      <c r="PJB489" s="107"/>
      <c r="PJC489" s="107"/>
      <c r="PJD489" s="107"/>
      <c r="PJE489" s="107"/>
      <c r="PJF489" s="107"/>
      <c r="PJG489" s="107"/>
      <c r="PJH489" s="107"/>
      <c r="PJI489" s="107"/>
      <c r="PJJ489" s="107"/>
      <c r="PJK489" s="107"/>
      <c r="PJL489" s="107"/>
      <c r="PJM489" s="107"/>
      <c r="PJN489" s="107"/>
      <c r="PJO489" s="107"/>
      <c r="PJP489" s="107"/>
      <c r="PJQ489" s="107"/>
      <c r="PJR489" s="107"/>
      <c r="PJS489" s="107"/>
      <c r="PJT489" s="107"/>
      <c r="PJU489" s="107"/>
      <c r="PJV489" s="107"/>
      <c r="PJW489" s="107"/>
      <c r="PJX489" s="107"/>
      <c r="PJY489" s="107"/>
      <c r="PJZ489" s="107"/>
      <c r="PKA489" s="107"/>
      <c r="PKB489" s="107"/>
      <c r="PKC489" s="107"/>
      <c r="PKD489" s="107"/>
      <c r="PKE489" s="107"/>
      <c r="PKF489" s="107"/>
      <c r="PKG489" s="107"/>
      <c r="PKH489" s="107"/>
      <c r="PKI489" s="107"/>
      <c r="PKJ489" s="107"/>
      <c r="PKK489" s="107"/>
      <c r="PKL489" s="107"/>
      <c r="PKM489" s="107"/>
      <c r="PKN489" s="107"/>
      <c r="PKO489" s="107"/>
      <c r="PKP489" s="107"/>
      <c r="PKQ489" s="107"/>
      <c r="PKR489" s="107"/>
      <c r="PKS489" s="107"/>
      <c r="PKT489" s="107"/>
      <c r="PKU489" s="107"/>
      <c r="PKV489" s="107"/>
      <c r="PKW489" s="107"/>
      <c r="PKX489" s="107"/>
      <c r="PKY489" s="107"/>
      <c r="PKZ489" s="107"/>
      <c r="PLA489" s="107"/>
      <c r="PLB489" s="107"/>
      <c r="PLC489" s="107"/>
      <c r="PLD489" s="107"/>
      <c r="PLE489" s="107"/>
      <c r="PLF489" s="107"/>
      <c r="PLG489" s="107"/>
      <c r="PLH489" s="107"/>
      <c r="PLI489" s="107"/>
      <c r="PLJ489" s="107"/>
      <c r="PLK489" s="107"/>
      <c r="PLL489" s="107"/>
      <c r="PLM489" s="107"/>
      <c r="PLN489" s="107"/>
      <c r="PLO489" s="107"/>
      <c r="PLP489" s="107"/>
      <c r="PLQ489" s="107"/>
      <c r="PLR489" s="107"/>
      <c r="PLS489" s="107"/>
      <c r="PLT489" s="107"/>
      <c r="PLU489" s="107"/>
      <c r="PLV489" s="107"/>
      <c r="PLW489" s="107"/>
      <c r="PLX489" s="107"/>
      <c r="PLY489" s="107"/>
      <c r="PLZ489" s="107"/>
      <c r="PMA489" s="107"/>
      <c r="PMB489" s="107"/>
      <c r="PMC489" s="107"/>
      <c r="PMD489" s="107"/>
      <c r="PME489" s="107"/>
      <c r="PMF489" s="107"/>
      <c r="PMG489" s="107"/>
      <c r="PMH489" s="107"/>
      <c r="PMI489" s="107"/>
      <c r="PMJ489" s="107"/>
      <c r="PMK489" s="107"/>
      <c r="PML489" s="107"/>
      <c r="PMM489" s="107"/>
      <c r="PMN489" s="107"/>
      <c r="PMO489" s="107"/>
      <c r="PMP489" s="107"/>
      <c r="PMQ489" s="107"/>
      <c r="PMR489" s="107"/>
      <c r="PMS489" s="107"/>
      <c r="PMT489" s="107"/>
      <c r="PMU489" s="107"/>
      <c r="PMV489" s="107"/>
      <c r="PMW489" s="107"/>
      <c r="PMX489" s="107"/>
      <c r="PMY489" s="107"/>
      <c r="PMZ489" s="107"/>
      <c r="PNA489" s="107"/>
      <c r="PNB489" s="107"/>
      <c r="PNC489" s="107"/>
      <c r="PND489" s="107"/>
      <c r="PNE489" s="107"/>
      <c r="PNF489" s="107"/>
      <c r="PNG489" s="107"/>
      <c r="PNH489" s="107"/>
      <c r="PNI489" s="107"/>
      <c r="PNJ489" s="107"/>
      <c r="PNK489" s="107"/>
      <c r="PNL489" s="107"/>
      <c r="PNM489" s="107"/>
      <c r="PNN489" s="107"/>
      <c r="PNO489" s="107"/>
      <c r="PNP489" s="107"/>
      <c r="PNQ489" s="107"/>
      <c r="PNR489" s="107"/>
      <c r="PNS489" s="107"/>
      <c r="PNT489" s="107"/>
      <c r="PNU489" s="107"/>
      <c r="PNV489" s="107"/>
      <c r="PNW489" s="107"/>
      <c r="PNX489" s="107"/>
      <c r="PNY489" s="107"/>
      <c r="PNZ489" s="107"/>
      <c r="POA489" s="107"/>
      <c r="POB489" s="107"/>
      <c r="POC489" s="107"/>
      <c r="POD489" s="107"/>
      <c r="POE489" s="107"/>
      <c r="POF489" s="107"/>
      <c r="POG489" s="107"/>
      <c r="POH489" s="107"/>
      <c r="POI489" s="107"/>
      <c r="POJ489" s="107"/>
      <c r="POK489" s="107"/>
      <c r="POL489" s="107"/>
      <c r="POM489" s="107"/>
      <c r="PON489" s="107"/>
      <c r="POO489" s="107"/>
      <c r="POP489" s="107"/>
      <c r="POQ489" s="107"/>
      <c r="POR489" s="107"/>
      <c r="POS489" s="107"/>
      <c r="POT489" s="107"/>
      <c r="POU489" s="107"/>
      <c r="POV489" s="107"/>
      <c r="POW489" s="107"/>
      <c r="POX489" s="107"/>
      <c r="POY489" s="107"/>
      <c r="POZ489" s="107"/>
      <c r="PPA489" s="107"/>
      <c r="PPB489" s="107"/>
      <c r="PPC489" s="107"/>
      <c r="PPD489" s="107"/>
      <c r="PPE489" s="107"/>
      <c r="PPF489" s="107"/>
      <c r="PPG489" s="107"/>
      <c r="PPH489" s="107"/>
      <c r="PPI489" s="107"/>
      <c r="PPJ489" s="107"/>
      <c r="PPK489" s="107"/>
      <c r="PPL489" s="107"/>
      <c r="PPM489" s="107"/>
      <c r="PPN489" s="107"/>
      <c r="PPO489" s="107"/>
      <c r="PPP489" s="107"/>
      <c r="PPQ489" s="107"/>
      <c r="PPR489" s="107"/>
      <c r="PPS489" s="107"/>
      <c r="PPT489" s="107"/>
      <c r="PPU489" s="107"/>
      <c r="PPV489" s="107"/>
      <c r="PPW489" s="107"/>
      <c r="PPX489" s="107"/>
      <c r="PPY489" s="107"/>
      <c r="PPZ489" s="107"/>
      <c r="PQA489" s="107"/>
      <c r="PQB489" s="107"/>
      <c r="PQC489" s="107"/>
      <c r="PQD489" s="107"/>
      <c r="PQE489" s="107"/>
      <c r="PQF489" s="107"/>
      <c r="PQG489" s="107"/>
      <c r="PQH489" s="107"/>
      <c r="PQI489" s="107"/>
      <c r="PQJ489" s="107"/>
      <c r="PQK489" s="107"/>
      <c r="PQL489" s="107"/>
      <c r="PQM489" s="107"/>
      <c r="PQN489" s="107"/>
      <c r="PQO489" s="107"/>
      <c r="PQP489" s="107"/>
      <c r="PQQ489" s="107"/>
      <c r="PQR489" s="107"/>
      <c r="PQS489" s="107"/>
      <c r="PQT489" s="107"/>
      <c r="PQU489" s="107"/>
      <c r="PQV489" s="107"/>
      <c r="PQW489" s="107"/>
      <c r="PQX489" s="107"/>
      <c r="PQY489" s="107"/>
      <c r="PQZ489" s="107"/>
      <c r="PRA489" s="107"/>
      <c r="PRB489" s="107"/>
      <c r="PRC489" s="107"/>
      <c r="PRD489" s="107"/>
      <c r="PRE489" s="107"/>
      <c r="PRF489" s="107"/>
      <c r="PRG489" s="107"/>
      <c r="PRH489" s="107"/>
      <c r="PRI489" s="107"/>
      <c r="PRJ489" s="107"/>
      <c r="PRK489" s="107"/>
      <c r="PRL489" s="107"/>
      <c r="PRM489" s="107"/>
      <c r="PRN489" s="107"/>
      <c r="PRO489" s="107"/>
      <c r="PRP489" s="107"/>
      <c r="PRQ489" s="107"/>
      <c r="PRR489" s="107"/>
      <c r="PRS489" s="107"/>
      <c r="PRT489" s="107"/>
      <c r="PRU489" s="107"/>
      <c r="PRV489" s="107"/>
      <c r="PRW489" s="107"/>
      <c r="PRX489" s="107"/>
      <c r="PRY489" s="107"/>
      <c r="PRZ489" s="107"/>
      <c r="PSA489" s="107"/>
      <c r="PSB489" s="107"/>
      <c r="PSC489" s="107"/>
      <c r="PSD489" s="107"/>
      <c r="PSE489" s="107"/>
      <c r="PSF489" s="107"/>
      <c r="PSG489" s="107"/>
      <c r="PSH489" s="107"/>
      <c r="PSI489" s="107"/>
      <c r="PSJ489" s="107"/>
      <c r="PSK489" s="107"/>
      <c r="PSL489" s="107"/>
      <c r="PSM489" s="107"/>
      <c r="PSN489" s="107"/>
      <c r="PSO489" s="107"/>
      <c r="PSP489" s="107"/>
      <c r="PSQ489" s="107"/>
      <c r="PSR489" s="107"/>
      <c r="PSS489" s="107"/>
      <c r="PST489" s="107"/>
      <c r="PSU489" s="107"/>
      <c r="PSV489" s="107"/>
      <c r="PSW489" s="107"/>
      <c r="PSX489" s="107"/>
      <c r="PSY489" s="107"/>
      <c r="PSZ489" s="107"/>
      <c r="PTA489" s="107"/>
      <c r="PTB489" s="107"/>
      <c r="PTC489" s="107"/>
      <c r="PTD489" s="107"/>
      <c r="PTE489" s="107"/>
      <c r="PTF489" s="107"/>
      <c r="PTG489" s="107"/>
      <c r="PTH489" s="107"/>
      <c r="PTI489" s="107"/>
      <c r="PTJ489" s="107"/>
      <c r="PTK489" s="107"/>
      <c r="PTL489" s="107"/>
      <c r="PTM489" s="107"/>
      <c r="PTN489" s="107"/>
      <c r="PTO489" s="107"/>
      <c r="PTP489" s="107"/>
      <c r="PTQ489" s="107"/>
      <c r="PTR489" s="107"/>
      <c r="PTS489" s="107"/>
      <c r="PTT489" s="107"/>
      <c r="PTU489" s="107"/>
      <c r="PTV489" s="107"/>
      <c r="PTW489" s="107"/>
      <c r="PTX489" s="107"/>
      <c r="PTY489" s="107"/>
      <c r="PTZ489" s="107"/>
      <c r="PUA489" s="107"/>
      <c r="PUB489" s="107"/>
      <c r="PUC489" s="107"/>
      <c r="PUD489" s="107"/>
      <c r="PUE489" s="107"/>
      <c r="PUF489" s="107"/>
      <c r="PUG489" s="107"/>
      <c r="PUH489" s="107"/>
      <c r="PUI489" s="107"/>
      <c r="PUJ489" s="107"/>
      <c r="PUK489" s="107"/>
      <c r="PUL489" s="107"/>
      <c r="PUM489" s="107"/>
      <c r="PUN489" s="107"/>
      <c r="PUO489" s="107"/>
      <c r="PUP489" s="107"/>
      <c r="PUQ489" s="107"/>
      <c r="PUR489" s="107"/>
      <c r="PUS489" s="107"/>
      <c r="PUT489" s="107"/>
      <c r="PUU489" s="107"/>
      <c r="PUV489" s="107"/>
      <c r="PUW489" s="107"/>
      <c r="PUX489" s="107"/>
      <c r="PUY489" s="107"/>
      <c r="PUZ489" s="107"/>
      <c r="PVA489" s="107"/>
      <c r="PVB489" s="107"/>
      <c r="PVC489" s="107"/>
      <c r="PVD489" s="107"/>
      <c r="PVE489" s="107"/>
      <c r="PVF489" s="107"/>
      <c r="PVG489" s="107"/>
      <c r="PVH489" s="107"/>
      <c r="PVI489" s="107"/>
      <c r="PVJ489" s="107"/>
      <c r="PVK489" s="107"/>
      <c r="PVL489" s="107"/>
      <c r="PVM489" s="107"/>
      <c r="PVN489" s="107"/>
      <c r="PVO489" s="107"/>
      <c r="PVP489" s="107"/>
      <c r="PVQ489" s="107"/>
      <c r="PVR489" s="107"/>
      <c r="PVS489" s="107"/>
      <c r="PVT489" s="107"/>
      <c r="PVU489" s="107"/>
      <c r="PVV489" s="107"/>
      <c r="PVW489" s="107"/>
      <c r="PVX489" s="107"/>
      <c r="PVY489" s="107"/>
      <c r="PVZ489" s="107"/>
      <c r="PWA489" s="107"/>
      <c r="PWB489" s="107"/>
      <c r="PWC489" s="107"/>
      <c r="PWD489" s="107"/>
      <c r="PWE489" s="107"/>
      <c r="PWF489" s="107"/>
      <c r="PWG489" s="107"/>
      <c r="PWH489" s="107"/>
      <c r="PWI489" s="107"/>
      <c r="PWJ489" s="107"/>
      <c r="PWK489" s="107"/>
      <c r="PWL489" s="107"/>
      <c r="PWM489" s="107"/>
      <c r="PWN489" s="107"/>
      <c r="PWO489" s="107"/>
      <c r="PWP489" s="107"/>
      <c r="PWQ489" s="107"/>
      <c r="PWR489" s="107"/>
      <c r="PWS489" s="107"/>
      <c r="PWT489" s="107"/>
      <c r="PWU489" s="107"/>
      <c r="PWV489" s="107"/>
      <c r="PWW489" s="107"/>
      <c r="PWX489" s="107"/>
      <c r="PWY489" s="107"/>
      <c r="PWZ489" s="107"/>
      <c r="PXA489" s="107"/>
      <c r="PXB489" s="107"/>
      <c r="PXC489" s="107"/>
      <c r="PXD489" s="107"/>
      <c r="PXE489" s="107"/>
      <c r="PXF489" s="107"/>
      <c r="PXG489" s="107"/>
      <c r="PXH489" s="107"/>
      <c r="PXI489" s="107"/>
      <c r="PXJ489" s="107"/>
      <c r="PXK489" s="107"/>
      <c r="PXL489" s="107"/>
      <c r="PXM489" s="107"/>
      <c r="PXN489" s="107"/>
      <c r="PXO489" s="107"/>
      <c r="PXP489" s="107"/>
      <c r="PXQ489" s="107"/>
      <c r="PXR489" s="107"/>
      <c r="PXS489" s="107"/>
      <c r="PXT489" s="107"/>
      <c r="PXU489" s="107"/>
      <c r="PXV489" s="107"/>
      <c r="PXW489" s="107"/>
      <c r="PXX489" s="107"/>
      <c r="PXY489" s="107"/>
      <c r="PXZ489" s="107"/>
      <c r="PYA489" s="107"/>
      <c r="PYB489" s="107"/>
      <c r="PYC489" s="107"/>
      <c r="PYD489" s="107"/>
      <c r="PYE489" s="107"/>
      <c r="PYF489" s="107"/>
      <c r="PYG489" s="107"/>
      <c r="PYH489" s="107"/>
      <c r="PYI489" s="107"/>
      <c r="PYJ489" s="107"/>
      <c r="PYK489" s="107"/>
      <c r="PYL489" s="107"/>
      <c r="PYM489" s="107"/>
      <c r="PYN489" s="107"/>
      <c r="PYO489" s="107"/>
      <c r="PYP489" s="107"/>
      <c r="PYQ489" s="107"/>
      <c r="PYR489" s="107"/>
      <c r="PYS489" s="107"/>
      <c r="PYT489" s="107"/>
      <c r="PYU489" s="107"/>
      <c r="PYV489" s="107"/>
      <c r="PYW489" s="107"/>
      <c r="PYX489" s="107"/>
      <c r="PYY489" s="107"/>
      <c r="PYZ489" s="107"/>
      <c r="PZA489" s="107"/>
      <c r="PZB489" s="107"/>
      <c r="PZC489" s="107"/>
      <c r="PZD489" s="107"/>
      <c r="PZE489" s="107"/>
      <c r="PZF489" s="107"/>
      <c r="PZG489" s="107"/>
      <c r="PZH489" s="107"/>
      <c r="PZI489" s="107"/>
      <c r="PZJ489" s="107"/>
      <c r="PZK489" s="107"/>
      <c r="PZL489" s="107"/>
      <c r="PZM489" s="107"/>
      <c r="PZN489" s="107"/>
      <c r="PZO489" s="107"/>
      <c r="PZP489" s="107"/>
      <c r="PZQ489" s="107"/>
      <c r="PZR489" s="107"/>
      <c r="PZS489" s="107"/>
      <c r="PZT489" s="107"/>
      <c r="PZU489" s="107"/>
      <c r="PZV489" s="107"/>
      <c r="PZW489" s="107"/>
      <c r="PZX489" s="107"/>
      <c r="PZY489" s="107"/>
      <c r="PZZ489" s="107"/>
      <c r="QAA489" s="107"/>
      <c r="QAB489" s="107"/>
      <c r="QAC489" s="107"/>
      <c r="QAD489" s="107"/>
      <c r="QAE489" s="107"/>
      <c r="QAF489" s="107"/>
      <c r="QAG489" s="107"/>
      <c r="QAH489" s="107"/>
      <c r="QAI489" s="107"/>
      <c r="QAJ489" s="107"/>
      <c r="QAK489" s="107"/>
      <c r="QAL489" s="107"/>
      <c r="QAM489" s="107"/>
      <c r="QAN489" s="107"/>
      <c r="QAO489" s="107"/>
      <c r="QAP489" s="107"/>
      <c r="QAQ489" s="107"/>
      <c r="QAR489" s="107"/>
      <c r="QAS489" s="107"/>
      <c r="QAT489" s="107"/>
      <c r="QAU489" s="107"/>
      <c r="QAV489" s="107"/>
      <c r="QAW489" s="107"/>
      <c r="QAX489" s="107"/>
      <c r="QAY489" s="107"/>
      <c r="QAZ489" s="107"/>
      <c r="QBA489" s="107"/>
      <c r="QBB489" s="107"/>
      <c r="QBC489" s="107"/>
      <c r="QBD489" s="107"/>
      <c r="QBE489" s="107"/>
      <c r="QBF489" s="107"/>
      <c r="QBG489" s="107"/>
      <c r="QBH489" s="107"/>
      <c r="QBI489" s="107"/>
      <c r="QBJ489" s="107"/>
      <c r="QBK489" s="107"/>
      <c r="QBL489" s="107"/>
      <c r="QBM489" s="107"/>
      <c r="QBN489" s="107"/>
      <c r="QBO489" s="107"/>
      <c r="QBP489" s="107"/>
      <c r="QBQ489" s="107"/>
      <c r="QBR489" s="107"/>
      <c r="QBS489" s="107"/>
      <c r="QBT489" s="107"/>
      <c r="QBU489" s="107"/>
      <c r="QBV489" s="107"/>
      <c r="QBW489" s="107"/>
      <c r="QBX489" s="107"/>
      <c r="QBY489" s="107"/>
      <c r="QBZ489" s="107"/>
      <c r="QCA489" s="107"/>
      <c r="QCB489" s="107"/>
      <c r="QCC489" s="107"/>
      <c r="QCD489" s="107"/>
      <c r="QCE489" s="107"/>
      <c r="QCF489" s="107"/>
      <c r="QCG489" s="107"/>
      <c r="QCH489" s="107"/>
      <c r="QCI489" s="107"/>
      <c r="QCJ489" s="107"/>
      <c r="QCK489" s="107"/>
      <c r="QCL489" s="107"/>
      <c r="QCM489" s="107"/>
      <c r="QCN489" s="107"/>
      <c r="QCO489" s="107"/>
      <c r="QCP489" s="107"/>
      <c r="QCQ489" s="107"/>
      <c r="QCR489" s="107"/>
      <c r="QCS489" s="107"/>
      <c r="QCT489" s="107"/>
      <c r="QCU489" s="107"/>
      <c r="QCV489" s="107"/>
      <c r="QCW489" s="107"/>
      <c r="QCX489" s="107"/>
      <c r="QCY489" s="107"/>
      <c r="QCZ489" s="107"/>
      <c r="QDA489" s="107"/>
      <c r="QDB489" s="107"/>
      <c r="QDC489" s="107"/>
      <c r="QDD489" s="107"/>
      <c r="QDE489" s="107"/>
      <c r="QDF489" s="107"/>
      <c r="QDG489" s="107"/>
      <c r="QDH489" s="107"/>
      <c r="QDI489" s="107"/>
      <c r="QDJ489" s="107"/>
      <c r="QDK489" s="107"/>
      <c r="QDL489" s="107"/>
      <c r="QDM489" s="107"/>
      <c r="QDN489" s="107"/>
      <c r="QDO489" s="107"/>
      <c r="QDP489" s="107"/>
      <c r="QDQ489" s="107"/>
      <c r="QDR489" s="107"/>
      <c r="QDS489" s="107"/>
      <c r="QDT489" s="107"/>
      <c r="QDU489" s="107"/>
      <c r="QDV489" s="107"/>
      <c r="QDW489" s="107"/>
      <c r="QDX489" s="107"/>
      <c r="QDY489" s="107"/>
      <c r="QDZ489" s="107"/>
      <c r="QEA489" s="107"/>
      <c r="QEB489" s="107"/>
      <c r="QEC489" s="107"/>
      <c r="QED489" s="107"/>
      <c r="QEE489" s="107"/>
      <c r="QEF489" s="107"/>
      <c r="QEG489" s="107"/>
      <c r="QEH489" s="107"/>
      <c r="QEI489" s="107"/>
      <c r="QEJ489" s="107"/>
      <c r="QEK489" s="107"/>
      <c r="QEL489" s="107"/>
      <c r="QEM489" s="107"/>
      <c r="QEN489" s="107"/>
      <c r="QEO489" s="107"/>
      <c r="QEP489" s="107"/>
      <c r="QEQ489" s="107"/>
      <c r="QER489" s="107"/>
      <c r="QES489" s="107"/>
      <c r="QET489" s="107"/>
      <c r="QEU489" s="107"/>
      <c r="QEV489" s="107"/>
      <c r="QEW489" s="107"/>
      <c r="QEX489" s="107"/>
      <c r="QEY489" s="107"/>
      <c r="QEZ489" s="107"/>
      <c r="QFA489" s="107"/>
      <c r="QFB489" s="107"/>
      <c r="QFC489" s="107"/>
      <c r="QFD489" s="107"/>
      <c r="QFE489" s="107"/>
      <c r="QFF489" s="107"/>
      <c r="QFG489" s="107"/>
      <c r="QFH489" s="107"/>
      <c r="QFI489" s="107"/>
      <c r="QFJ489" s="107"/>
      <c r="QFK489" s="107"/>
      <c r="QFL489" s="107"/>
      <c r="QFM489" s="107"/>
      <c r="QFN489" s="107"/>
      <c r="QFO489" s="107"/>
      <c r="QFP489" s="107"/>
      <c r="QFQ489" s="107"/>
      <c r="QFR489" s="107"/>
      <c r="QFS489" s="107"/>
      <c r="QFT489" s="107"/>
      <c r="QFU489" s="107"/>
      <c r="QFV489" s="107"/>
      <c r="QFW489" s="107"/>
      <c r="QFX489" s="107"/>
      <c r="QFY489" s="107"/>
      <c r="QFZ489" s="107"/>
      <c r="QGA489" s="107"/>
      <c r="QGB489" s="107"/>
      <c r="QGC489" s="107"/>
      <c r="QGD489" s="107"/>
      <c r="QGE489" s="107"/>
      <c r="QGF489" s="107"/>
      <c r="QGG489" s="107"/>
      <c r="QGH489" s="107"/>
      <c r="QGI489" s="107"/>
      <c r="QGJ489" s="107"/>
      <c r="QGK489" s="107"/>
      <c r="QGL489" s="107"/>
      <c r="QGM489" s="107"/>
      <c r="QGN489" s="107"/>
      <c r="QGO489" s="107"/>
      <c r="QGP489" s="107"/>
      <c r="QGQ489" s="107"/>
      <c r="QGR489" s="107"/>
      <c r="QGS489" s="107"/>
      <c r="QGT489" s="107"/>
      <c r="QGU489" s="107"/>
      <c r="QGV489" s="107"/>
      <c r="QGW489" s="107"/>
      <c r="QGX489" s="107"/>
      <c r="QGY489" s="107"/>
      <c r="QGZ489" s="107"/>
      <c r="QHA489" s="107"/>
      <c r="QHB489" s="107"/>
      <c r="QHC489" s="107"/>
      <c r="QHD489" s="107"/>
      <c r="QHE489" s="107"/>
      <c r="QHF489" s="107"/>
      <c r="QHG489" s="107"/>
      <c r="QHH489" s="107"/>
      <c r="QHI489" s="107"/>
      <c r="QHJ489" s="107"/>
      <c r="QHK489" s="107"/>
      <c r="QHL489" s="107"/>
      <c r="QHM489" s="107"/>
      <c r="QHN489" s="107"/>
      <c r="QHO489" s="107"/>
      <c r="QHP489" s="107"/>
      <c r="QHQ489" s="107"/>
      <c r="QHR489" s="107"/>
      <c r="QHS489" s="107"/>
      <c r="QHT489" s="107"/>
      <c r="QHU489" s="107"/>
      <c r="QHV489" s="107"/>
      <c r="QHW489" s="107"/>
      <c r="QHX489" s="107"/>
      <c r="QHY489" s="107"/>
      <c r="QHZ489" s="107"/>
      <c r="QIA489" s="107"/>
      <c r="QIB489" s="107"/>
      <c r="QIC489" s="107"/>
      <c r="QID489" s="107"/>
      <c r="QIE489" s="107"/>
      <c r="QIF489" s="107"/>
      <c r="QIG489" s="107"/>
      <c r="QIH489" s="107"/>
      <c r="QII489" s="107"/>
      <c r="QIJ489" s="107"/>
      <c r="QIK489" s="107"/>
      <c r="QIL489" s="107"/>
      <c r="QIM489" s="107"/>
      <c r="QIN489" s="107"/>
      <c r="QIO489" s="107"/>
      <c r="QIP489" s="107"/>
      <c r="QIQ489" s="107"/>
      <c r="QIR489" s="107"/>
      <c r="QIS489" s="107"/>
      <c r="QIT489" s="107"/>
      <c r="QIU489" s="107"/>
      <c r="QIV489" s="107"/>
      <c r="QIW489" s="107"/>
      <c r="QIX489" s="107"/>
      <c r="QIY489" s="107"/>
      <c r="QIZ489" s="107"/>
      <c r="QJA489" s="107"/>
      <c r="QJB489" s="107"/>
      <c r="QJC489" s="107"/>
      <c r="QJD489" s="107"/>
      <c r="QJE489" s="107"/>
      <c r="QJF489" s="107"/>
      <c r="QJG489" s="107"/>
      <c r="QJH489" s="107"/>
      <c r="QJI489" s="107"/>
      <c r="QJJ489" s="107"/>
      <c r="QJK489" s="107"/>
      <c r="QJL489" s="107"/>
      <c r="QJM489" s="107"/>
      <c r="QJN489" s="107"/>
      <c r="QJO489" s="107"/>
      <c r="QJP489" s="107"/>
      <c r="QJQ489" s="107"/>
      <c r="QJR489" s="107"/>
      <c r="QJS489" s="107"/>
      <c r="QJT489" s="107"/>
      <c r="QJU489" s="107"/>
      <c r="QJV489" s="107"/>
      <c r="QJW489" s="107"/>
      <c r="QJX489" s="107"/>
      <c r="QJY489" s="107"/>
      <c r="QJZ489" s="107"/>
      <c r="QKA489" s="107"/>
      <c r="QKB489" s="107"/>
      <c r="QKC489" s="107"/>
      <c r="QKD489" s="107"/>
      <c r="QKE489" s="107"/>
      <c r="QKF489" s="107"/>
      <c r="QKG489" s="107"/>
      <c r="QKH489" s="107"/>
      <c r="QKI489" s="107"/>
      <c r="QKJ489" s="107"/>
      <c r="QKK489" s="107"/>
      <c r="QKL489" s="107"/>
      <c r="QKM489" s="107"/>
      <c r="QKN489" s="107"/>
      <c r="QKO489" s="107"/>
      <c r="QKP489" s="107"/>
      <c r="QKQ489" s="107"/>
      <c r="QKR489" s="107"/>
      <c r="QKS489" s="107"/>
      <c r="QKT489" s="107"/>
      <c r="QKU489" s="107"/>
      <c r="QKV489" s="107"/>
      <c r="QKW489" s="107"/>
      <c r="QKX489" s="107"/>
      <c r="QKY489" s="107"/>
      <c r="QKZ489" s="107"/>
      <c r="QLA489" s="107"/>
      <c r="QLB489" s="107"/>
      <c r="QLC489" s="107"/>
      <c r="QLD489" s="107"/>
      <c r="QLE489" s="107"/>
      <c r="QLF489" s="107"/>
      <c r="QLG489" s="107"/>
      <c r="QLH489" s="107"/>
      <c r="QLI489" s="107"/>
      <c r="QLJ489" s="107"/>
      <c r="QLK489" s="107"/>
      <c r="QLL489" s="107"/>
      <c r="QLM489" s="107"/>
      <c r="QLN489" s="107"/>
      <c r="QLO489" s="107"/>
      <c r="QLP489" s="107"/>
      <c r="QLQ489" s="107"/>
      <c r="QLR489" s="107"/>
      <c r="QLS489" s="107"/>
      <c r="QLT489" s="107"/>
      <c r="QLU489" s="107"/>
      <c r="QLV489" s="107"/>
      <c r="QLW489" s="107"/>
      <c r="QLX489" s="107"/>
      <c r="QLY489" s="107"/>
      <c r="QLZ489" s="107"/>
      <c r="QMA489" s="107"/>
      <c r="QMB489" s="107"/>
      <c r="QMC489" s="107"/>
      <c r="QMD489" s="107"/>
      <c r="QME489" s="107"/>
      <c r="QMF489" s="107"/>
      <c r="QMG489" s="107"/>
      <c r="QMH489" s="107"/>
      <c r="QMI489" s="107"/>
      <c r="QMJ489" s="107"/>
      <c r="QMK489" s="107"/>
      <c r="QML489" s="107"/>
      <c r="QMM489" s="107"/>
      <c r="QMN489" s="107"/>
      <c r="QMO489" s="107"/>
      <c r="QMP489" s="107"/>
      <c r="QMQ489" s="107"/>
      <c r="QMR489" s="107"/>
      <c r="QMS489" s="107"/>
      <c r="QMT489" s="107"/>
      <c r="QMU489" s="107"/>
      <c r="QMV489" s="107"/>
      <c r="QMW489" s="107"/>
      <c r="QMX489" s="107"/>
      <c r="QMY489" s="107"/>
      <c r="QMZ489" s="107"/>
      <c r="QNA489" s="107"/>
      <c r="QNB489" s="107"/>
      <c r="QNC489" s="107"/>
      <c r="QND489" s="107"/>
      <c r="QNE489" s="107"/>
      <c r="QNF489" s="107"/>
      <c r="QNG489" s="107"/>
      <c r="QNH489" s="107"/>
      <c r="QNI489" s="107"/>
      <c r="QNJ489" s="107"/>
      <c r="QNK489" s="107"/>
      <c r="QNL489" s="107"/>
      <c r="QNM489" s="107"/>
      <c r="QNN489" s="107"/>
      <c r="QNO489" s="107"/>
      <c r="QNP489" s="107"/>
      <c r="QNQ489" s="107"/>
      <c r="QNR489" s="107"/>
      <c r="QNS489" s="107"/>
      <c r="QNT489" s="107"/>
      <c r="QNU489" s="107"/>
      <c r="QNV489" s="107"/>
      <c r="QNW489" s="107"/>
      <c r="QNX489" s="107"/>
      <c r="QNY489" s="107"/>
      <c r="QNZ489" s="107"/>
      <c r="QOA489" s="107"/>
      <c r="QOB489" s="107"/>
      <c r="QOC489" s="107"/>
      <c r="QOD489" s="107"/>
      <c r="QOE489" s="107"/>
      <c r="QOF489" s="107"/>
      <c r="QOG489" s="107"/>
      <c r="QOH489" s="107"/>
      <c r="QOI489" s="107"/>
      <c r="QOJ489" s="107"/>
      <c r="QOK489" s="107"/>
      <c r="QOL489" s="107"/>
      <c r="QOM489" s="107"/>
      <c r="QON489" s="107"/>
      <c r="QOO489" s="107"/>
      <c r="QOP489" s="107"/>
      <c r="QOQ489" s="107"/>
      <c r="QOR489" s="107"/>
      <c r="QOS489" s="107"/>
      <c r="QOT489" s="107"/>
      <c r="QOU489" s="107"/>
      <c r="QOV489" s="107"/>
      <c r="QOW489" s="107"/>
      <c r="QOX489" s="107"/>
      <c r="QOY489" s="107"/>
      <c r="QOZ489" s="107"/>
      <c r="QPA489" s="107"/>
      <c r="QPB489" s="107"/>
      <c r="QPC489" s="107"/>
      <c r="QPD489" s="107"/>
      <c r="QPE489" s="107"/>
      <c r="QPF489" s="107"/>
      <c r="QPG489" s="107"/>
      <c r="QPH489" s="107"/>
      <c r="QPI489" s="107"/>
      <c r="QPJ489" s="107"/>
      <c r="QPK489" s="107"/>
      <c r="QPL489" s="107"/>
      <c r="QPM489" s="107"/>
      <c r="QPN489" s="107"/>
      <c r="QPO489" s="107"/>
      <c r="QPP489" s="107"/>
      <c r="QPQ489" s="107"/>
      <c r="QPR489" s="107"/>
      <c r="QPS489" s="107"/>
      <c r="QPT489" s="107"/>
      <c r="QPU489" s="107"/>
      <c r="QPV489" s="107"/>
      <c r="QPW489" s="107"/>
      <c r="QPX489" s="107"/>
      <c r="QPY489" s="107"/>
      <c r="QPZ489" s="107"/>
      <c r="QQA489" s="107"/>
      <c r="QQB489" s="107"/>
      <c r="QQC489" s="107"/>
      <c r="QQD489" s="107"/>
      <c r="QQE489" s="107"/>
      <c r="QQF489" s="107"/>
      <c r="QQG489" s="107"/>
      <c r="QQH489" s="107"/>
      <c r="QQI489" s="107"/>
      <c r="QQJ489" s="107"/>
      <c r="QQK489" s="107"/>
      <c r="QQL489" s="107"/>
      <c r="QQM489" s="107"/>
      <c r="QQN489" s="107"/>
      <c r="QQO489" s="107"/>
      <c r="QQP489" s="107"/>
      <c r="QQQ489" s="107"/>
      <c r="QQR489" s="107"/>
      <c r="QQS489" s="107"/>
      <c r="QQT489" s="107"/>
      <c r="QQU489" s="107"/>
      <c r="QQV489" s="107"/>
      <c r="QQW489" s="107"/>
      <c r="QQX489" s="107"/>
      <c r="QQY489" s="107"/>
      <c r="QQZ489" s="107"/>
      <c r="QRA489" s="107"/>
      <c r="QRB489" s="107"/>
      <c r="QRC489" s="107"/>
      <c r="QRD489" s="107"/>
      <c r="QRE489" s="107"/>
      <c r="QRF489" s="107"/>
      <c r="QRG489" s="107"/>
      <c r="QRH489" s="107"/>
      <c r="QRI489" s="107"/>
      <c r="QRJ489" s="107"/>
      <c r="QRK489" s="107"/>
      <c r="QRL489" s="107"/>
      <c r="QRM489" s="107"/>
      <c r="QRN489" s="107"/>
      <c r="QRO489" s="107"/>
      <c r="QRP489" s="107"/>
      <c r="QRQ489" s="107"/>
      <c r="QRR489" s="107"/>
      <c r="QRS489" s="107"/>
      <c r="QRT489" s="107"/>
      <c r="QRU489" s="107"/>
      <c r="QRV489" s="107"/>
      <c r="QRW489" s="107"/>
      <c r="QRX489" s="107"/>
      <c r="QRY489" s="107"/>
      <c r="QRZ489" s="107"/>
      <c r="QSA489" s="107"/>
      <c r="QSB489" s="107"/>
      <c r="QSC489" s="107"/>
      <c r="QSD489" s="107"/>
      <c r="QSE489" s="107"/>
      <c r="QSF489" s="107"/>
      <c r="QSG489" s="107"/>
      <c r="QSH489" s="107"/>
      <c r="QSI489" s="107"/>
      <c r="QSJ489" s="107"/>
      <c r="QSK489" s="107"/>
      <c r="QSL489" s="107"/>
      <c r="QSM489" s="107"/>
      <c r="QSN489" s="107"/>
      <c r="QSO489" s="107"/>
      <c r="QSP489" s="107"/>
      <c r="QSQ489" s="107"/>
      <c r="QSR489" s="107"/>
      <c r="QSS489" s="107"/>
      <c r="QST489" s="107"/>
      <c r="QSU489" s="107"/>
      <c r="QSV489" s="107"/>
      <c r="QSW489" s="107"/>
      <c r="QSX489" s="107"/>
      <c r="QSY489" s="107"/>
      <c r="QSZ489" s="107"/>
      <c r="QTA489" s="107"/>
      <c r="QTB489" s="107"/>
      <c r="QTC489" s="107"/>
      <c r="QTD489" s="107"/>
      <c r="QTE489" s="107"/>
      <c r="QTF489" s="107"/>
      <c r="QTG489" s="107"/>
      <c r="QTH489" s="107"/>
      <c r="QTI489" s="107"/>
      <c r="QTJ489" s="107"/>
      <c r="QTK489" s="107"/>
      <c r="QTL489" s="107"/>
      <c r="QTM489" s="107"/>
      <c r="QTN489" s="107"/>
      <c r="QTO489" s="107"/>
      <c r="QTP489" s="107"/>
      <c r="QTQ489" s="107"/>
      <c r="QTR489" s="107"/>
      <c r="QTS489" s="107"/>
      <c r="QTT489" s="107"/>
      <c r="QTU489" s="107"/>
      <c r="QTV489" s="107"/>
      <c r="QTW489" s="107"/>
      <c r="QTX489" s="107"/>
      <c r="QTY489" s="107"/>
      <c r="QTZ489" s="107"/>
      <c r="QUA489" s="107"/>
      <c r="QUB489" s="107"/>
      <c r="QUC489" s="107"/>
      <c r="QUD489" s="107"/>
      <c r="QUE489" s="107"/>
      <c r="QUF489" s="107"/>
      <c r="QUG489" s="107"/>
      <c r="QUH489" s="107"/>
      <c r="QUI489" s="107"/>
      <c r="QUJ489" s="107"/>
      <c r="QUK489" s="107"/>
      <c r="QUL489" s="107"/>
      <c r="QUM489" s="107"/>
      <c r="QUN489" s="107"/>
      <c r="QUO489" s="107"/>
      <c r="QUP489" s="107"/>
      <c r="QUQ489" s="107"/>
      <c r="QUR489" s="107"/>
      <c r="QUS489" s="107"/>
      <c r="QUT489" s="107"/>
      <c r="QUU489" s="107"/>
      <c r="QUV489" s="107"/>
      <c r="QUW489" s="107"/>
      <c r="QUX489" s="107"/>
      <c r="QUY489" s="107"/>
      <c r="QUZ489" s="107"/>
      <c r="QVA489" s="107"/>
      <c r="QVB489" s="107"/>
      <c r="QVC489" s="107"/>
      <c r="QVD489" s="107"/>
      <c r="QVE489" s="107"/>
      <c r="QVF489" s="107"/>
      <c r="QVG489" s="107"/>
      <c r="QVH489" s="107"/>
      <c r="QVI489" s="107"/>
      <c r="QVJ489" s="107"/>
      <c r="QVK489" s="107"/>
      <c r="QVL489" s="107"/>
      <c r="QVM489" s="107"/>
      <c r="QVN489" s="107"/>
      <c r="QVO489" s="107"/>
      <c r="QVP489" s="107"/>
      <c r="QVQ489" s="107"/>
      <c r="QVR489" s="107"/>
      <c r="QVS489" s="107"/>
      <c r="QVT489" s="107"/>
      <c r="QVU489" s="107"/>
      <c r="QVV489" s="107"/>
      <c r="QVW489" s="107"/>
      <c r="QVX489" s="107"/>
      <c r="QVY489" s="107"/>
      <c r="QVZ489" s="107"/>
      <c r="QWA489" s="107"/>
      <c r="QWB489" s="107"/>
      <c r="QWC489" s="107"/>
      <c r="QWD489" s="107"/>
      <c r="QWE489" s="107"/>
      <c r="QWF489" s="107"/>
      <c r="QWG489" s="107"/>
      <c r="QWH489" s="107"/>
      <c r="QWI489" s="107"/>
      <c r="QWJ489" s="107"/>
      <c r="QWK489" s="107"/>
      <c r="QWL489" s="107"/>
      <c r="QWM489" s="107"/>
      <c r="QWN489" s="107"/>
      <c r="QWO489" s="107"/>
      <c r="QWP489" s="107"/>
      <c r="QWQ489" s="107"/>
      <c r="QWR489" s="107"/>
      <c r="QWS489" s="107"/>
      <c r="QWT489" s="107"/>
      <c r="QWU489" s="107"/>
      <c r="QWV489" s="107"/>
      <c r="QWW489" s="107"/>
      <c r="QWX489" s="107"/>
      <c r="QWY489" s="107"/>
      <c r="QWZ489" s="107"/>
      <c r="QXA489" s="107"/>
      <c r="QXB489" s="107"/>
      <c r="QXC489" s="107"/>
      <c r="QXD489" s="107"/>
      <c r="QXE489" s="107"/>
      <c r="QXF489" s="107"/>
      <c r="QXG489" s="107"/>
      <c r="QXH489" s="107"/>
      <c r="QXI489" s="107"/>
      <c r="QXJ489" s="107"/>
      <c r="QXK489" s="107"/>
      <c r="QXL489" s="107"/>
      <c r="QXM489" s="107"/>
      <c r="QXN489" s="107"/>
      <c r="QXO489" s="107"/>
      <c r="QXP489" s="107"/>
      <c r="QXQ489" s="107"/>
      <c r="QXR489" s="107"/>
      <c r="QXS489" s="107"/>
      <c r="QXT489" s="107"/>
      <c r="QXU489" s="107"/>
      <c r="QXV489" s="107"/>
      <c r="QXW489" s="107"/>
      <c r="QXX489" s="107"/>
      <c r="QXY489" s="107"/>
      <c r="QXZ489" s="107"/>
      <c r="QYA489" s="107"/>
      <c r="QYB489" s="107"/>
      <c r="QYC489" s="107"/>
      <c r="QYD489" s="107"/>
      <c r="QYE489" s="107"/>
      <c r="QYF489" s="107"/>
      <c r="QYG489" s="107"/>
      <c r="QYH489" s="107"/>
      <c r="QYI489" s="107"/>
      <c r="QYJ489" s="107"/>
      <c r="QYK489" s="107"/>
      <c r="QYL489" s="107"/>
      <c r="QYM489" s="107"/>
      <c r="QYN489" s="107"/>
      <c r="QYO489" s="107"/>
      <c r="QYP489" s="107"/>
      <c r="QYQ489" s="107"/>
      <c r="QYR489" s="107"/>
      <c r="QYS489" s="107"/>
      <c r="QYT489" s="107"/>
      <c r="QYU489" s="107"/>
      <c r="QYV489" s="107"/>
      <c r="QYW489" s="107"/>
      <c r="QYX489" s="107"/>
      <c r="QYY489" s="107"/>
      <c r="QYZ489" s="107"/>
      <c r="QZA489" s="107"/>
      <c r="QZB489" s="107"/>
      <c r="QZC489" s="107"/>
      <c r="QZD489" s="107"/>
      <c r="QZE489" s="107"/>
      <c r="QZF489" s="107"/>
      <c r="QZG489" s="107"/>
      <c r="QZH489" s="107"/>
      <c r="QZI489" s="107"/>
      <c r="QZJ489" s="107"/>
      <c r="QZK489" s="107"/>
      <c r="QZL489" s="107"/>
      <c r="QZM489" s="107"/>
      <c r="QZN489" s="107"/>
      <c r="QZO489" s="107"/>
      <c r="QZP489" s="107"/>
      <c r="QZQ489" s="107"/>
      <c r="QZR489" s="107"/>
      <c r="QZS489" s="107"/>
      <c r="QZT489" s="107"/>
      <c r="QZU489" s="107"/>
      <c r="QZV489" s="107"/>
      <c r="QZW489" s="107"/>
      <c r="QZX489" s="107"/>
      <c r="QZY489" s="107"/>
      <c r="QZZ489" s="107"/>
      <c r="RAA489" s="107"/>
      <c r="RAB489" s="107"/>
      <c r="RAC489" s="107"/>
      <c r="RAD489" s="107"/>
      <c r="RAE489" s="107"/>
      <c r="RAF489" s="107"/>
      <c r="RAG489" s="107"/>
      <c r="RAH489" s="107"/>
      <c r="RAI489" s="107"/>
      <c r="RAJ489" s="107"/>
      <c r="RAK489" s="107"/>
      <c r="RAL489" s="107"/>
      <c r="RAM489" s="107"/>
      <c r="RAN489" s="107"/>
      <c r="RAO489" s="107"/>
      <c r="RAP489" s="107"/>
      <c r="RAQ489" s="107"/>
      <c r="RAR489" s="107"/>
      <c r="RAS489" s="107"/>
      <c r="RAT489" s="107"/>
      <c r="RAU489" s="107"/>
      <c r="RAV489" s="107"/>
      <c r="RAW489" s="107"/>
      <c r="RAX489" s="107"/>
      <c r="RAY489" s="107"/>
      <c r="RAZ489" s="107"/>
      <c r="RBA489" s="107"/>
      <c r="RBB489" s="107"/>
      <c r="RBC489" s="107"/>
      <c r="RBD489" s="107"/>
      <c r="RBE489" s="107"/>
      <c r="RBF489" s="107"/>
      <c r="RBG489" s="107"/>
      <c r="RBH489" s="107"/>
      <c r="RBI489" s="107"/>
      <c r="RBJ489" s="107"/>
      <c r="RBK489" s="107"/>
      <c r="RBL489" s="107"/>
      <c r="RBM489" s="107"/>
      <c r="RBN489" s="107"/>
      <c r="RBO489" s="107"/>
      <c r="RBP489" s="107"/>
      <c r="RBQ489" s="107"/>
      <c r="RBR489" s="107"/>
      <c r="RBS489" s="107"/>
      <c r="RBT489" s="107"/>
      <c r="RBU489" s="107"/>
      <c r="RBV489" s="107"/>
      <c r="RBW489" s="107"/>
      <c r="RBX489" s="107"/>
      <c r="RBY489" s="107"/>
      <c r="RBZ489" s="107"/>
      <c r="RCA489" s="107"/>
      <c r="RCB489" s="107"/>
      <c r="RCC489" s="107"/>
      <c r="RCD489" s="107"/>
      <c r="RCE489" s="107"/>
      <c r="RCF489" s="107"/>
      <c r="RCG489" s="107"/>
      <c r="RCH489" s="107"/>
      <c r="RCI489" s="107"/>
      <c r="RCJ489" s="107"/>
      <c r="RCK489" s="107"/>
      <c r="RCL489" s="107"/>
      <c r="RCM489" s="107"/>
      <c r="RCN489" s="107"/>
      <c r="RCO489" s="107"/>
      <c r="RCP489" s="107"/>
      <c r="RCQ489" s="107"/>
      <c r="RCR489" s="107"/>
      <c r="RCS489" s="107"/>
      <c r="RCT489" s="107"/>
      <c r="RCU489" s="107"/>
      <c r="RCV489" s="107"/>
      <c r="RCW489" s="107"/>
      <c r="RCX489" s="107"/>
      <c r="RCY489" s="107"/>
      <c r="RCZ489" s="107"/>
      <c r="RDA489" s="107"/>
      <c r="RDB489" s="107"/>
      <c r="RDC489" s="107"/>
      <c r="RDD489" s="107"/>
      <c r="RDE489" s="107"/>
      <c r="RDF489" s="107"/>
      <c r="RDG489" s="107"/>
      <c r="RDH489" s="107"/>
      <c r="RDI489" s="107"/>
      <c r="RDJ489" s="107"/>
      <c r="RDK489" s="107"/>
      <c r="RDL489" s="107"/>
      <c r="RDM489" s="107"/>
      <c r="RDN489" s="107"/>
      <c r="RDO489" s="107"/>
      <c r="RDP489" s="107"/>
      <c r="RDQ489" s="107"/>
      <c r="RDR489" s="107"/>
      <c r="RDS489" s="107"/>
      <c r="RDT489" s="107"/>
      <c r="RDU489" s="107"/>
      <c r="RDV489" s="107"/>
      <c r="RDW489" s="107"/>
      <c r="RDX489" s="107"/>
      <c r="RDY489" s="107"/>
      <c r="RDZ489" s="107"/>
      <c r="REA489" s="107"/>
      <c r="REB489" s="107"/>
      <c r="REC489" s="107"/>
      <c r="RED489" s="107"/>
      <c r="REE489" s="107"/>
      <c r="REF489" s="107"/>
      <c r="REG489" s="107"/>
      <c r="REH489" s="107"/>
      <c r="REI489" s="107"/>
      <c r="REJ489" s="107"/>
      <c r="REK489" s="107"/>
      <c r="REL489" s="107"/>
      <c r="REM489" s="107"/>
      <c r="REN489" s="107"/>
      <c r="REO489" s="107"/>
      <c r="REP489" s="107"/>
      <c r="REQ489" s="107"/>
      <c r="RER489" s="107"/>
      <c r="RES489" s="107"/>
      <c r="RET489" s="107"/>
      <c r="REU489" s="107"/>
      <c r="REV489" s="107"/>
      <c r="REW489" s="107"/>
      <c r="REX489" s="107"/>
      <c r="REY489" s="107"/>
      <c r="REZ489" s="107"/>
      <c r="RFA489" s="107"/>
      <c r="RFB489" s="107"/>
      <c r="RFC489" s="107"/>
      <c r="RFD489" s="107"/>
      <c r="RFE489" s="107"/>
      <c r="RFF489" s="107"/>
      <c r="RFG489" s="107"/>
      <c r="RFH489" s="107"/>
      <c r="RFI489" s="107"/>
      <c r="RFJ489" s="107"/>
      <c r="RFK489" s="107"/>
      <c r="RFL489" s="107"/>
      <c r="RFM489" s="107"/>
      <c r="RFN489" s="107"/>
      <c r="RFO489" s="107"/>
      <c r="RFP489" s="107"/>
      <c r="RFQ489" s="107"/>
      <c r="RFR489" s="107"/>
      <c r="RFS489" s="107"/>
      <c r="RFT489" s="107"/>
      <c r="RFU489" s="107"/>
      <c r="RFV489" s="107"/>
      <c r="RFW489" s="107"/>
      <c r="RFX489" s="107"/>
      <c r="RFY489" s="107"/>
      <c r="RFZ489" s="107"/>
      <c r="RGA489" s="107"/>
      <c r="RGB489" s="107"/>
      <c r="RGC489" s="107"/>
      <c r="RGD489" s="107"/>
      <c r="RGE489" s="107"/>
      <c r="RGF489" s="107"/>
      <c r="RGG489" s="107"/>
      <c r="RGH489" s="107"/>
      <c r="RGI489" s="107"/>
      <c r="RGJ489" s="107"/>
      <c r="RGK489" s="107"/>
      <c r="RGL489" s="107"/>
      <c r="RGM489" s="107"/>
      <c r="RGN489" s="107"/>
      <c r="RGO489" s="107"/>
      <c r="RGP489" s="107"/>
      <c r="RGQ489" s="107"/>
      <c r="RGR489" s="107"/>
      <c r="RGS489" s="107"/>
      <c r="RGT489" s="107"/>
      <c r="RGU489" s="107"/>
      <c r="RGV489" s="107"/>
      <c r="RGW489" s="107"/>
      <c r="RGX489" s="107"/>
      <c r="RGY489" s="107"/>
      <c r="RGZ489" s="107"/>
      <c r="RHA489" s="107"/>
      <c r="RHB489" s="107"/>
      <c r="RHC489" s="107"/>
      <c r="RHD489" s="107"/>
      <c r="RHE489" s="107"/>
      <c r="RHF489" s="107"/>
      <c r="RHG489" s="107"/>
      <c r="RHH489" s="107"/>
      <c r="RHI489" s="107"/>
      <c r="RHJ489" s="107"/>
      <c r="RHK489" s="107"/>
      <c r="RHL489" s="107"/>
      <c r="RHM489" s="107"/>
      <c r="RHN489" s="107"/>
      <c r="RHO489" s="107"/>
      <c r="RHP489" s="107"/>
      <c r="RHQ489" s="107"/>
      <c r="RHR489" s="107"/>
      <c r="RHS489" s="107"/>
      <c r="RHT489" s="107"/>
      <c r="RHU489" s="107"/>
      <c r="RHV489" s="107"/>
      <c r="RHW489" s="107"/>
      <c r="RHX489" s="107"/>
      <c r="RHY489" s="107"/>
      <c r="RHZ489" s="107"/>
      <c r="RIA489" s="107"/>
      <c r="RIB489" s="107"/>
      <c r="RIC489" s="107"/>
      <c r="RID489" s="107"/>
      <c r="RIE489" s="107"/>
      <c r="RIF489" s="107"/>
      <c r="RIG489" s="107"/>
      <c r="RIH489" s="107"/>
      <c r="RII489" s="107"/>
      <c r="RIJ489" s="107"/>
      <c r="RIK489" s="107"/>
      <c r="RIL489" s="107"/>
      <c r="RIM489" s="107"/>
      <c r="RIN489" s="107"/>
      <c r="RIO489" s="107"/>
      <c r="RIP489" s="107"/>
      <c r="RIQ489" s="107"/>
      <c r="RIR489" s="107"/>
      <c r="RIS489" s="107"/>
      <c r="RIT489" s="107"/>
      <c r="RIU489" s="107"/>
      <c r="RIV489" s="107"/>
      <c r="RIW489" s="107"/>
      <c r="RIX489" s="107"/>
      <c r="RIY489" s="107"/>
      <c r="RIZ489" s="107"/>
      <c r="RJA489" s="107"/>
      <c r="RJB489" s="107"/>
      <c r="RJC489" s="107"/>
      <c r="RJD489" s="107"/>
      <c r="RJE489" s="107"/>
      <c r="RJF489" s="107"/>
      <c r="RJG489" s="107"/>
      <c r="RJH489" s="107"/>
      <c r="RJI489" s="107"/>
      <c r="RJJ489" s="107"/>
      <c r="RJK489" s="107"/>
      <c r="RJL489" s="107"/>
      <c r="RJM489" s="107"/>
      <c r="RJN489" s="107"/>
      <c r="RJO489" s="107"/>
      <c r="RJP489" s="107"/>
      <c r="RJQ489" s="107"/>
      <c r="RJR489" s="107"/>
      <c r="RJS489" s="107"/>
      <c r="RJT489" s="107"/>
      <c r="RJU489" s="107"/>
      <c r="RJV489" s="107"/>
      <c r="RJW489" s="107"/>
      <c r="RJX489" s="107"/>
      <c r="RJY489" s="107"/>
      <c r="RJZ489" s="107"/>
      <c r="RKA489" s="107"/>
      <c r="RKB489" s="107"/>
      <c r="RKC489" s="107"/>
      <c r="RKD489" s="107"/>
      <c r="RKE489" s="107"/>
      <c r="RKF489" s="107"/>
      <c r="RKG489" s="107"/>
      <c r="RKH489" s="107"/>
      <c r="RKI489" s="107"/>
      <c r="RKJ489" s="107"/>
      <c r="RKK489" s="107"/>
      <c r="RKL489" s="107"/>
      <c r="RKM489" s="107"/>
      <c r="RKN489" s="107"/>
      <c r="RKO489" s="107"/>
      <c r="RKP489" s="107"/>
      <c r="RKQ489" s="107"/>
      <c r="RKR489" s="107"/>
      <c r="RKS489" s="107"/>
      <c r="RKT489" s="107"/>
      <c r="RKU489" s="107"/>
      <c r="RKV489" s="107"/>
      <c r="RKW489" s="107"/>
      <c r="RKX489" s="107"/>
      <c r="RKY489" s="107"/>
      <c r="RKZ489" s="107"/>
      <c r="RLA489" s="107"/>
      <c r="RLB489" s="107"/>
      <c r="RLC489" s="107"/>
      <c r="RLD489" s="107"/>
      <c r="RLE489" s="107"/>
      <c r="RLF489" s="107"/>
      <c r="RLG489" s="107"/>
      <c r="RLH489" s="107"/>
      <c r="RLI489" s="107"/>
      <c r="RLJ489" s="107"/>
      <c r="RLK489" s="107"/>
      <c r="RLL489" s="107"/>
      <c r="RLM489" s="107"/>
      <c r="RLN489" s="107"/>
      <c r="RLO489" s="107"/>
      <c r="RLP489" s="107"/>
      <c r="RLQ489" s="107"/>
      <c r="RLR489" s="107"/>
      <c r="RLS489" s="107"/>
      <c r="RLT489" s="107"/>
      <c r="RLU489" s="107"/>
      <c r="RLV489" s="107"/>
      <c r="RLW489" s="107"/>
      <c r="RLX489" s="107"/>
      <c r="RLY489" s="107"/>
      <c r="RLZ489" s="107"/>
      <c r="RMA489" s="107"/>
      <c r="RMB489" s="107"/>
      <c r="RMC489" s="107"/>
      <c r="RMD489" s="107"/>
      <c r="RME489" s="107"/>
      <c r="RMF489" s="107"/>
      <c r="RMG489" s="107"/>
      <c r="RMH489" s="107"/>
      <c r="RMI489" s="107"/>
      <c r="RMJ489" s="107"/>
      <c r="RMK489" s="107"/>
      <c r="RML489" s="107"/>
      <c r="RMM489" s="107"/>
      <c r="RMN489" s="107"/>
      <c r="RMO489" s="107"/>
      <c r="RMP489" s="107"/>
      <c r="RMQ489" s="107"/>
      <c r="RMR489" s="107"/>
      <c r="RMS489" s="107"/>
      <c r="RMT489" s="107"/>
      <c r="RMU489" s="107"/>
      <c r="RMV489" s="107"/>
      <c r="RMW489" s="107"/>
      <c r="RMX489" s="107"/>
      <c r="RMY489" s="107"/>
      <c r="RMZ489" s="107"/>
      <c r="RNA489" s="107"/>
      <c r="RNB489" s="107"/>
      <c r="RNC489" s="107"/>
      <c r="RND489" s="107"/>
      <c r="RNE489" s="107"/>
      <c r="RNF489" s="107"/>
      <c r="RNG489" s="107"/>
      <c r="RNH489" s="107"/>
      <c r="RNI489" s="107"/>
      <c r="RNJ489" s="107"/>
      <c r="RNK489" s="107"/>
      <c r="RNL489" s="107"/>
      <c r="RNM489" s="107"/>
      <c r="RNN489" s="107"/>
      <c r="RNO489" s="107"/>
      <c r="RNP489" s="107"/>
      <c r="RNQ489" s="107"/>
      <c r="RNR489" s="107"/>
      <c r="RNS489" s="107"/>
      <c r="RNT489" s="107"/>
      <c r="RNU489" s="107"/>
      <c r="RNV489" s="107"/>
      <c r="RNW489" s="107"/>
      <c r="RNX489" s="107"/>
      <c r="RNY489" s="107"/>
      <c r="RNZ489" s="107"/>
      <c r="ROA489" s="107"/>
      <c r="ROB489" s="107"/>
      <c r="ROC489" s="107"/>
      <c r="ROD489" s="107"/>
      <c r="ROE489" s="107"/>
      <c r="ROF489" s="107"/>
      <c r="ROG489" s="107"/>
      <c r="ROH489" s="107"/>
      <c r="ROI489" s="107"/>
      <c r="ROJ489" s="107"/>
      <c r="ROK489" s="107"/>
      <c r="ROL489" s="107"/>
      <c r="ROM489" s="107"/>
      <c r="RON489" s="107"/>
      <c r="ROO489" s="107"/>
      <c r="ROP489" s="107"/>
      <c r="ROQ489" s="107"/>
      <c r="ROR489" s="107"/>
      <c r="ROS489" s="107"/>
      <c r="ROT489" s="107"/>
      <c r="ROU489" s="107"/>
      <c r="ROV489" s="107"/>
      <c r="ROW489" s="107"/>
      <c r="ROX489" s="107"/>
      <c r="ROY489" s="107"/>
      <c r="ROZ489" s="107"/>
      <c r="RPA489" s="107"/>
      <c r="RPB489" s="107"/>
      <c r="RPC489" s="107"/>
      <c r="RPD489" s="107"/>
      <c r="RPE489" s="107"/>
      <c r="RPF489" s="107"/>
      <c r="RPG489" s="107"/>
      <c r="RPH489" s="107"/>
      <c r="RPI489" s="107"/>
      <c r="RPJ489" s="107"/>
      <c r="RPK489" s="107"/>
      <c r="RPL489" s="107"/>
      <c r="RPM489" s="107"/>
      <c r="RPN489" s="107"/>
      <c r="RPO489" s="107"/>
      <c r="RPP489" s="107"/>
      <c r="RPQ489" s="107"/>
      <c r="RPR489" s="107"/>
      <c r="RPS489" s="107"/>
      <c r="RPT489" s="107"/>
      <c r="RPU489" s="107"/>
      <c r="RPV489" s="107"/>
      <c r="RPW489" s="107"/>
      <c r="RPX489" s="107"/>
      <c r="RPY489" s="107"/>
      <c r="RPZ489" s="107"/>
      <c r="RQA489" s="107"/>
      <c r="RQB489" s="107"/>
      <c r="RQC489" s="107"/>
      <c r="RQD489" s="107"/>
      <c r="RQE489" s="107"/>
      <c r="RQF489" s="107"/>
      <c r="RQG489" s="107"/>
      <c r="RQH489" s="107"/>
      <c r="RQI489" s="107"/>
      <c r="RQJ489" s="107"/>
      <c r="RQK489" s="107"/>
      <c r="RQL489" s="107"/>
      <c r="RQM489" s="107"/>
      <c r="RQN489" s="107"/>
      <c r="RQO489" s="107"/>
      <c r="RQP489" s="107"/>
      <c r="RQQ489" s="107"/>
      <c r="RQR489" s="107"/>
      <c r="RQS489" s="107"/>
      <c r="RQT489" s="107"/>
      <c r="RQU489" s="107"/>
      <c r="RQV489" s="107"/>
      <c r="RQW489" s="107"/>
      <c r="RQX489" s="107"/>
      <c r="RQY489" s="107"/>
      <c r="RQZ489" s="107"/>
      <c r="RRA489" s="107"/>
      <c r="RRB489" s="107"/>
      <c r="RRC489" s="107"/>
      <c r="RRD489" s="107"/>
      <c r="RRE489" s="107"/>
      <c r="RRF489" s="107"/>
      <c r="RRG489" s="107"/>
      <c r="RRH489" s="107"/>
      <c r="RRI489" s="107"/>
      <c r="RRJ489" s="107"/>
      <c r="RRK489" s="107"/>
      <c r="RRL489" s="107"/>
      <c r="RRM489" s="107"/>
      <c r="RRN489" s="107"/>
      <c r="RRO489" s="107"/>
      <c r="RRP489" s="107"/>
      <c r="RRQ489" s="107"/>
      <c r="RRR489" s="107"/>
      <c r="RRS489" s="107"/>
      <c r="RRT489" s="107"/>
      <c r="RRU489" s="107"/>
      <c r="RRV489" s="107"/>
      <c r="RRW489" s="107"/>
      <c r="RRX489" s="107"/>
      <c r="RRY489" s="107"/>
      <c r="RRZ489" s="107"/>
      <c r="RSA489" s="107"/>
      <c r="RSB489" s="107"/>
      <c r="RSC489" s="107"/>
      <c r="RSD489" s="107"/>
      <c r="RSE489" s="107"/>
      <c r="RSF489" s="107"/>
      <c r="RSG489" s="107"/>
      <c r="RSH489" s="107"/>
      <c r="RSI489" s="107"/>
      <c r="RSJ489" s="107"/>
      <c r="RSK489" s="107"/>
      <c r="RSL489" s="107"/>
      <c r="RSM489" s="107"/>
      <c r="RSN489" s="107"/>
      <c r="RSO489" s="107"/>
      <c r="RSP489" s="107"/>
      <c r="RSQ489" s="107"/>
      <c r="RSR489" s="107"/>
      <c r="RSS489" s="107"/>
      <c r="RST489" s="107"/>
      <c r="RSU489" s="107"/>
      <c r="RSV489" s="107"/>
      <c r="RSW489" s="107"/>
      <c r="RSX489" s="107"/>
      <c r="RSY489" s="107"/>
      <c r="RSZ489" s="107"/>
      <c r="RTA489" s="107"/>
      <c r="RTB489" s="107"/>
      <c r="RTC489" s="107"/>
      <c r="RTD489" s="107"/>
      <c r="RTE489" s="107"/>
      <c r="RTF489" s="107"/>
      <c r="RTG489" s="107"/>
      <c r="RTH489" s="107"/>
      <c r="RTI489" s="107"/>
      <c r="RTJ489" s="107"/>
      <c r="RTK489" s="107"/>
      <c r="RTL489" s="107"/>
      <c r="RTM489" s="107"/>
      <c r="RTN489" s="107"/>
      <c r="RTO489" s="107"/>
      <c r="RTP489" s="107"/>
      <c r="RTQ489" s="107"/>
      <c r="RTR489" s="107"/>
      <c r="RTS489" s="107"/>
      <c r="RTT489" s="107"/>
      <c r="RTU489" s="107"/>
      <c r="RTV489" s="107"/>
      <c r="RTW489" s="107"/>
      <c r="RTX489" s="107"/>
      <c r="RTY489" s="107"/>
      <c r="RTZ489" s="107"/>
      <c r="RUA489" s="107"/>
      <c r="RUB489" s="107"/>
      <c r="RUC489" s="107"/>
      <c r="RUD489" s="107"/>
      <c r="RUE489" s="107"/>
      <c r="RUF489" s="107"/>
      <c r="RUG489" s="107"/>
      <c r="RUH489" s="107"/>
      <c r="RUI489" s="107"/>
      <c r="RUJ489" s="107"/>
      <c r="RUK489" s="107"/>
      <c r="RUL489" s="107"/>
      <c r="RUM489" s="107"/>
      <c r="RUN489" s="107"/>
      <c r="RUO489" s="107"/>
      <c r="RUP489" s="107"/>
      <c r="RUQ489" s="107"/>
      <c r="RUR489" s="107"/>
      <c r="RUS489" s="107"/>
      <c r="RUT489" s="107"/>
      <c r="RUU489" s="107"/>
      <c r="RUV489" s="107"/>
      <c r="RUW489" s="107"/>
      <c r="RUX489" s="107"/>
      <c r="RUY489" s="107"/>
      <c r="RUZ489" s="107"/>
      <c r="RVA489" s="107"/>
      <c r="RVB489" s="107"/>
      <c r="RVC489" s="107"/>
      <c r="RVD489" s="107"/>
      <c r="RVE489" s="107"/>
      <c r="RVF489" s="107"/>
      <c r="RVG489" s="107"/>
      <c r="RVH489" s="107"/>
      <c r="RVI489" s="107"/>
      <c r="RVJ489" s="107"/>
      <c r="RVK489" s="107"/>
      <c r="RVL489" s="107"/>
      <c r="RVM489" s="107"/>
      <c r="RVN489" s="107"/>
      <c r="RVO489" s="107"/>
      <c r="RVP489" s="107"/>
      <c r="RVQ489" s="107"/>
      <c r="RVR489" s="107"/>
      <c r="RVS489" s="107"/>
      <c r="RVT489" s="107"/>
      <c r="RVU489" s="107"/>
      <c r="RVV489" s="107"/>
      <c r="RVW489" s="107"/>
      <c r="RVX489" s="107"/>
      <c r="RVY489" s="107"/>
      <c r="RVZ489" s="107"/>
      <c r="RWA489" s="107"/>
      <c r="RWB489" s="107"/>
      <c r="RWC489" s="107"/>
      <c r="RWD489" s="107"/>
      <c r="RWE489" s="107"/>
      <c r="RWF489" s="107"/>
      <c r="RWG489" s="107"/>
      <c r="RWH489" s="107"/>
      <c r="RWI489" s="107"/>
      <c r="RWJ489" s="107"/>
      <c r="RWK489" s="107"/>
      <c r="RWL489" s="107"/>
      <c r="RWM489" s="107"/>
      <c r="RWN489" s="107"/>
      <c r="RWO489" s="107"/>
      <c r="RWP489" s="107"/>
      <c r="RWQ489" s="107"/>
      <c r="RWR489" s="107"/>
      <c r="RWS489" s="107"/>
      <c r="RWT489" s="107"/>
      <c r="RWU489" s="107"/>
      <c r="RWV489" s="107"/>
      <c r="RWW489" s="107"/>
      <c r="RWX489" s="107"/>
      <c r="RWY489" s="107"/>
      <c r="RWZ489" s="107"/>
      <c r="RXA489" s="107"/>
      <c r="RXB489" s="107"/>
      <c r="RXC489" s="107"/>
      <c r="RXD489" s="107"/>
      <c r="RXE489" s="107"/>
      <c r="RXF489" s="107"/>
      <c r="RXG489" s="107"/>
      <c r="RXH489" s="107"/>
      <c r="RXI489" s="107"/>
      <c r="RXJ489" s="107"/>
      <c r="RXK489" s="107"/>
      <c r="RXL489" s="107"/>
      <c r="RXM489" s="107"/>
      <c r="RXN489" s="107"/>
      <c r="RXO489" s="107"/>
      <c r="RXP489" s="107"/>
      <c r="RXQ489" s="107"/>
      <c r="RXR489" s="107"/>
      <c r="RXS489" s="107"/>
      <c r="RXT489" s="107"/>
      <c r="RXU489" s="107"/>
      <c r="RXV489" s="107"/>
      <c r="RXW489" s="107"/>
      <c r="RXX489" s="107"/>
      <c r="RXY489" s="107"/>
      <c r="RXZ489" s="107"/>
      <c r="RYA489" s="107"/>
      <c r="RYB489" s="107"/>
      <c r="RYC489" s="107"/>
      <c r="RYD489" s="107"/>
      <c r="RYE489" s="107"/>
      <c r="RYF489" s="107"/>
      <c r="RYG489" s="107"/>
      <c r="RYH489" s="107"/>
      <c r="RYI489" s="107"/>
      <c r="RYJ489" s="107"/>
      <c r="RYK489" s="107"/>
      <c r="RYL489" s="107"/>
      <c r="RYM489" s="107"/>
      <c r="RYN489" s="107"/>
      <c r="RYO489" s="107"/>
      <c r="RYP489" s="107"/>
      <c r="RYQ489" s="107"/>
      <c r="RYR489" s="107"/>
      <c r="RYS489" s="107"/>
      <c r="RYT489" s="107"/>
      <c r="RYU489" s="107"/>
      <c r="RYV489" s="107"/>
      <c r="RYW489" s="107"/>
      <c r="RYX489" s="107"/>
      <c r="RYY489" s="107"/>
      <c r="RYZ489" s="107"/>
      <c r="RZA489" s="107"/>
      <c r="RZB489" s="107"/>
      <c r="RZC489" s="107"/>
      <c r="RZD489" s="107"/>
      <c r="RZE489" s="107"/>
      <c r="RZF489" s="107"/>
      <c r="RZG489" s="107"/>
      <c r="RZH489" s="107"/>
      <c r="RZI489" s="107"/>
      <c r="RZJ489" s="107"/>
      <c r="RZK489" s="107"/>
      <c r="RZL489" s="107"/>
      <c r="RZM489" s="107"/>
      <c r="RZN489" s="107"/>
      <c r="RZO489" s="107"/>
      <c r="RZP489" s="107"/>
      <c r="RZQ489" s="107"/>
      <c r="RZR489" s="107"/>
      <c r="RZS489" s="107"/>
      <c r="RZT489" s="107"/>
      <c r="RZU489" s="107"/>
      <c r="RZV489" s="107"/>
      <c r="RZW489" s="107"/>
      <c r="RZX489" s="107"/>
      <c r="RZY489" s="107"/>
      <c r="RZZ489" s="107"/>
      <c r="SAA489" s="107"/>
      <c r="SAB489" s="107"/>
      <c r="SAC489" s="107"/>
      <c r="SAD489" s="107"/>
      <c r="SAE489" s="107"/>
      <c r="SAF489" s="107"/>
      <c r="SAG489" s="107"/>
      <c r="SAH489" s="107"/>
      <c r="SAI489" s="107"/>
      <c r="SAJ489" s="107"/>
      <c r="SAK489" s="107"/>
      <c r="SAL489" s="107"/>
      <c r="SAM489" s="107"/>
      <c r="SAN489" s="107"/>
      <c r="SAO489" s="107"/>
      <c r="SAP489" s="107"/>
      <c r="SAQ489" s="107"/>
      <c r="SAR489" s="107"/>
      <c r="SAS489" s="107"/>
      <c r="SAT489" s="107"/>
      <c r="SAU489" s="107"/>
      <c r="SAV489" s="107"/>
      <c r="SAW489" s="107"/>
      <c r="SAX489" s="107"/>
      <c r="SAY489" s="107"/>
      <c r="SAZ489" s="107"/>
      <c r="SBA489" s="107"/>
      <c r="SBB489" s="107"/>
      <c r="SBC489" s="107"/>
      <c r="SBD489" s="107"/>
      <c r="SBE489" s="107"/>
      <c r="SBF489" s="107"/>
      <c r="SBG489" s="107"/>
      <c r="SBH489" s="107"/>
      <c r="SBI489" s="107"/>
      <c r="SBJ489" s="107"/>
      <c r="SBK489" s="107"/>
      <c r="SBL489" s="107"/>
      <c r="SBM489" s="107"/>
      <c r="SBN489" s="107"/>
      <c r="SBO489" s="107"/>
      <c r="SBP489" s="107"/>
      <c r="SBQ489" s="107"/>
      <c r="SBR489" s="107"/>
      <c r="SBS489" s="107"/>
      <c r="SBT489" s="107"/>
      <c r="SBU489" s="107"/>
      <c r="SBV489" s="107"/>
      <c r="SBW489" s="107"/>
      <c r="SBX489" s="107"/>
      <c r="SBY489" s="107"/>
      <c r="SBZ489" s="107"/>
      <c r="SCA489" s="107"/>
      <c r="SCB489" s="107"/>
      <c r="SCC489" s="107"/>
      <c r="SCD489" s="107"/>
      <c r="SCE489" s="107"/>
      <c r="SCF489" s="107"/>
      <c r="SCG489" s="107"/>
      <c r="SCH489" s="107"/>
      <c r="SCI489" s="107"/>
      <c r="SCJ489" s="107"/>
      <c r="SCK489" s="107"/>
      <c r="SCL489" s="107"/>
      <c r="SCM489" s="107"/>
      <c r="SCN489" s="107"/>
      <c r="SCO489" s="107"/>
      <c r="SCP489" s="107"/>
      <c r="SCQ489" s="107"/>
      <c r="SCR489" s="107"/>
      <c r="SCS489" s="107"/>
      <c r="SCT489" s="107"/>
      <c r="SCU489" s="107"/>
      <c r="SCV489" s="107"/>
      <c r="SCW489" s="107"/>
      <c r="SCX489" s="107"/>
      <c r="SCY489" s="107"/>
      <c r="SCZ489" s="107"/>
      <c r="SDA489" s="107"/>
      <c r="SDB489" s="107"/>
      <c r="SDC489" s="107"/>
      <c r="SDD489" s="107"/>
      <c r="SDE489" s="107"/>
      <c r="SDF489" s="107"/>
      <c r="SDG489" s="107"/>
      <c r="SDH489" s="107"/>
      <c r="SDI489" s="107"/>
      <c r="SDJ489" s="107"/>
      <c r="SDK489" s="107"/>
      <c r="SDL489" s="107"/>
      <c r="SDM489" s="107"/>
      <c r="SDN489" s="107"/>
      <c r="SDO489" s="107"/>
      <c r="SDP489" s="107"/>
      <c r="SDQ489" s="107"/>
      <c r="SDR489" s="107"/>
      <c r="SDS489" s="107"/>
      <c r="SDT489" s="107"/>
      <c r="SDU489" s="107"/>
      <c r="SDV489" s="107"/>
      <c r="SDW489" s="107"/>
      <c r="SDX489" s="107"/>
      <c r="SDY489" s="107"/>
      <c r="SDZ489" s="107"/>
      <c r="SEA489" s="107"/>
      <c r="SEB489" s="107"/>
      <c r="SEC489" s="107"/>
      <c r="SED489" s="107"/>
      <c r="SEE489" s="107"/>
      <c r="SEF489" s="107"/>
      <c r="SEG489" s="107"/>
      <c r="SEH489" s="107"/>
      <c r="SEI489" s="107"/>
      <c r="SEJ489" s="107"/>
      <c r="SEK489" s="107"/>
      <c r="SEL489" s="107"/>
      <c r="SEM489" s="107"/>
      <c r="SEN489" s="107"/>
      <c r="SEO489" s="107"/>
      <c r="SEP489" s="107"/>
      <c r="SEQ489" s="107"/>
      <c r="SER489" s="107"/>
      <c r="SES489" s="107"/>
      <c r="SET489" s="107"/>
      <c r="SEU489" s="107"/>
      <c r="SEV489" s="107"/>
      <c r="SEW489" s="107"/>
      <c r="SEX489" s="107"/>
      <c r="SEY489" s="107"/>
      <c r="SEZ489" s="107"/>
      <c r="SFA489" s="107"/>
      <c r="SFB489" s="107"/>
      <c r="SFC489" s="107"/>
      <c r="SFD489" s="107"/>
      <c r="SFE489" s="107"/>
      <c r="SFF489" s="107"/>
      <c r="SFG489" s="107"/>
      <c r="SFH489" s="107"/>
      <c r="SFI489" s="107"/>
      <c r="SFJ489" s="107"/>
      <c r="SFK489" s="107"/>
      <c r="SFL489" s="107"/>
      <c r="SFM489" s="107"/>
      <c r="SFN489" s="107"/>
      <c r="SFO489" s="107"/>
      <c r="SFP489" s="107"/>
      <c r="SFQ489" s="107"/>
      <c r="SFR489" s="107"/>
      <c r="SFS489" s="107"/>
      <c r="SFT489" s="107"/>
      <c r="SFU489" s="107"/>
      <c r="SFV489" s="107"/>
      <c r="SFW489" s="107"/>
      <c r="SFX489" s="107"/>
      <c r="SFY489" s="107"/>
      <c r="SFZ489" s="107"/>
      <c r="SGA489" s="107"/>
      <c r="SGB489" s="107"/>
      <c r="SGC489" s="107"/>
      <c r="SGD489" s="107"/>
      <c r="SGE489" s="107"/>
      <c r="SGF489" s="107"/>
      <c r="SGG489" s="107"/>
      <c r="SGH489" s="107"/>
      <c r="SGI489" s="107"/>
      <c r="SGJ489" s="107"/>
      <c r="SGK489" s="107"/>
      <c r="SGL489" s="107"/>
      <c r="SGM489" s="107"/>
      <c r="SGN489" s="107"/>
      <c r="SGO489" s="107"/>
      <c r="SGP489" s="107"/>
      <c r="SGQ489" s="107"/>
      <c r="SGR489" s="107"/>
      <c r="SGS489" s="107"/>
      <c r="SGT489" s="107"/>
      <c r="SGU489" s="107"/>
      <c r="SGV489" s="107"/>
      <c r="SGW489" s="107"/>
      <c r="SGX489" s="107"/>
      <c r="SGY489" s="107"/>
      <c r="SGZ489" s="107"/>
      <c r="SHA489" s="107"/>
      <c r="SHB489" s="107"/>
      <c r="SHC489" s="107"/>
      <c r="SHD489" s="107"/>
      <c r="SHE489" s="107"/>
      <c r="SHF489" s="107"/>
      <c r="SHG489" s="107"/>
      <c r="SHH489" s="107"/>
      <c r="SHI489" s="107"/>
      <c r="SHJ489" s="107"/>
      <c r="SHK489" s="107"/>
      <c r="SHL489" s="107"/>
      <c r="SHM489" s="107"/>
      <c r="SHN489" s="107"/>
      <c r="SHO489" s="107"/>
      <c r="SHP489" s="107"/>
      <c r="SHQ489" s="107"/>
      <c r="SHR489" s="107"/>
      <c r="SHS489" s="107"/>
      <c r="SHT489" s="107"/>
      <c r="SHU489" s="107"/>
      <c r="SHV489" s="107"/>
      <c r="SHW489" s="107"/>
      <c r="SHX489" s="107"/>
      <c r="SHY489" s="107"/>
      <c r="SHZ489" s="107"/>
      <c r="SIA489" s="107"/>
      <c r="SIB489" s="107"/>
      <c r="SIC489" s="107"/>
      <c r="SID489" s="107"/>
      <c r="SIE489" s="107"/>
      <c r="SIF489" s="107"/>
      <c r="SIG489" s="107"/>
      <c r="SIH489" s="107"/>
      <c r="SII489" s="107"/>
      <c r="SIJ489" s="107"/>
      <c r="SIK489" s="107"/>
      <c r="SIL489" s="107"/>
      <c r="SIM489" s="107"/>
      <c r="SIN489" s="107"/>
      <c r="SIO489" s="107"/>
      <c r="SIP489" s="107"/>
      <c r="SIQ489" s="107"/>
      <c r="SIR489" s="107"/>
      <c r="SIS489" s="107"/>
      <c r="SIT489" s="107"/>
      <c r="SIU489" s="107"/>
      <c r="SIV489" s="107"/>
      <c r="SIW489" s="107"/>
      <c r="SIX489" s="107"/>
      <c r="SIY489" s="107"/>
      <c r="SIZ489" s="107"/>
      <c r="SJA489" s="107"/>
      <c r="SJB489" s="107"/>
      <c r="SJC489" s="107"/>
      <c r="SJD489" s="107"/>
      <c r="SJE489" s="107"/>
      <c r="SJF489" s="107"/>
      <c r="SJG489" s="107"/>
      <c r="SJH489" s="107"/>
      <c r="SJI489" s="107"/>
      <c r="SJJ489" s="107"/>
      <c r="SJK489" s="107"/>
      <c r="SJL489" s="107"/>
      <c r="SJM489" s="107"/>
      <c r="SJN489" s="107"/>
      <c r="SJO489" s="107"/>
      <c r="SJP489" s="107"/>
      <c r="SJQ489" s="107"/>
      <c r="SJR489" s="107"/>
      <c r="SJS489" s="107"/>
      <c r="SJT489" s="107"/>
      <c r="SJU489" s="107"/>
      <c r="SJV489" s="107"/>
      <c r="SJW489" s="107"/>
      <c r="SJX489" s="107"/>
      <c r="SJY489" s="107"/>
      <c r="SJZ489" s="107"/>
      <c r="SKA489" s="107"/>
      <c r="SKB489" s="107"/>
      <c r="SKC489" s="107"/>
      <c r="SKD489" s="107"/>
      <c r="SKE489" s="107"/>
      <c r="SKF489" s="107"/>
      <c r="SKG489" s="107"/>
      <c r="SKH489" s="107"/>
      <c r="SKI489" s="107"/>
      <c r="SKJ489" s="107"/>
      <c r="SKK489" s="107"/>
      <c r="SKL489" s="107"/>
      <c r="SKM489" s="107"/>
      <c r="SKN489" s="107"/>
      <c r="SKO489" s="107"/>
      <c r="SKP489" s="107"/>
      <c r="SKQ489" s="107"/>
      <c r="SKR489" s="107"/>
      <c r="SKS489" s="107"/>
      <c r="SKT489" s="107"/>
      <c r="SKU489" s="107"/>
      <c r="SKV489" s="107"/>
      <c r="SKW489" s="107"/>
      <c r="SKX489" s="107"/>
      <c r="SKY489" s="107"/>
      <c r="SKZ489" s="107"/>
      <c r="SLA489" s="107"/>
      <c r="SLB489" s="107"/>
      <c r="SLC489" s="107"/>
      <c r="SLD489" s="107"/>
      <c r="SLE489" s="107"/>
      <c r="SLF489" s="107"/>
      <c r="SLG489" s="107"/>
      <c r="SLH489" s="107"/>
      <c r="SLI489" s="107"/>
      <c r="SLJ489" s="107"/>
      <c r="SLK489" s="107"/>
      <c r="SLL489" s="107"/>
      <c r="SLM489" s="107"/>
      <c r="SLN489" s="107"/>
      <c r="SLO489" s="107"/>
      <c r="SLP489" s="107"/>
      <c r="SLQ489" s="107"/>
      <c r="SLR489" s="107"/>
      <c r="SLS489" s="107"/>
      <c r="SLT489" s="107"/>
      <c r="SLU489" s="107"/>
      <c r="SLV489" s="107"/>
      <c r="SLW489" s="107"/>
      <c r="SLX489" s="107"/>
      <c r="SLY489" s="107"/>
      <c r="SLZ489" s="107"/>
      <c r="SMA489" s="107"/>
      <c r="SMB489" s="107"/>
      <c r="SMC489" s="107"/>
      <c r="SMD489" s="107"/>
      <c r="SME489" s="107"/>
      <c r="SMF489" s="107"/>
      <c r="SMG489" s="107"/>
      <c r="SMH489" s="107"/>
      <c r="SMI489" s="107"/>
      <c r="SMJ489" s="107"/>
      <c r="SMK489" s="107"/>
      <c r="SML489" s="107"/>
      <c r="SMM489" s="107"/>
      <c r="SMN489" s="107"/>
      <c r="SMO489" s="107"/>
      <c r="SMP489" s="107"/>
      <c r="SMQ489" s="107"/>
      <c r="SMR489" s="107"/>
      <c r="SMS489" s="107"/>
      <c r="SMT489" s="107"/>
      <c r="SMU489" s="107"/>
      <c r="SMV489" s="107"/>
      <c r="SMW489" s="107"/>
      <c r="SMX489" s="107"/>
      <c r="SMY489" s="107"/>
      <c r="SMZ489" s="107"/>
      <c r="SNA489" s="107"/>
      <c r="SNB489" s="107"/>
      <c r="SNC489" s="107"/>
      <c r="SND489" s="107"/>
      <c r="SNE489" s="107"/>
      <c r="SNF489" s="107"/>
      <c r="SNG489" s="107"/>
      <c r="SNH489" s="107"/>
      <c r="SNI489" s="107"/>
      <c r="SNJ489" s="107"/>
      <c r="SNK489" s="107"/>
      <c r="SNL489" s="107"/>
      <c r="SNM489" s="107"/>
      <c r="SNN489" s="107"/>
      <c r="SNO489" s="107"/>
      <c r="SNP489" s="107"/>
      <c r="SNQ489" s="107"/>
      <c r="SNR489" s="107"/>
      <c r="SNS489" s="107"/>
      <c r="SNT489" s="107"/>
      <c r="SNU489" s="107"/>
      <c r="SNV489" s="107"/>
      <c r="SNW489" s="107"/>
      <c r="SNX489" s="107"/>
      <c r="SNY489" s="107"/>
      <c r="SNZ489" s="107"/>
      <c r="SOA489" s="107"/>
      <c r="SOB489" s="107"/>
      <c r="SOC489" s="107"/>
      <c r="SOD489" s="107"/>
      <c r="SOE489" s="107"/>
      <c r="SOF489" s="107"/>
      <c r="SOG489" s="107"/>
      <c r="SOH489" s="107"/>
      <c r="SOI489" s="107"/>
      <c r="SOJ489" s="107"/>
      <c r="SOK489" s="107"/>
      <c r="SOL489" s="107"/>
      <c r="SOM489" s="107"/>
      <c r="SON489" s="107"/>
      <c r="SOO489" s="107"/>
      <c r="SOP489" s="107"/>
      <c r="SOQ489" s="107"/>
      <c r="SOR489" s="107"/>
      <c r="SOS489" s="107"/>
      <c r="SOT489" s="107"/>
      <c r="SOU489" s="107"/>
      <c r="SOV489" s="107"/>
      <c r="SOW489" s="107"/>
      <c r="SOX489" s="107"/>
      <c r="SOY489" s="107"/>
      <c r="SOZ489" s="107"/>
      <c r="SPA489" s="107"/>
      <c r="SPB489" s="107"/>
      <c r="SPC489" s="107"/>
      <c r="SPD489" s="107"/>
      <c r="SPE489" s="107"/>
      <c r="SPF489" s="107"/>
      <c r="SPG489" s="107"/>
      <c r="SPH489" s="107"/>
      <c r="SPI489" s="107"/>
      <c r="SPJ489" s="107"/>
      <c r="SPK489" s="107"/>
      <c r="SPL489" s="107"/>
      <c r="SPM489" s="107"/>
      <c r="SPN489" s="107"/>
      <c r="SPO489" s="107"/>
      <c r="SPP489" s="107"/>
      <c r="SPQ489" s="107"/>
      <c r="SPR489" s="107"/>
      <c r="SPS489" s="107"/>
      <c r="SPT489" s="107"/>
      <c r="SPU489" s="107"/>
      <c r="SPV489" s="107"/>
      <c r="SPW489" s="107"/>
      <c r="SPX489" s="107"/>
      <c r="SPY489" s="107"/>
      <c r="SPZ489" s="107"/>
      <c r="SQA489" s="107"/>
      <c r="SQB489" s="107"/>
      <c r="SQC489" s="107"/>
      <c r="SQD489" s="107"/>
      <c r="SQE489" s="107"/>
      <c r="SQF489" s="107"/>
      <c r="SQG489" s="107"/>
      <c r="SQH489" s="107"/>
      <c r="SQI489" s="107"/>
      <c r="SQJ489" s="107"/>
      <c r="SQK489" s="107"/>
      <c r="SQL489" s="107"/>
      <c r="SQM489" s="107"/>
      <c r="SQN489" s="107"/>
      <c r="SQO489" s="107"/>
      <c r="SQP489" s="107"/>
      <c r="SQQ489" s="107"/>
      <c r="SQR489" s="107"/>
      <c r="SQS489" s="107"/>
      <c r="SQT489" s="107"/>
      <c r="SQU489" s="107"/>
      <c r="SQV489" s="107"/>
      <c r="SQW489" s="107"/>
      <c r="SQX489" s="107"/>
      <c r="SQY489" s="107"/>
      <c r="SQZ489" s="107"/>
      <c r="SRA489" s="107"/>
      <c r="SRB489" s="107"/>
      <c r="SRC489" s="107"/>
      <c r="SRD489" s="107"/>
      <c r="SRE489" s="107"/>
      <c r="SRF489" s="107"/>
      <c r="SRG489" s="107"/>
      <c r="SRH489" s="107"/>
      <c r="SRI489" s="107"/>
      <c r="SRJ489" s="107"/>
      <c r="SRK489" s="107"/>
      <c r="SRL489" s="107"/>
      <c r="SRM489" s="107"/>
      <c r="SRN489" s="107"/>
      <c r="SRO489" s="107"/>
      <c r="SRP489" s="107"/>
      <c r="SRQ489" s="107"/>
      <c r="SRR489" s="107"/>
      <c r="SRS489" s="107"/>
      <c r="SRT489" s="107"/>
      <c r="SRU489" s="107"/>
      <c r="SRV489" s="107"/>
      <c r="SRW489" s="107"/>
      <c r="SRX489" s="107"/>
      <c r="SRY489" s="107"/>
      <c r="SRZ489" s="107"/>
      <c r="SSA489" s="107"/>
      <c r="SSB489" s="107"/>
      <c r="SSC489" s="107"/>
      <c r="SSD489" s="107"/>
      <c r="SSE489" s="107"/>
      <c r="SSF489" s="107"/>
      <c r="SSG489" s="107"/>
      <c r="SSH489" s="107"/>
      <c r="SSI489" s="107"/>
      <c r="SSJ489" s="107"/>
      <c r="SSK489" s="107"/>
      <c r="SSL489" s="107"/>
      <c r="SSM489" s="107"/>
      <c r="SSN489" s="107"/>
      <c r="SSO489" s="107"/>
      <c r="SSP489" s="107"/>
      <c r="SSQ489" s="107"/>
      <c r="SSR489" s="107"/>
      <c r="SSS489" s="107"/>
      <c r="SST489" s="107"/>
      <c r="SSU489" s="107"/>
      <c r="SSV489" s="107"/>
      <c r="SSW489" s="107"/>
      <c r="SSX489" s="107"/>
      <c r="SSY489" s="107"/>
      <c r="SSZ489" s="107"/>
      <c r="STA489" s="107"/>
      <c r="STB489" s="107"/>
      <c r="STC489" s="107"/>
      <c r="STD489" s="107"/>
      <c r="STE489" s="107"/>
      <c r="STF489" s="107"/>
      <c r="STG489" s="107"/>
      <c r="STH489" s="107"/>
      <c r="STI489" s="107"/>
      <c r="STJ489" s="107"/>
      <c r="STK489" s="107"/>
      <c r="STL489" s="107"/>
      <c r="STM489" s="107"/>
      <c r="STN489" s="107"/>
      <c r="STO489" s="107"/>
      <c r="STP489" s="107"/>
      <c r="STQ489" s="107"/>
      <c r="STR489" s="107"/>
      <c r="STS489" s="107"/>
      <c r="STT489" s="107"/>
      <c r="STU489" s="107"/>
      <c r="STV489" s="107"/>
      <c r="STW489" s="107"/>
      <c r="STX489" s="107"/>
      <c r="STY489" s="107"/>
      <c r="STZ489" s="107"/>
      <c r="SUA489" s="107"/>
      <c r="SUB489" s="107"/>
      <c r="SUC489" s="107"/>
      <c r="SUD489" s="107"/>
      <c r="SUE489" s="107"/>
      <c r="SUF489" s="107"/>
      <c r="SUG489" s="107"/>
      <c r="SUH489" s="107"/>
      <c r="SUI489" s="107"/>
      <c r="SUJ489" s="107"/>
      <c r="SUK489" s="107"/>
      <c r="SUL489" s="107"/>
      <c r="SUM489" s="107"/>
      <c r="SUN489" s="107"/>
      <c r="SUO489" s="107"/>
      <c r="SUP489" s="107"/>
      <c r="SUQ489" s="107"/>
      <c r="SUR489" s="107"/>
      <c r="SUS489" s="107"/>
      <c r="SUT489" s="107"/>
      <c r="SUU489" s="107"/>
      <c r="SUV489" s="107"/>
      <c r="SUW489" s="107"/>
      <c r="SUX489" s="107"/>
      <c r="SUY489" s="107"/>
      <c r="SUZ489" s="107"/>
      <c r="SVA489" s="107"/>
      <c r="SVB489" s="107"/>
      <c r="SVC489" s="107"/>
      <c r="SVD489" s="107"/>
      <c r="SVE489" s="107"/>
      <c r="SVF489" s="107"/>
      <c r="SVG489" s="107"/>
      <c r="SVH489" s="107"/>
      <c r="SVI489" s="107"/>
      <c r="SVJ489" s="107"/>
      <c r="SVK489" s="107"/>
      <c r="SVL489" s="107"/>
      <c r="SVM489" s="107"/>
      <c r="SVN489" s="107"/>
      <c r="SVO489" s="107"/>
      <c r="SVP489" s="107"/>
      <c r="SVQ489" s="107"/>
      <c r="SVR489" s="107"/>
      <c r="SVS489" s="107"/>
      <c r="SVT489" s="107"/>
      <c r="SVU489" s="107"/>
      <c r="SVV489" s="107"/>
      <c r="SVW489" s="107"/>
      <c r="SVX489" s="107"/>
      <c r="SVY489" s="107"/>
      <c r="SVZ489" s="107"/>
      <c r="SWA489" s="107"/>
      <c r="SWB489" s="107"/>
      <c r="SWC489" s="107"/>
      <c r="SWD489" s="107"/>
      <c r="SWE489" s="107"/>
      <c r="SWF489" s="107"/>
      <c r="SWG489" s="107"/>
      <c r="SWH489" s="107"/>
      <c r="SWI489" s="107"/>
      <c r="SWJ489" s="107"/>
      <c r="SWK489" s="107"/>
      <c r="SWL489" s="107"/>
      <c r="SWM489" s="107"/>
      <c r="SWN489" s="107"/>
      <c r="SWO489" s="107"/>
      <c r="SWP489" s="107"/>
      <c r="SWQ489" s="107"/>
      <c r="SWR489" s="107"/>
      <c r="SWS489" s="107"/>
      <c r="SWT489" s="107"/>
      <c r="SWU489" s="107"/>
      <c r="SWV489" s="107"/>
      <c r="SWW489" s="107"/>
      <c r="SWX489" s="107"/>
      <c r="SWY489" s="107"/>
      <c r="SWZ489" s="107"/>
      <c r="SXA489" s="107"/>
      <c r="SXB489" s="107"/>
      <c r="SXC489" s="107"/>
      <c r="SXD489" s="107"/>
      <c r="SXE489" s="107"/>
      <c r="SXF489" s="107"/>
      <c r="SXG489" s="107"/>
      <c r="SXH489" s="107"/>
      <c r="SXI489" s="107"/>
      <c r="SXJ489" s="107"/>
      <c r="SXK489" s="107"/>
      <c r="SXL489" s="107"/>
      <c r="SXM489" s="107"/>
      <c r="SXN489" s="107"/>
      <c r="SXO489" s="107"/>
      <c r="SXP489" s="107"/>
      <c r="SXQ489" s="107"/>
      <c r="SXR489" s="107"/>
      <c r="SXS489" s="107"/>
      <c r="SXT489" s="107"/>
      <c r="SXU489" s="107"/>
      <c r="SXV489" s="107"/>
      <c r="SXW489" s="107"/>
      <c r="SXX489" s="107"/>
      <c r="SXY489" s="107"/>
      <c r="SXZ489" s="107"/>
      <c r="SYA489" s="107"/>
      <c r="SYB489" s="107"/>
      <c r="SYC489" s="107"/>
      <c r="SYD489" s="107"/>
      <c r="SYE489" s="107"/>
      <c r="SYF489" s="107"/>
      <c r="SYG489" s="107"/>
      <c r="SYH489" s="107"/>
      <c r="SYI489" s="107"/>
      <c r="SYJ489" s="107"/>
      <c r="SYK489" s="107"/>
      <c r="SYL489" s="107"/>
      <c r="SYM489" s="107"/>
      <c r="SYN489" s="107"/>
      <c r="SYO489" s="107"/>
      <c r="SYP489" s="107"/>
      <c r="SYQ489" s="107"/>
      <c r="SYR489" s="107"/>
      <c r="SYS489" s="107"/>
      <c r="SYT489" s="107"/>
      <c r="SYU489" s="107"/>
      <c r="SYV489" s="107"/>
      <c r="SYW489" s="107"/>
      <c r="SYX489" s="107"/>
      <c r="SYY489" s="107"/>
      <c r="SYZ489" s="107"/>
      <c r="SZA489" s="107"/>
      <c r="SZB489" s="107"/>
      <c r="SZC489" s="107"/>
      <c r="SZD489" s="107"/>
      <c r="SZE489" s="107"/>
      <c r="SZF489" s="107"/>
      <c r="SZG489" s="107"/>
      <c r="SZH489" s="107"/>
      <c r="SZI489" s="107"/>
      <c r="SZJ489" s="107"/>
      <c r="SZK489" s="107"/>
      <c r="SZL489" s="107"/>
      <c r="SZM489" s="107"/>
      <c r="SZN489" s="107"/>
      <c r="SZO489" s="107"/>
      <c r="SZP489" s="107"/>
      <c r="SZQ489" s="107"/>
      <c r="SZR489" s="107"/>
      <c r="SZS489" s="107"/>
      <c r="SZT489" s="107"/>
      <c r="SZU489" s="107"/>
      <c r="SZV489" s="107"/>
      <c r="SZW489" s="107"/>
      <c r="SZX489" s="107"/>
      <c r="SZY489" s="107"/>
      <c r="SZZ489" s="107"/>
      <c r="TAA489" s="107"/>
      <c r="TAB489" s="107"/>
      <c r="TAC489" s="107"/>
      <c r="TAD489" s="107"/>
      <c r="TAE489" s="107"/>
      <c r="TAF489" s="107"/>
      <c r="TAG489" s="107"/>
      <c r="TAH489" s="107"/>
      <c r="TAI489" s="107"/>
      <c r="TAJ489" s="107"/>
      <c r="TAK489" s="107"/>
      <c r="TAL489" s="107"/>
      <c r="TAM489" s="107"/>
      <c r="TAN489" s="107"/>
      <c r="TAO489" s="107"/>
      <c r="TAP489" s="107"/>
      <c r="TAQ489" s="107"/>
      <c r="TAR489" s="107"/>
      <c r="TAS489" s="107"/>
      <c r="TAT489" s="107"/>
      <c r="TAU489" s="107"/>
      <c r="TAV489" s="107"/>
      <c r="TAW489" s="107"/>
      <c r="TAX489" s="107"/>
      <c r="TAY489" s="107"/>
      <c r="TAZ489" s="107"/>
      <c r="TBA489" s="107"/>
      <c r="TBB489" s="107"/>
      <c r="TBC489" s="107"/>
      <c r="TBD489" s="107"/>
      <c r="TBE489" s="107"/>
      <c r="TBF489" s="107"/>
      <c r="TBG489" s="107"/>
      <c r="TBH489" s="107"/>
      <c r="TBI489" s="107"/>
      <c r="TBJ489" s="107"/>
      <c r="TBK489" s="107"/>
      <c r="TBL489" s="107"/>
      <c r="TBM489" s="107"/>
      <c r="TBN489" s="107"/>
      <c r="TBO489" s="107"/>
      <c r="TBP489" s="107"/>
      <c r="TBQ489" s="107"/>
      <c r="TBR489" s="107"/>
      <c r="TBS489" s="107"/>
      <c r="TBT489" s="107"/>
      <c r="TBU489" s="107"/>
      <c r="TBV489" s="107"/>
      <c r="TBW489" s="107"/>
      <c r="TBX489" s="107"/>
      <c r="TBY489" s="107"/>
      <c r="TBZ489" s="107"/>
      <c r="TCA489" s="107"/>
      <c r="TCB489" s="107"/>
      <c r="TCC489" s="107"/>
      <c r="TCD489" s="107"/>
      <c r="TCE489" s="107"/>
      <c r="TCF489" s="107"/>
      <c r="TCG489" s="107"/>
      <c r="TCH489" s="107"/>
      <c r="TCI489" s="107"/>
      <c r="TCJ489" s="107"/>
      <c r="TCK489" s="107"/>
      <c r="TCL489" s="107"/>
      <c r="TCM489" s="107"/>
      <c r="TCN489" s="107"/>
      <c r="TCO489" s="107"/>
      <c r="TCP489" s="107"/>
      <c r="TCQ489" s="107"/>
      <c r="TCR489" s="107"/>
      <c r="TCS489" s="107"/>
      <c r="TCT489" s="107"/>
      <c r="TCU489" s="107"/>
      <c r="TCV489" s="107"/>
      <c r="TCW489" s="107"/>
      <c r="TCX489" s="107"/>
      <c r="TCY489" s="107"/>
      <c r="TCZ489" s="107"/>
      <c r="TDA489" s="107"/>
      <c r="TDB489" s="107"/>
      <c r="TDC489" s="107"/>
      <c r="TDD489" s="107"/>
      <c r="TDE489" s="107"/>
      <c r="TDF489" s="107"/>
      <c r="TDG489" s="107"/>
      <c r="TDH489" s="107"/>
      <c r="TDI489" s="107"/>
      <c r="TDJ489" s="107"/>
      <c r="TDK489" s="107"/>
      <c r="TDL489" s="107"/>
      <c r="TDM489" s="107"/>
      <c r="TDN489" s="107"/>
      <c r="TDO489" s="107"/>
      <c r="TDP489" s="107"/>
      <c r="TDQ489" s="107"/>
      <c r="TDR489" s="107"/>
      <c r="TDS489" s="107"/>
      <c r="TDT489" s="107"/>
      <c r="TDU489" s="107"/>
      <c r="TDV489" s="107"/>
      <c r="TDW489" s="107"/>
      <c r="TDX489" s="107"/>
      <c r="TDY489" s="107"/>
      <c r="TDZ489" s="107"/>
      <c r="TEA489" s="107"/>
      <c r="TEB489" s="107"/>
      <c r="TEC489" s="107"/>
      <c r="TED489" s="107"/>
      <c r="TEE489" s="107"/>
      <c r="TEF489" s="107"/>
      <c r="TEG489" s="107"/>
      <c r="TEH489" s="107"/>
      <c r="TEI489" s="107"/>
      <c r="TEJ489" s="107"/>
      <c r="TEK489" s="107"/>
      <c r="TEL489" s="107"/>
      <c r="TEM489" s="107"/>
      <c r="TEN489" s="107"/>
      <c r="TEO489" s="107"/>
      <c r="TEP489" s="107"/>
      <c r="TEQ489" s="107"/>
      <c r="TER489" s="107"/>
      <c r="TES489" s="107"/>
      <c r="TET489" s="107"/>
      <c r="TEU489" s="107"/>
      <c r="TEV489" s="107"/>
      <c r="TEW489" s="107"/>
      <c r="TEX489" s="107"/>
      <c r="TEY489" s="107"/>
      <c r="TEZ489" s="107"/>
      <c r="TFA489" s="107"/>
      <c r="TFB489" s="107"/>
      <c r="TFC489" s="107"/>
      <c r="TFD489" s="107"/>
      <c r="TFE489" s="107"/>
      <c r="TFF489" s="107"/>
      <c r="TFG489" s="107"/>
      <c r="TFH489" s="107"/>
      <c r="TFI489" s="107"/>
      <c r="TFJ489" s="107"/>
      <c r="TFK489" s="107"/>
      <c r="TFL489" s="107"/>
      <c r="TFM489" s="107"/>
      <c r="TFN489" s="107"/>
      <c r="TFO489" s="107"/>
      <c r="TFP489" s="107"/>
      <c r="TFQ489" s="107"/>
      <c r="TFR489" s="107"/>
      <c r="TFS489" s="107"/>
      <c r="TFT489" s="107"/>
      <c r="TFU489" s="107"/>
      <c r="TFV489" s="107"/>
      <c r="TFW489" s="107"/>
      <c r="TFX489" s="107"/>
      <c r="TFY489" s="107"/>
      <c r="TFZ489" s="107"/>
      <c r="TGA489" s="107"/>
      <c r="TGB489" s="107"/>
      <c r="TGC489" s="107"/>
      <c r="TGD489" s="107"/>
      <c r="TGE489" s="107"/>
      <c r="TGF489" s="107"/>
      <c r="TGG489" s="107"/>
      <c r="TGH489" s="107"/>
      <c r="TGI489" s="107"/>
      <c r="TGJ489" s="107"/>
      <c r="TGK489" s="107"/>
      <c r="TGL489" s="107"/>
      <c r="TGM489" s="107"/>
      <c r="TGN489" s="107"/>
      <c r="TGO489" s="107"/>
      <c r="TGP489" s="107"/>
      <c r="TGQ489" s="107"/>
      <c r="TGR489" s="107"/>
      <c r="TGS489" s="107"/>
      <c r="TGT489" s="107"/>
      <c r="TGU489" s="107"/>
      <c r="TGV489" s="107"/>
      <c r="TGW489" s="107"/>
      <c r="TGX489" s="107"/>
      <c r="TGY489" s="107"/>
      <c r="TGZ489" s="107"/>
      <c r="THA489" s="107"/>
      <c r="THB489" s="107"/>
      <c r="THC489" s="107"/>
      <c r="THD489" s="107"/>
      <c r="THE489" s="107"/>
      <c r="THF489" s="107"/>
      <c r="THG489" s="107"/>
      <c r="THH489" s="107"/>
      <c r="THI489" s="107"/>
      <c r="THJ489" s="107"/>
      <c r="THK489" s="107"/>
      <c r="THL489" s="107"/>
      <c r="THM489" s="107"/>
      <c r="THN489" s="107"/>
      <c r="THO489" s="107"/>
      <c r="THP489" s="107"/>
      <c r="THQ489" s="107"/>
      <c r="THR489" s="107"/>
      <c r="THS489" s="107"/>
      <c r="THT489" s="107"/>
      <c r="THU489" s="107"/>
      <c r="THV489" s="107"/>
      <c r="THW489" s="107"/>
      <c r="THX489" s="107"/>
      <c r="THY489" s="107"/>
      <c r="THZ489" s="107"/>
      <c r="TIA489" s="107"/>
      <c r="TIB489" s="107"/>
      <c r="TIC489" s="107"/>
      <c r="TID489" s="107"/>
      <c r="TIE489" s="107"/>
      <c r="TIF489" s="107"/>
      <c r="TIG489" s="107"/>
      <c r="TIH489" s="107"/>
      <c r="TII489" s="107"/>
      <c r="TIJ489" s="107"/>
      <c r="TIK489" s="107"/>
      <c r="TIL489" s="107"/>
      <c r="TIM489" s="107"/>
      <c r="TIN489" s="107"/>
      <c r="TIO489" s="107"/>
      <c r="TIP489" s="107"/>
      <c r="TIQ489" s="107"/>
      <c r="TIR489" s="107"/>
      <c r="TIS489" s="107"/>
      <c r="TIT489" s="107"/>
      <c r="TIU489" s="107"/>
      <c r="TIV489" s="107"/>
      <c r="TIW489" s="107"/>
      <c r="TIX489" s="107"/>
      <c r="TIY489" s="107"/>
      <c r="TIZ489" s="107"/>
      <c r="TJA489" s="107"/>
      <c r="TJB489" s="107"/>
      <c r="TJC489" s="107"/>
      <c r="TJD489" s="107"/>
      <c r="TJE489" s="107"/>
      <c r="TJF489" s="107"/>
      <c r="TJG489" s="107"/>
      <c r="TJH489" s="107"/>
      <c r="TJI489" s="107"/>
      <c r="TJJ489" s="107"/>
      <c r="TJK489" s="107"/>
      <c r="TJL489" s="107"/>
      <c r="TJM489" s="107"/>
      <c r="TJN489" s="107"/>
      <c r="TJO489" s="107"/>
      <c r="TJP489" s="107"/>
      <c r="TJQ489" s="107"/>
      <c r="TJR489" s="107"/>
      <c r="TJS489" s="107"/>
      <c r="TJT489" s="107"/>
      <c r="TJU489" s="107"/>
      <c r="TJV489" s="107"/>
      <c r="TJW489" s="107"/>
      <c r="TJX489" s="107"/>
      <c r="TJY489" s="107"/>
      <c r="TJZ489" s="107"/>
      <c r="TKA489" s="107"/>
      <c r="TKB489" s="107"/>
      <c r="TKC489" s="107"/>
      <c r="TKD489" s="107"/>
      <c r="TKE489" s="107"/>
      <c r="TKF489" s="107"/>
      <c r="TKG489" s="107"/>
      <c r="TKH489" s="107"/>
      <c r="TKI489" s="107"/>
      <c r="TKJ489" s="107"/>
      <c r="TKK489" s="107"/>
      <c r="TKL489" s="107"/>
      <c r="TKM489" s="107"/>
      <c r="TKN489" s="107"/>
      <c r="TKO489" s="107"/>
      <c r="TKP489" s="107"/>
      <c r="TKQ489" s="107"/>
      <c r="TKR489" s="107"/>
      <c r="TKS489" s="107"/>
      <c r="TKT489" s="107"/>
      <c r="TKU489" s="107"/>
      <c r="TKV489" s="107"/>
      <c r="TKW489" s="107"/>
      <c r="TKX489" s="107"/>
      <c r="TKY489" s="107"/>
      <c r="TKZ489" s="107"/>
      <c r="TLA489" s="107"/>
      <c r="TLB489" s="107"/>
      <c r="TLC489" s="107"/>
      <c r="TLD489" s="107"/>
      <c r="TLE489" s="107"/>
      <c r="TLF489" s="107"/>
      <c r="TLG489" s="107"/>
      <c r="TLH489" s="107"/>
      <c r="TLI489" s="107"/>
      <c r="TLJ489" s="107"/>
      <c r="TLK489" s="107"/>
      <c r="TLL489" s="107"/>
      <c r="TLM489" s="107"/>
      <c r="TLN489" s="107"/>
      <c r="TLO489" s="107"/>
      <c r="TLP489" s="107"/>
      <c r="TLQ489" s="107"/>
      <c r="TLR489" s="107"/>
      <c r="TLS489" s="107"/>
      <c r="TLT489" s="107"/>
      <c r="TLU489" s="107"/>
      <c r="TLV489" s="107"/>
      <c r="TLW489" s="107"/>
      <c r="TLX489" s="107"/>
      <c r="TLY489" s="107"/>
      <c r="TLZ489" s="107"/>
      <c r="TMA489" s="107"/>
      <c r="TMB489" s="107"/>
      <c r="TMC489" s="107"/>
      <c r="TMD489" s="107"/>
      <c r="TME489" s="107"/>
      <c r="TMF489" s="107"/>
      <c r="TMG489" s="107"/>
      <c r="TMH489" s="107"/>
      <c r="TMI489" s="107"/>
      <c r="TMJ489" s="107"/>
      <c r="TMK489" s="107"/>
      <c r="TML489" s="107"/>
      <c r="TMM489" s="107"/>
      <c r="TMN489" s="107"/>
      <c r="TMO489" s="107"/>
      <c r="TMP489" s="107"/>
      <c r="TMQ489" s="107"/>
      <c r="TMR489" s="107"/>
      <c r="TMS489" s="107"/>
      <c r="TMT489" s="107"/>
      <c r="TMU489" s="107"/>
      <c r="TMV489" s="107"/>
      <c r="TMW489" s="107"/>
      <c r="TMX489" s="107"/>
      <c r="TMY489" s="107"/>
      <c r="TMZ489" s="107"/>
      <c r="TNA489" s="107"/>
      <c r="TNB489" s="107"/>
      <c r="TNC489" s="107"/>
      <c r="TND489" s="107"/>
      <c r="TNE489" s="107"/>
      <c r="TNF489" s="107"/>
      <c r="TNG489" s="107"/>
      <c r="TNH489" s="107"/>
      <c r="TNI489" s="107"/>
      <c r="TNJ489" s="107"/>
      <c r="TNK489" s="107"/>
      <c r="TNL489" s="107"/>
      <c r="TNM489" s="107"/>
      <c r="TNN489" s="107"/>
      <c r="TNO489" s="107"/>
      <c r="TNP489" s="107"/>
      <c r="TNQ489" s="107"/>
      <c r="TNR489" s="107"/>
      <c r="TNS489" s="107"/>
      <c r="TNT489" s="107"/>
      <c r="TNU489" s="107"/>
      <c r="TNV489" s="107"/>
      <c r="TNW489" s="107"/>
      <c r="TNX489" s="107"/>
      <c r="TNY489" s="107"/>
      <c r="TNZ489" s="107"/>
      <c r="TOA489" s="107"/>
      <c r="TOB489" s="107"/>
      <c r="TOC489" s="107"/>
      <c r="TOD489" s="107"/>
      <c r="TOE489" s="107"/>
      <c r="TOF489" s="107"/>
      <c r="TOG489" s="107"/>
      <c r="TOH489" s="107"/>
      <c r="TOI489" s="107"/>
      <c r="TOJ489" s="107"/>
      <c r="TOK489" s="107"/>
      <c r="TOL489" s="107"/>
      <c r="TOM489" s="107"/>
      <c r="TON489" s="107"/>
      <c r="TOO489" s="107"/>
      <c r="TOP489" s="107"/>
      <c r="TOQ489" s="107"/>
      <c r="TOR489" s="107"/>
      <c r="TOS489" s="107"/>
      <c r="TOT489" s="107"/>
      <c r="TOU489" s="107"/>
      <c r="TOV489" s="107"/>
      <c r="TOW489" s="107"/>
      <c r="TOX489" s="107"/>
      <c r="TOY489" s="107"/>
      <c r="TOZ489" s="107"/>
      <c r="TPA489" s="107"/>
      <c r="TPB489" s="107"/>
      <c r="TPC489" s="107"/>
      <c r="TPD489" s="107"/>
      <c r="TPE489" s="107"/>
      <c r="TPF489" s="107"/>
      <c r="TPG489" s="107"/>
      <c r="TPH489" s="107"/>
      <c r="TPI489" s="107"/>
      <c r="TPJ489" s="107"/>
      <c r="TPK489" s="107"/>
      <c r="TPL489" s="107"/>
      <c r="TPM489" s="107"/>
      <c r="TPN489" s="107"/>
      <c r="TPO489" s="107"/>
      <c r="TPP489" s="107"/>
      <c r="TPQ489" s="107"/>
      <c r="TPR489" s="107"/>
      <c r="TPS489" s="107"/>
      <c r="TPT489" s="107"/>
      <c r="TPU489" s="107"/>
      <c r="TPV489" s="107"/>
      <c r="TPW489" s="107"/>
      <c r="TPX489" s="107"/>
      <c r="TPY489" s="107"/>
      <c r="TPZ489" s="107"/>
      <c r="TQA489" s="107"/>
      <c r="TQB489" s="107"/>
      <c r="TQC489" s="107"/>
      <c r="TQD489" s="107"/>
      <c r="TQE489" s="107"/>
      <c r="TQF489" s="107"/>
      <c r="TQG489" s="107"/>
      <c r="TQH489" s="107"/>
      <c r="TQI489" s="107"/>
      <c r="TQJ489" s="107"/>
      <c r="TQK489" s="107"/>
      <c r="TQL489" s="107"/>
      <c r="TQM489" s="107"/>
      <c r="TQN489" s="107"/>
      <c r="TQO489" s="107"/>
      <c r="TQP489" s="107"/>
      <c r="TQQ489" s="107"/>
      <c r="TQR489" s="107"/>
      <c r="TQS489" s="107"/>
      <c r="TQT489" s="107"/>
      <c r="TQU489" s="107"/>
      <c r="TQV489" s="107"/>
      <c r="TQW489" s="107"/>
      <c r="TQX489" s="107"/>
      <c r="TQY489" s="107"/>
      <c r="TQZ489" s="107"/>
      <c r="TRA489" s="107"/>
      <c r="TRB489" s="107"/>
      <c r="TRC489" s="107"/>
      <c r="TRD489" s="107"/>
      <c r="TRE489" s="107"/>
      <c r="TRF489" s="107"/>
      <c r="TRG489" s="107"/>
      <c r="TRH489" s="107"/>
      <c r="TRI489" s="107"/>
      <c r="TRJ489" s="107"/>
      <c r="TRK489" s="107"/>
      <c r="TRL489" s="107"/>
      <c r="TRM489" s="107"/>
      <c r="TRN489" s="107"/>
      <c r="TRO489" s="107"/>
      <c r="TRP489" s="107"/>
      <c r="TRQ489" s="107"/>
      <c r="TRR489" s="107"/>
      <c r="TRS489" s="107"/>
      <c r="TRT489" s="107"/>
      <c r="TRU489" s="107"/>
      <c r="TRV489" s="107"/>
      <c r="TRW489" s="107"/>
      <c r="TRX489" s="107"/>
      <c r="TRY489" s="107"/>
      <c r="TRZ489" s="107"/>
      <c r="TSA489" s="107"/>
      <c r="TSB489" s="107"/>
      <c r="TSC489" s="107"/>
      <c r="TSD489" s="107"/>
      <c r="TSE489" s="107"/>
      <c r="TSF489" s="107"/>
      <c r="TSG489" s="107"/>
      <c r="TSH489" s="107"/>
      <c r="TSI489" s="107"/>
      <c r="TSJ489" s="107"/>
      <c r="TSK489" s="107"/>
      <c r="TSL489" s="107"/>
      <c r="TSM489" s="107"/>
      <c r="TSN489" s="107"/>
      <c r="TSO489" s="107"/>
      <c r="TSP489" s="107"/>
      <c r="TSQ489" s="107"/>
      <c r="TSR489" s="107"/>
      <c r="TSS489" s="107"/>
      <c r="TST489" s="107"/>
      <c r="TSU489" s="107"/>
      <c r="TSV489" s="107"/>
      <c r="TSW489" s="107"/>
      <c r="TSX489" s="107"/>
      <c r="TSY489" s="107"/>
      <c r="TSZ489" s="107"/>
      <c r="TTA489" s="107"/>
      <c r="TTB489" s="107"/>
      <c r="TTC489" s="107"/>
      <c r="TTD489" s="107"/>
      <c r="TTE489" s="107"/>
      <c r="TTF489" s="107"/>
      <c r="TTG489" s="107"/>
      <c r="TTH489" s="107"/>
      <c r="TTI489" s="107"/>
      <c r="TTJ489" s="107"/>
      <c r="TTK489" s="107"/>
      <c r="TTL489" s="107"/>
      <c r="TTM489" s="107"/>
      <c r="TTN489" s="107"/>
      <c r="TTO489" s="107"/>
      <c r="TTP489" s="107"/>
      <c r="TTQ489" s="107"/>
      <c r="TTR489" s="107"/>
      <c r="TTS489" s="107"/>
      <c r="TTT489" s="107"/>
      <c r="TTU489" s="107"/>
      <c r="TTV489" s="107"/>
      <c r="TTW489" s="107"/>
      <c r="TTX489" s="107"/>
      <c r="TTY489" s="107"/>
      <c r="TTZ489" s="107"/>
      <c r="TUA489" s="107"/>
      <c r="TUB489" s="107"/>
      <c r="TUC489" s="107"/>
      <c r="TUD489" s="107"/>
      <c r="TUE489" s="107"/>
      <c r="TUF489" s="107"/>
      <c r="TUG489" s="107"/>
      <c r="TUH489" s="107"/>
      <c r="TUI489" s="107"/>
      <c r="TUJ489" s="107"/>
      <c r="TUK489" s="107"/>
      <c r="TUL489" s="107"/>
      <c r="TUM489" s="107"/>
      <c r="TUN489" s="107"/>
      <c r="TUO489" s="107"/>
      <c r="TUP489" s="107"/>
      <c r="TUQ489" s="107"/>
      <c r="TUR489" s="107"/>
      <c r="TUS489" s="107"/>
      <c r="TUT489" s="107"/>
      <c r="TUU489" s="107"/>
      <c r="TUV489" s="107"/>
      <c r="TUW489" s="107"/>
      <c r="TUX489" s="107"/>
      <c r="TUY489" s="107"/>
      <c r="TUZ489" s="107"/>
      <c r="TVA489" s="107"/>
      <c r="TVB489" s="107"/>
      <c r="TVC489" s="107"/>
      <c r="TVD489" s="107"/>
      <c r="TVE489" s="107"/>
      <c r="TVF489" s="107"/>
      <c r="TVG489" s="107"/>
      <c r="TVH489" s="107"/>
      <c r="TVI489" s="107"/>
      <c r="TVJ489" s="107"/>
      <c r="TVK489" s="107"/>
      <c r="TVL489" s="107"/>
      <c r="TVM489" s="107"/>
      <c r="TVN489" s="107"/>
      <c r="TVO489" s="107"/>
      <c r="TVP489" s="107"/>
      <c r="TVQ489" s="107"/>
      <c r="TVR489" s="107"/>
      <c r="TVS489" s="107"/>
      <c r="TVT489" s="107"/>
      <c r="TVU489" s="107"/>
      <c r="TVV489" s="107"/>
      <c r="TVW489" s="107"/>
      <c r="TVX489" s="107"/>
      <c r="TVY489" s="107"/>
      <c r="TVZ489" s="107"/>
      <c r="TWA489" s="107"/>
      <c r="TWB489" s="107"/>
      <c r="TWC489" s="107"/>
      <c r="TWD489" s="107"/>
      <c r="TWE489" s="107"/>
      <c r="TWF489" s="107"/>
      <c r="TWG489" s="107"/>
      <c r="TWH489" s="107"/>
      <c r="TWI489" s="107"/>
      <c r="TWJ489" s="107"/>
      <c r="TWK489" s="107"/>
      <c r="TWL489" s="107"/>
      <c r="TWM489" s="107"/>
      <c r="TWN489" s="107"/>
      <c r="TWO489" s="107"/>
      <c r="TWP489" s="107"/>
      <c r="TWQ489" s="107"/>
      <c r="TWR489" s="107"/>
      <c r="TWS489" s="107"/>
      <c r="TWT489" s="107"/>
      <c r="TWU489" s="107"/>
      <c r="TWV489" s="107"/>
      <c r="TWW489" s="107"/>
      <c r="TWX489" s="107"/>
      <c r="TWY489" s="107"/>
      <c r="TWZ489" s="107"/>
      <c r="TXA489" s="107"/>
      <c r="TXB489" s="107"/>
      <c r="TXC489" s="107"/>
      <c r="TXD489" s="107"/>
      <c r="TXE489" s="107"/>
      <c r="TXF489" s="107"/>
      <c r="TXG489" s="107"/>
      <c r="TXH489" s="107"/>
      <c r="TXI489" s="107"/>
      <c r="TXJ489" s="107"/>
      <c r="TXK489" s="107"/>
      <c r="TXL489" s="107"/>
      <c r="TXM489" s="107"/>
      <c r="TXN489" s="107"/>
      <c r="TXO489" s="107"/>
      <c r="TXP489" s="107"/>
      <c r="TXQ489" s="107"/>
      <c r="TXR489" s="107"/>
      <c r="TXS489" s="107"/>
      <c r="TXT489" s="107"/>
      <c r="TXU489" s="107"/>
      <c r="TXV489" s="107"/>
      <c r="TXW489" s="107"/>
      <c r="TXX489" s="107"/>
      <c r="TXY489" s="107"/>
      <c r="TXZ489" s="107"/>
      <c r="TYA489" s="107"/>
      <c r="TYB489" s="107"/>
      <c r="TYC489" s="107"/>
      <c r="TYD489" s="107"/>
      <c r="TYE489" s="107"/>
      <c r="TYF489" s="107"/>
      <c r="TYG489" s="107"/>
      <c r="TYH489" s="107"/>
      <c r="TYI489" s="107"/>
      <c r="TYJ489" s="107"/>
      <c r="TYK489" s="107"/>
      <c r="TYL489" s="107"/>
      <c r="TYM489" s="107"/>
      <c r="TYN489" s="107"/>
      <c r="TYO489" s="107"/>
      <c r="TYP489" s="107"/>
      <c r="TYQ489" s="107"/>
      <c r="TYR489" s="107"/>
      <c r="TYS489" s="107"/>
      <c r="TYT489" s="107"/>
      <c r="TYU489" s="107"/>
      <c r="TYV489" s="107"/>
      <c r="TYW489" s="107"/>
      <c r="TYX489" s="107"/>
      <c r="TYY489" s="107"/>
      <c r="TYZ489" s="107"/>
      <c r="TZA489" s="107"/>
      <c r="TZB489" s="107"/>
      <c r="TZC489" s="107"/>
      <c r="TZD489" s="107"/>
      <c r="TZE489" s="107"/>
      <c r="TZF489" s="107"/>
      <c r="TZG489" s="107"/>
      <c r="TZH489" s="107"/>
      <c r="TZI489" s="107"/>
      <c r="TZJ489" s="107"/>
      <c r="TZK489" s="107"/>
      <c r="TZL489" s="107"/>
      <c r="TZM489" s="107"/>
      <c r="TZN489" s="107"/>
      <c r="TZO489" s="107"/>
      <c r="TZP489" s="107"/>
      <c r="TZQ489" s="107"/>
      <c r="TZR489" s="107"/>
      <c r="TZS489" s="107"/>
      <c r="TZT489" s="107"/>
      <c r="TZU489" s="107"/>
      <c r="TZV489" s="107"/>
      <c r="TZW489" s="107"/>
      <c r="TZX489" s="107"/>
      <c r="TZY489" s="107"/>
      <c r="TZZ489" s="107"/>
      <c r="UAA489" s="107"/>
      <c r="UAB489" s="107"/>
      <c r="UAC489" s="107"/>
      <c r="UAD489" s="107"/>
      <c r="UAE489" s="107"/>
      <c r="UAF489" s="107"/>
      <c r="UAG489" s="107"/>
      <c r="UAH489" s="107"/>
      <c r="UAI489" s="107"/>
      <c r="UAJ489" s="107"/>
      <c r="UAK489" s="107"/>
      <c r="UAL489" s="107"/>
      <c r="UAM489" s="107"/>
      <c r="UAN489" s="107"/>
      <c r="UAO489" s="107"/>
      <c r="UAP489" s="107"/>
      <c r="UAQ489" s="107"/>
      <c r="UAR489" s="107"/>
      <c r="UAS489" s="107"/>
      <c r="UAT489" s="107"/>
      <c r="UAU489" s="107"/>
      <c r="UAV489" s="107"/>
      <c r="UAW489" s="107"/>
      <c r="UAX489" s="107"/>
      <c r="UAY489" s="107"/>
      <c r="UAZ489" s="107"/>
      <c r="UBA489" s="107"/>
      <c r="UBB489" s="107"/>
      <c r="UBC489" s="107"/>
      <c r="UBD489" s="107"/>
      <c r="UBE489" s="107"/>
      <c r="UBF489" s="107"/>
      <c r="UBG489" s="107"/>
      <c r="UBH489" s="107"/>
      <c r="UBI489" s="107"/>
      <c r="UBJ489" s="107"/>
      <c r="UBK489" s="107"/>
      <c r="UBL489" s="107"/>
      <c r="UBM489" s="107"/>
      <c r="UBN489" s="107"/>
      <c r="UBO489" s="107"/>
      <c r="UBP489" s="107"/>
      <c r="UBQ489" s="107"/>
      <c r="UBR489" s="107"/>
      <c r="UBS489" s="107"/>
      <c r="UBT489" s="107"/>
      <c r="UBU489" s="107"/>
      <c r="UBV489" s="107"/>
      <c r="UBW489" s="107"/>
      <c r="UBX489" s="107"/>
      <c r="UBY489" s="107"/>
      <c r="UBZ489" s="107"/>
      <c r="UCA489" s="107"/>
      <c r="UCB489" s="107"/>
      <c r="UCC489" s="107"/>
      <c r="UCD489" s="107"/>
      <c r="UCE489" s="107"/>
      <c r="UCF489" s="107"/>
      <c r="UCG489" s="107"/>
      <c r="UCH489" s="107"/>
      <c r="UCI489" s="107"/>
      <c r="UCJ489" s="107"/>
      <c r="UCK489" s="107"/>
      <c r="UCL489" s="107"/>
      <c r="UCM489" s="107"/>
      <c r="UCN489" s="107"/>
      <c r="UCO489" s="107"/>
      <c r="UCP489" s="107"/>
      <c r="UCQ489" s="107"/>
      <c r="UCR489" s="107"/>
      <c r="UCS489" s="107"/>
      <c r="UCT489" s="107"/>
      <c r="UCU489" s="107"/>
      <c r="UCV489" s="107"/>
      <c r="UCW489" s="107"/>
      <c r="UCX489" s="107"/>
      <c r="UCY489" s="107"/>
      <c r="UCZ489" s="107"/>
      <c r="UDA489" s="107"/>
      <c r="UDB489" s="107"/>
      <c r="UDC489" s="107"/>
      <c r="UDD489" s="107"/>
      <c r="UDE489" s="107"/>
      <c r="UDF489" s="107"/>
      <c r="UDG489" s="107"/>
      <c r="UDH489" s="107"/>
      <c r="UDI489" s="107"/>
      <c r="UDJ489" s="107"/>
      <c r="UDK489" s="107"/>
      <c r="UDL489" s="107"/>
      <c r="UDM489" s="107"/>
      <c r="UDN489" s="107"/>
      <c r="UDO489" s="107"/>
      <c r="UDP489" s="107"/>
      <c r="UDQ489" s="107"/>
      <c r="UDR489" s="107"/>
      <c r="UDS489" s="107"/>
      <c r="UDT489" s="107"/>
      <c r="UDU489" s="107"/>
      <c r="UDV489" s="107"/>
      <c r="UDW489" s="107"/>
      <c r="UDX489" s="107"/>
      <c r="UDY489" s="107"/>
      <c r="UDZ489" s="107"/>
      <c r="UEA489" s="107"/>
      <c r="UEB489" s="107"/>
      <c r="UEC489" s="107"/>
      <c r="UED489" s="107"/>
      <c r="UEE489" s="107"/>
      <c r="UEF489" s="107"/>
      <c r="UEG489" s="107"/>
      <c r="UEH489" s="107"/>
      <c r="UEI489" s="107"/>
      <c r="UEJ489" s="107"/>
      <c r="UEK489" s="107"/>
      <c r="UEL489" s="107"/>
      <c r="UEM489" s="107"/>
      <c r="UEN489" s="107"/>
      <c r="UEO489" s="107"/>
      <c r="UEP489" s="107"/>
      <c r="UEQ489" s="107"/>
      <c r="UER489" s="107"/>
      <c r="UES489" s="107"/>
      <c r="UET489" s="107"/>
      <c r="UEU489" s="107"/>
      <c r="UEV489" s="107"/>
      <c r="UEW489" s="107"/>
      <c r="UEX489" s="107"/>
      <c r="UEY489" s="107"/>
      <c r="UEZ489" s="107"/>
      <c r="UFA489" s="107"/>
      <c r="UFB489" s="107"/>
      <c r="UFC489" s="107"/>
      <c r="UFD489" s="107"/>
      <c r="UFE489" s="107"/>
      <c r="UFF489" s="107"/>
      <c r="UFG489" s="107"/>
      <c r="UFH489" s="107"/>
      <c r="UFI489" s="107"/>
      <c r="UFJ489" s="107"/>
      <c r="UFK489" s="107"/>
      <c r="UFL489" s="107"/>
      <c r="UFM489" s="107"/>
      <c r="UFN489" s="107"/>
      <c r="UFO489" s="107"/>
      <c r="UFP489" s="107"/>
      <c r="UFQ489" s="107"/>
      <c r="UFR489" s="107"/>
      <c r="UFS489" s="107"/>
      <c r="UFT489" s="107"/>
      <c r="UFU489" s="107"/>
      <c r="UFV489" s="107"/>
      <c r="UFW489" s="107"/>
      <c r="UFX489" s="107"/>
      <c r="UFY489" s="107"/>
      <c r="UFZ489" s="107"/>
      <c r="UGA489" s="107"/>
      <c r="UGB489" s="107"/>
      <c r="UGC489" s="107"/>
      <c r="UGD489" s="107"/>
      <c r="UGE489" s="107"/>
      <c r="UGF489" s="107"/>
      <c r="UGG489" s="107"/>
      <c r="UGH489" s="107"/>
      <c r="UGI489" s="107"/>
      <c r="UGJ489" s="107"/>
      <c r="UGK489" s="107"/>
      <c r="UGL489" s="107"/>
      <c r="UGM489" s="107"/>
      <c r="UGN489" s="107"/>
      <c r="UGO489" s="107"/>
      <c r="UGP489" s="107"/>
      <c r="UGQ489" s="107"/>
      <c r="UGR489" s="107"/>
      <c r="UGS489" s="107"/>
      <c r="UGT489" s="107"/>
      <c r="UGU489" s="107"/>
      <c r="UGV489" s="107"/>
      <c r="UGW489" s="107"/>
      <c r="UGX489" s="107"/>
      <c r="UGY489" s="107"/>
      <c r="UGZ489" s="107"/>
      <c r="UHA489" s="107"/>
      <c r="UHB489" s="107"/>
      <c r="UHC489" s="107"/>
      <c r="UHD489" s="107"/>
      <c r="UHE489" s="107"/>
      <c r="UHF489" s="107"/>
      <c r="UHG489" s="107"/>
      <c r="UHH489" s="107"/>
      <c r="UHI489" s="107"/>
      <c r="UHJ489" s="107"/>
      <c r="UHK489" s="107"/>
      <c r="UHL489" s="107"/>
      <c r="UHM489" s="107"/>
      <c r="UHN489" s="107"/>
      <c r="UHO489" s="107"/>
      <c r="UHP489" s="107"/>
      <c r="UHQ489" s="107"/>
      <c r="UHR489" s="107"/>
      <c r="UHS489" s="107"/>
      <c r="UHT489" s="107"/>
      <c r="UHU489" s="107"/>
      <c r="UHV489" s="107"/>
      <c r="UHW489" s="107"/>
      <c r="UHX489" s="107"/>
      <c r="UHY489" s="107"/>
      <c r="UHZ489" s="107"/>
      <c r="UIA489" s="107"/>
      <c r="UIB489" s="107"/>
      <c r="UIC489" s="107"/>
      <c r="UID489" s="107"/>
      <c r="UIE489" s="107"/>
      <c r="UIF489" s="107"/>
      <c r="UIG489" s="107"/>
      <c r="UIH489" s="107"/>
      <c r="UII489" s="107"/>
      <c r="UIJ489" s="107"/>
      <c r="UIK489" s="107"/>
      <c r="UIL489" s="107"/>
      <c r="UIM489" s="107"/>
      <c r="UIN489" s="107"/>
      <c r="UIO489" s="107"/>
      <c r="UIP489" s="107"/>
      <c r="UIQ489" s="107"/>
      <c r="UIR489" s="107"/>
      <c r="UIS489" s="107"/>
      <c r="UIT489" s="107"/>
      <c r="UIU489" s="107"/>
      <c r="UIV489" s="107"/>
      <c r="UIW489" s="107"/>
      <c r="UIX489" s="107"/>
      <c r="UIY489" s="107"/>
      <c r="UIZ489" s="107"/>
      <c r="UJA489" s="107"/>
      <c r="UJB489" s="107"/>
      <c r="UJC489" s="107"/>
      <c r="UJD489" s="107"/>
      <c r="UJE489" s="107"/>
      <c r="UJF489" s="107"/>
      <c r="UJG489" s="107"/>
      <c r="UJH489" s="107"/>
      <c r="UJI489" s="107"/>
      <c r="UJJ489" s="107"/>
      <c r="UJK489" s="107"/>
      <c r="UJL489" s="107"/>
      <c r="UJM489" s="107"/>
      <c r="UJN489" s="107"/>
      <c r="UJO489" s="107"/>
      <c r="UJP489" s="107"/>
      <c r="UJQ489" s="107"/>
      <c r="UJR489" s="107"/>
      <c r="UJS489" s="107"/>
      <c r="UJT489" s="107"/>
      <c r="UJU489" s="107"/>
      <c r="UJV489" s="107"/>
      <c r="UJW489" s="107"/>
      <c r="UJX489" s="107"/>
      <c r="UJY489" s="107"/>
      <c r="UJZ489" s="107"/>
      <c r="UKA489" s="107"/>
      <c r="UKB489" s="107"/>
      <c r="UKC489" s="107"/>
      <c r="UKD489" s="107"/>
      <c r="UKE489" s="107"/>
      <c r="UKF489" s="107"/>
      <c r="UKG489" s="107"/>
      <c r="UKH489" s="107"/>
      <c r="UKI489" s="107"/>
      <c r="UKJ489" s="107"/>
      <c r="UKK489" s="107"/>
      <c r="UKL489" s="107"/>
      <c r="UKM489" s="107"/>
      <c r="UKN489" s="107"/>
      <c r="UKO489" s="107"/>
      <c r="UKP489" s="107"/>
      <c r="UKQ489" s="107"/>
      <c r="UKR489" s="107"/>
      <c r="UKS489" s="107"/>
      <c r="UKT489" s="107"/>
      <c r="UKU489" s="107"/>
      <c r="UKV489" s="107"/>
      <c r="UKW489" s="107"/>
      <c r="UKX489" s="107"/>
      <c r="UKY489" s="107"/>
      <c r="UKZ489" s="107"/>
      <c r="ULA489" s="107"/>
      <c r="ULB489" s="107"/>
      <c r="ULC489" s="107"/>
      <c r="ULD489" s="107"/>
      <c r="ULE489" s="107"/>
      <c r="ULF489" s="107"/>
      <c r="ULG489" s="107"/>
      <c r="ULH489" s="107"/>
      <c r="ULI489" s="107"/>
      <c r="ULJ489" s="107"/>
      <c r="ULK489" s="107"/>
      <c r="ULL489" s="107"/>
      <c r="ULM489" s="107"/>
      <c r="ULN489" s="107"/>
      <c r="ULO489" s="107"/>
      <c r="ULP489" s="107"/>
      <c r="ULQ489" s="107"/>
      <c r="ULR489" s="107"/>
      <c r="ULS489" s="107"/>
      <c r="ULT489" s="107"/>
      <c r="ULU489" s="107"/>
      <c r="ULV489" s="107"/>
      <c r="ULW489" s="107"/>
      <c r="ULX489" s="107"/>
      <c r="ULY489" s="107"/>
      <c r="ULZ489" s="107"/>
      <c r="UMA489" s="107"/>
      <c r="UMB489" s="107"/>
      <c r="UMC489" s="107"/>
      <c r="UMD489" s="107"/>
      <c r="UME489" s="107"/>
      <c r="UMF489" s="107"/>
      <c r="UMG489" s="107"/>
      <c r="UMH489" s="107"/>
      <c r="UMI489" s="107"/>
      <c r="UMJ489" s="107"/>
      <c r="UMK489" s="107"/>
      <c r="UML489" s="107"/>
      <c r="UMM489" s="107"/>
      <c r="UMN489" s="107"/>
      <c r="UMO489" s="107"/>
      <c r="UMP489" s="107"/>
      <c r="UMQ489" s="107"/>
      <c r="UMR489" s="107"/>
      <c r="UMS489" s="107"/>
      <c r="UMT489" s="107"/>
      <c r="UMU489" s="107"/>
      <c r="UMV489" s="107"/>
      <c r="UMW489" s="107"/>
      <c r="UMX489" s="107"/>
      <c r="UMY489" s="107"/>
      <c r="UMZ489" s="107"/>
      <c r="UNA489" s="107"/>
      <c r="UNB489" s="107"/>
      <c r="UNC489" s="107"/>
      <c r="UND489" s="107"/>
      <c r="UNE489" s="107"/>
      <c r="UNF489" s="107"/>
      <c r="UNG489" s="107"/>
      <c r="UNH489" s="107"/>
      <c r="UNI489" s="107"/>
      <c r="UNJ489" s="107"/>
      <c r="UNK489" s="107"/>
      <c r="UNL489" s="107"/>
      <c r="UNM489" s="107"/>
      <c r="UNN489" s="107"/>
      <c r="UNO489" s="107"/>
      <c r="UNP489" s="107"/>
      <c r="UNQ489" s="107"/>
      <c r="UNR489" s="107"/>
      <c r="UNS489" s="107"/>
      <c r="UNT489" s="107"/>
      <c r="UNU489" s="107"/>
      <c r="UNV489" s="107"/>
      <c r="UNW489" s="107"/>
      <c r="UNX489" s="107"/>
      <c r="UNY489" s="107"/>
      <c r="UNZ489" s="107"/>
      <c r="UOA489" s="107"/>
      <c r="UOB489" s="107"/>
      <c r="UOC489" s="107"/>
      <c r="UOD489" s="107"/>
      <c r="UOE489" s="107"/>
      <c r="UOF489" s="107"/>
      <c r="UOG489" s="107"/>
      <c r="UOH489" s="107"/>
      <c r="UOI489" s="107"/>
      <c r="UOJ489" s="107"/>
      <c r="UOK489" s="107"/>
      <c r="UOL489" s="107"/>
      <c r="UOM489" s="107"/>
      <c r="UON489" s="107"/>
      <c r="UOO489" s="107"/>
      <c r="UOP489" s="107"/>
      <c r="UOQ489" s="107"/>
      <c r="UOR489" s="107"/>
      <c r="UOS489" s="107"/>
      <c r="UOT489" s="107"/>
      <c r="UOU489" s="107"/>
      <c r="UOV489" s="107"/>
      <c r="UOW489" s="107"/>
      <c r="UOX489" s="107"/>
      <c r="UOY489" s="107"/>
      <c r="UOZ489" s="107"/>
      <c r="UPA489" s="107"/>
      <c r="UPB489" s="107"/>
      <c r="UPC489" s="107"/>
      <c r="UPD489" s="107"/>
      <c r="UPE489" s="107"/>
      <c r="UPF489" s="107"/>
      <c r="UPG489" s="107"/>
      <c r="UPH489" s="107"/>
      <c r="UPI489" s="107"/>
      <c r="UPJ489" s="107"/>
      <c r="UPK489" s="107"/>
      <c r="UPL489" s="107"/>
      <c r="UPM489" s="107"/>
      <c r="UPN489" s="107"/>
      <c r="UPO489" s="107"/>
      <c r="UPP489" s="107"/>
      <c r="UPQ489" s="107"/>
      <c r="UPR489" s="107"/>
      <c r="UPS489" s="107"/>
      <c r="UPT489" s="107"/>
      <c r="UPU489" s="107"/>
      <c r="UPV489" s="107"/>
      <c r="UPW489" s="107"/>
      <c r="UPX489" s="107"/>
      <c r="UPY489" s="107"/>
      <c r="UPZ489" s="107"/>
      <c r="UQA489" s="107"/>
      <c r="UQB489" s="107"/>
      <c r="UQC489" s="107"/>
      <c r="UQD489" s="107"/>
      <c r="UQE489" s="107"/>
      <c r="UQF489" s="107"/>
      <c r="UQG489" s="107"/>
      <c r="UQH489" s="107"/>
      <c r="UQI489" s="107"/>
      <c r="UQJ489" s="107"/>
      <c r="UQK489" s="107"/>
      <c r="UQL489" s="107"/>
      <c r="UQM489" s="107"/>
      <c r="UQN489" s="107"/>
      <c r="UQO489" s="107"/>
      <c r="UQP489" s="107"/>
      <c r="UQQ489" s="107"/>
      <c r="UQR489" s="107"/>
      <c r="UQS489" s="107"/>
      <c r="UQT489" s="107"/>
      <c r="UQU489" s="107"/>
      <c r="UQV489" s="107"/>
      <c r="UQW489" s="107"/>
      <c r="UQX489" s="107"/>
      <c r="UQY489" s="107"/>
      <c r="UQZ489" s="107"/>
      <c r="URA489" s="107"/>
      <c r="URB489" s="107"/>
      <c r="URC489" s="107"/>
      <c r="URD489" s="107"/>
      <c r="URE489" s="107"/>
      <c r="URF489" s="107"/>
      <c r="URG489" s="107"/>
      <c r="URH489" s="107"/>
      <c r="URI489" s="107"/>
      <c r="URJ489" s="107"/>
      <c r="URK489" s="107"/>
      <c r="URL489" s="107"/>
      <c r="URM489" s="107"/>
      <c r="URN489" s="107"/>
      <c r="URO489" s="107"/>
      <c r="URP489" s="107"/>
      <c r="URQ489" s="107"/>
      <c r="URR489" s="107"/>
      <c r="URS489" s="107"/>
      <c r="URT489" s="107"/>
      <c r="URU489" s="107"/>
      <c r="URV489" s="107"/>
      <c r="URW489" s="107"/>
      <c r="URX489" s="107"/>
      <c r="URY489" s="107"/>
      <c r="URZ489" s="107"/>
      <c r="USA489" s="107"/>
      <c r="USB489" s="107"/>
      <c r="USC489" s="107"/>
      <c r="USD489" s="107"/>
      <c r="USE489" s="107"/>
      <c r="USF489" s="107"/>
      <c r="USG489" s="107"/>
      <c r="USH489" s="107"/>
      <c r="USI489" s="107"/>
      <c r="USJ489" s="107"/>
      <c r="USK489" s="107"/>
      <c r="USL489" s="107"/>
      <c r="USM489" s="107"/>
      <c r="USN489" s="107"/>
      <c r="USO489" s="107"/>
      <c r="USP489" s="107"/>
      <c r="USQ489" s="107"/>
      <c r="USR489" s="107"/>
      <c r="USS489" s="107"/>
      <c r="UST489" s="107"/>
      <c r="USU489" s="107"/>
      <c r="USV489" s="107"/>
      <c r="USW489" s="107"/>
      <c r="USX489" s="107"/>
      <c r="USY489" s="107"/>
      <c r="USZ489" s="107"/>
      <c r="UTA489" s="107"/>
      <c r="UTB489" s="107"/>
      <c r="UTC489" s="107"/>
      <c r="UTD489" s="107"/>
      <c r="UTE489" s="107"/>
      <c r="UTF489" s="107"/>
      <c r="UTG489" s="107"/>
      <c r="UTH489" s="107"/>
      <c r="UTI489" s="107"/>
      <c r="UTJ489" s="107"/>
      <c r="UTK489" s="107"/>
      <c r="UTL489" s="107"/>
      <c r="UTM489" s="107"/>
      <c r="UTN489" s="107"/>
      <c r="UTO489" s="107"/>
      <c r="UTP489" s="107"/>
      <c r="UTQ489" s="107"/>
      <c r="UTR489" s="107"/>
      <c r="UTS489" s="107"/>
      <c r="UTT489" s="107"/>
      <c r="UTU489" s="107"/>
      <c r="UTV489" s="107"/>
      <c r="UTW489" s="107"/>
      <c r="UTX489" s="107"/>
      <c r="UTY489" s="107"/>
      <c r="UTZ489" s="107"/>
      <c r="UUA489" s="107"/>
      <c r="UUB489" s="107"/>
      <c r="UUC489" s="107"/>
      <c r="UUD489" s="107"/>
      <c r="UUE489" s="107"/>
      <c r="UUF489" s="107"/>
      <c r="UUG489" s="107"/>
      <c r="UUH489" s="107"/>
      <c r="UUI489" s="107"/>
      <c r="UUJ489" s="107"/>
      <c r="UUK489" s="107"/>
      <c r="UUL489" s="107"/>
      <c r="UUM489" s="107"/>
      <c r="UUN489" s="107"/>
      <c r="UUO489" s="107"/>
      <c r="UUP489" s="107"/>
      <c r="UUQ489" s="107"/>
      <c r="UUR489" s="107"/>
      <c r="UUS489" s="107"/>
      <c r="UUT489" s="107"/>
      <c r="UUU489" s="107"/>
      <c r="UUV489" s="107"/>
      <c r="UUW489" s="107"/>
      <c r="UUX489" s="107"/>
      <c r="UUY489" s="107"/>
      <c r="UUZ489" s="107"/>
      <c r="UVA489" s="107"/>
      <c r="UVB489" s="107"/>
      <c r="UVC489" s="107"/>
      <c r="UVD489" s="107"/>
      <c r="UVE489" s="107"/>
      <c r="UVF489" s="107"/>
      <c r="UVG489" s="107"/>
      <c r="UVH489" s="107"/>
      <c r="UVI489" s="107"/>
      <c r="UVJ489" s="107"/>
      <c r="UVK489" s="107"/>
      <c r="UVL489" s="107"/>
      <c r="UVM489" s="107"/>
      <c r="UVN489" s="107"/>
      <c r="UVO489" s="107"/>
      <c r="UVP489" s="107"/>
      <c r="UVQ489" s="107"/>
      <c r="UVR489" s="107"/>
      <c r="UVS489" s="107"/>
      <c r="UVT489" s="107"/>
      <c r="UVU489" s="107"/>
      <c r="UVV489" s="107"/>
      <c r="UVW489" s="107"/>
      <c r="UVX489" s="107"/>
      <c r="UVY489" s="107"/>
      <c r="UVZ489" s="107"/>
      <c r="UWA489" s="107"/>
      <c r="UWB489" s="107"/>
      <c r="UWC489" s="107"/>
      <c r="UWD489" s="107"/>
      <c r="UWE489" s="107"/>
      <c r="UWF489" s="107"/>
      <c r="UWG489" s="107"/>
      <c r="UWH489" s="107"/>
      <c r="UWI489" s="107"/>
      <c r="UWJ489" s="107"/>
      <c r="UWK489" s="107"/>
      <c r="UWL489" s="107"/>
      <c r="UWM489" s="107"/>
      <c r="UWN489" s="107"/>
      <c r="UWO489" s="107"/>
      <c r="UWP489" s="107"/>
      <c r="UWQ489" s="107"/>
      <c r="UWR489" s="107"/>
      <c r="UWS489" s="107"/>
      <c r="UWT489" s="107"/>
      <c r="UWU489" s="107"/>
      <c r="UWV489" s="107"/>
      <c r="UWW489" s="107"/>
      <c r="UWX489" s="107"/>
      <c r="UWY489" s="107"/>
      <c r="UWZ489" s="107"/>
      <c r="UXA489" s="107"/>
      <c r="UXB489" s="107"/>
      <c r="UXC489" s="107"/>
      <c r="UXD489" s="107"/>
      <c r="UXE489" s="107"/>
      <c r="UXF489" s="107"/>
      <c r="UXG489" s="107"/>
      <c r="UXH489" s="107"/>
      <c r="UXI489" s="107"/>
      <c r="UXJ489" s="107"/>
      <c r="UXK489" s="107"/>
      <c r="UXL489" s="107"/>
      <c r="UXM489" s="107"/>
      <c r="UXN489" s="107"/>
      <c r="UXO489" s="107"/>
      <c r="UXP489" s="107"/>
      <c r="UXQ489" s="107"/>
      <c r="UXR489" s="107"/>
      <c r="UXS489" s="107"/>
      <c r="UXT489" s="107"/>
      <c r="UXU489" s="107"/>
      <c r="UXV489" s="107"/>
      <c r="UXW489" s="107"/>
      <c r="UXX489" s="107"/>
      <c r="UXY489" s="107"/>
      <c r="UXZ489" s="107"/>
      <c r="UYA489" s="107"/>
      <c r="UYB489" s="107"/>
      <c r="UYC489" s="107"/>
      <c r="UYD489" s="107"/>
      <c r="UYE489" s="107"/>
      <c r="UYF489" s="107"/>
      <c r="UYG489" s="107"/>
      <c r="UYH489" s="107"/>
      <c r="UYI489" s="107"/>
      <c r="UYJ489" s="107"/>
      <c r="UYK489" s="107"/>
      <c r="UYL489" s="107"/>
      <c r="UYM489" s="107"/>
      <c r="UYN489" s="107"/>
      <c r="UYO489" s="107"/>
      <c r="UYP489" s="107"/>
      <c r="UYQ489" s="107"/>
      <c r="UYR489" s="107"/>
      <c r="UYS489" s="107"/>
      <c r="UYT489" s="107"/>
      <c r="UYU489" s="107"/>
      <c r="UYV489" s="107"/>
      <c r="UYW489" s="107"/>
      <c r="UYX489" s="107"/>
      <c r="UYY489" s="107"/>
      <c r="UYZ489" s="107"/>
      <c r="UZA489" s="107"/>
      <c r="UZB489" s="107"/>
      <c r="UZC489" s="107"/>
      <c r="UZD489" s="107"/>
      <c r="UZE489" s="107"/>
      <c r="UZF489" s="107"/>
      <c r="UZG489" s="107"/>
      <c r="UZH489" s="107"/>
      <c r="UZI489" s="107"/>
      <c r="UZJ489" s="107"/>
      <c r="UZK489" s="107"/>
      <c r="UZL489" s="107"/>
      <c r="UZM489" s="107"/>
      <c r="UZN489" s="107"/>
      <c r="UZO489" s="107"/>
      <c r="UZP489" s="107"/>
      <c r="UZQ489" s="107"/>
      <c r="UZR489" s="107"/>
      <c r="UZS489" s="107"/>
      <c r="UZT489" s="107"/>
      <c r="UZU489" s="107"/>
      <c r="UZV489" s="107"/>
      <c r="UZW489" s="107"/>
      <c r="UZX489" s="107"/>
      <c r="UZY489" s="107"/>
      <c r="UZZ489" s="107"/>
      <c r="VAA489" s="107"/>
      <c r="VAB489" s="107"/>
      <c r="VAC489" s="107"/>
      <c r="VAD489" s="107"/>
      <c r="VAE489" s="107"/>
      <c r="VAF489" s="107"/>
      <c r="VAG489" s="107"/>
      <c r="VAH489" s="107"/>
      <c r="VAI489" s="107"/>
      <c r="VAJ489" s="107"/>
      <c r="VAK489" s="107"/>
      <c r="VAL489" s="107"/>
      <c r="VAM489" s="107"/>
      <c r="VAN489" s="107"/>
      <c r="VAO489" s="107"/>
      <c r="VAP489" s="107"/>
      <c r="VAQ489" s="107"/>
      <c r="VAR489" s="107"/>
      <c r="VAS489" s="107"/>
      <c r="VAT489" s="107"/>
      <c r="VAU489" s="107"/>
      <c r="VAV489" s="107"/>
      <c r="VAW489" s="107"/>
      <c r="VAX489" s="107"/>
      <c r="VAY489" s="107"/>
      <c r="VAZ489" s="107"/>
      <c r="VBA489" s="107"/>
      <c r="VBB489" s="107"/>
      <c r="VBC489" s="107"/>
      <c r="VBD489" s="107"/>
      <c r="VBE489" s="107"/>
      <c r="VBF489" s="107"/>
      <c r="VBG489" s="107"/>
      <c r="VBH489" s="107"/>
      <c r="VBI489" s="107"/>
      <c r="VBJ489" s="107"/>
      <c r="VBK489" s="107"/>
      <c r="VBL489" s="107"/>
      <c r="VBM489" s="107"/>
      <c r="VBN489" s="107"/>
      <c r="VBO489" s="107"/>
      <c r="VBP489" s="107"/>
      <c r="VBQ489" s="107"/>
      <c r="VBR489" s="107"/>
      <c r="VBS489" s="107"/>
      <c r="VBT489" s="107"/>
      <c r="VBU489" s="107"/>
      <c r="VBV489" s="107"/>
      <c r="VBW489" s="107"/>
      <c r="VBX489" s="107"/>
      <c r="VBY489" s="107"/>
      <c r="VBZ489" s="107"/>
      <c r="VCA489" s="107"/>
      <c r="VCB489" s="107"/>
      <c r="VCC489" s="107"/>
      <c r="VCD489" s="107"/>
      <c r="VCE489" s="107"/>
      <c r="VCF489" s="107"/>
      <c r="VCG489" s="107"/>
      <c r="VCH489" s="107"/>
      <c r="VCI489" s="107"/>
      <c r="VCJ489" s="107"/>
      <c r="VCK489" s="107"/>
      <c r="VCL489" s="107"/>
      <c r="VCM489" s="107"/>
      <c r="VCN489" s="107"/>
      <c r="VCO489" s="107"/>
      <c r="VCP489" s="107"/>
      <c r="VCQ489" s="107"/>
      <c r="VCR489" s="107"/>
      <c r="VCS489" s="107"/>
      <c r="VCT489" s="107"/>
      <c r="VCU489" s="107"/>
      <c r="VCV489" s="107"/>
      <c r="VCW489" s="107"/>
      <c r="VCX489" s="107"/>
      <c r="VCY489" s="107"/>
      <c r="VCZ489" s="107"/>
      <c r="VDA489" s="107"/>
      <c r="VDB489" s="107"/>
      <c r="VDC489" s="107"/>
      <c r="VDD489" s="107"/>
      <c r="VDE489" s="107"/>
      <c r="VDF489" s="107"/>
      <c r="VDG489" s="107"/>
      <c r="VDH489" s="107"/>
      <c r="VDI489" s="107"/>
      <c r="VDJ489" s="107"/>
      <c r="VDK489" s="107"/>
      <c r="VDL489" s="107"/>
      <c r="VDM489" s="107"/>
      <c r="VDN489" s="107"/>
      <c r="VDO489" s="107"/>
      <c r="VDP489" s="107"/>
      <c r="VDQ489" s="107"/>
      <c r="VDR489" s="107"/>
      <c r="VDS489" s="107"/>
      <c r="VDT489" s="107"/>
      <c r="VDU489" s="107"/>
      <c r="VDV489" s="107"/>
      <c r="VDW489" s="107"/>
      <c r="VDX489" s="107"/>
      <c r="VDY489" s="107"/>
      <c r="VDZ489" s="107"/>
      <c r="VEA489" s="107"/>
      <c r="VEB489" s="107"/>
      <c r="VEC489" s="107"/>
      <c r="VED489" s="107"/>
      <c r="VEE489" s="107"/>
      <c r="VEF489" s="107"/>
      <c r="VEG489" s="107"/>
      <c r="VEH489" s="107"/>
      <c r="VEI489" s="107"/>
      <c r="VEJ489" s="107"/>
      <c r="VEK489" s="107"/>
      <c r="VEL489" s="107"/>
      <c r="VEM489" s="107"/>
      <c r="VEN489" s="107"/>
      <c r="VEO489" s="107"/>
      <c r="VEP489" s="107"/>
      <c r="VEQ489" s="107"/>
      <c r="VER489" s="107"/>
      <c r="VES489" s="107"/>
      <c r="VET489" s="107"/>
      <c r="VEU489" s="107"/>
      <c r="VEV489" s="107"/>
      <c r="VEW489" s="107"/>
      <c r="VEX489" s="107"/>
      <c r="VEY489" s="107"/>
      <c r="VEZ489" s="107"/>
      <c r="VFA489" s="107"/>
      <c r="VFB489" s="107"/>
      <c r="VFC489" s="107"/>
      <c r="VFD489" s="107"/>
      <c r="VFE489" s="107"/>
      <c r="VFF489" s="107"/>
      <c r="VFG489" s="107"/>
      <c r="VFH489" s="107"/>
      <c r="VFI489" s="107"/>
      <c r="VFJ489" s="107"/>
      <c r="VFK489" s="107"/>
      <c r="VFL489" s="107"/>
      <c r="VFM489" s="107"/>
      <c r="VFN489" s="107"/>
      <c r="VFO489" s="107"/>
      <c r="VFP489" s="107"/>
      <c r="VFQ489" s="107"/>
      <c r="VFR489" s="107"/>
      <c r="VFS489" s="107"/>
      <c r="VFT489" s="107"/>
      <c r="VFU489" s="107"/>
      <c r="VFV489" s="107"/>
      <c r="VFW489" s="107"/>
      <c r="VFX489" s="107"/>
      <c r="VFY489" s="107"/>
      <c r="VFZ489" s="107"/>
      <c r="VGA489" s="107"/>
      <c r="VGB489" s="107"/>
      <c r="VGC489" s="107"/>
      <c r="VGD489" s="107"/>
      <c r="VGE489" s="107"/>
      <c r="VGF489" s="107"/>
      <c r="VGG489" s="107"/>
      <c r="VGH489" s="107"/>
      <c r="VGI489" s="107"/>
      <c r="VGJ489" s="107"/>
      <c r="VGK489" s="107"/>
      <c r="VGL489" s="107"/>
      <c r="VGM489" s="107"/>
      <c r="VGN489" s="107"/>
      <c r="VGO489" s="107"/>
      <c r="VGP489" s="107"/>
      <c r="VGQ489" s="107"/>
      <c r="VGR489" s="107"/>
      <c r="VGS489" s="107"/>
      <c r="VGT489" s="107"/>
      <c r="VGU489" s="107"/>
      <c r="VGV489" s="107"/>
      <c r="VGW489" s="107"/>
      <c r="VGX489" s="107"/>
      <c r="VGY489" s="107"/>
      <c r="VGZ489" s="107"/>
      <c r="VHA489" s="107"/>
      <c r="VHB489" s="107"/>
      <c r="VHC489" s="107"/>
      <c r="VHD489" s="107"/>
      <c r="VHE489" s="107"/>
      <c r="VHF489" s="107"/>
      <c r="VHG489" s="107"/>
      <c r="VHH489" s="107"/>
      <c r="VHI489" s="107"/>
      <c r="VHJ489" s="107"/>
      <c r="VHK489" s="107"/>
      <c r="VHL489" s="107"/>
      <c r="VHM489" s="107"/>
      <c r="VHN489" s="107"/>
      <c r="VHO489" s="107"/>
      <c r="VHP489" s="107"/>
      <c r="VHQ489" s="107"/>
      <c r="VHR489" s="107"/>
      <c r="VHS489" s="107"/>
      <c r="VHT489" s="107"/>
      <c r="VHU489" s="107"/>
      <c r="VHV489" s="107"/>
      <c r="VHW489" s="107"/>
      <c r="VHX489" s="107"/>
      <c r="VHY489" s="107"/>
      <c r="VHZ489" s="107"/>
      <c r="VIA489" s="107"/>
      <c r="VIB489" s="107"/>
      <c r="VIC489" s="107"/>
      <c r="VID489" s="107"/>
      <c r="VIE489" s="107"/>
      <c r="VIF489" s="107"/>
      <c r="VIG489" s="107"/>
      <c r="VIH489" s="107"/>
      <c r="VII489" s="107"/>
      <c r="VIJ489" s="107"/>
      <c r="VIK489" s="107"/>
      <c r="VIL489" s="107"/>
      <c r="VIM489" s="107"/>
      <c r="VIN489" s="107"/>
      <c r="VIO489" s="107"/>
      <c r="VIP489" s="107"/>
      <c r="VIQ489" s="107"/>
      <c r="VIR489" s="107"/>
      <c r="VIS489" s="107"/>
      <c r="VIT489" s="107"/>
      <c r="VIU489" s="107"/>
      <c r="VIV489" s="107"/>
      <c r="VIW489" s="107"/>
      <c r="VIX489" s="107"/>
      <c r="VIY489" s="107"/>
      <c r="VIZ489" s="107"/>
      <c r="VJA489" s="107"/>
      <c r="VJB489" s="107"/>
      <c r="VJC489" s="107"/>
      <c r="VJD489" s="107"/>
      <c r="VJE489" s="107"/>
      <c r="VJF489" s="107"/>
      <c r="VJG489" s="107"/>
      <c r="VJH489" s="107"/>
      <c r="VJI489" s="107"/>
      <c r="VJJ489" s="107"/>
      <c r="VJK489" s="107"/>
      <c r="VJL489" s="107"/>
      <c r="VJM489" s="107"/>
      <c r="VJN489" s="107"/>
      <c r="VJO489" s="107"/>
      <c r="VJP489" s="107"/>
      <c r="VJQ489" s="107"/>
      <c r="VJR489" s="107"/>
      <c r="VJS489" s="107"/>
      <c r="VJT489" s="107"/>
      <c r="VJU489" s="107"/>
      <c r="VJV489" s="107"/>
      <c r="VJW489" s="107"/>
      <c r="VJX489" s="107"/>
      <c r="VJY489" s="107"/>
      <c r="VJZ489" s="107"/>
      <c r="VKA489" s="107"/>
      <c r="VKB489" s="107"/>
      <c r="VKC489" s="107"/>
      <c r="VKD489" s="107"/>
      <c r="VKE489" s="107"/>
      <c r="VKF489" s="107"/>
      <c r="VKG489" s="107"/>
      <c r="VKH489" s="107"/>
      <c r="VKI489" s="107"/>
      <c r="VKJ489" s="107"/>
      <c r="VKK489" s="107"/>
      <c r="VKL489" s="107"/>
      <c r="VKM489" s="107"/>
      <c r="VKN489" s="107"/>
      <c r="VKO489" s="107"/>
      <c r="VKP489" s="107"/>
      <c r="VKQ489" s="107"/>
      <c r="VKR489" s="107"/>
      <c r="VKS489" s="107"/>
      <c r="VKT489" s="107"/>
      <c r="VKU489" s="107"/>
      <c r="VKV489" s="107"/>
      <c r="VKW489" s="107"/>
      <c r="VKX489" s="107"/>
      <c r="VKY489" s="107"/>
      <c r="VKZ489" s="107"/>
      <c r="VLA489" s="107"/>
      <c r="VLB489" s="107"/>
      <c r="VLC489" s="107"/>
      <c r="VLD489" s="107"/>
      <c r="VLE489" s="107"/>
      <c r="VLF489" s="107"/>
      <c r="VLG489" s="107"/>
      <c r="VLH489" s="107"/>
      <c r="VLI489" s="107"/>
      <c r="VLJ489" s="107"/>
      <c r="VLK489" s="107"/>
      <c r="VLL489" s="107"/>
      <c r="VLM489" s="107"/>
      <c r="VLN489" s="107"/>
      <c r="VLO489" s="107"/>
      <c r="VLP489" s="107"/>
      <c r="VLQ489" s="107"/>
      <c r="VLR489" s="107"/>
      <c r="VLS489" s="107"/>
      <c r="VLT489" s="107"/>
      <c r="VLU489" s="107"/>
      <c r="VLV489" s="107"/>
      <c r="VLW489" s="107"/>
      <c r="VLX489" s="107"/>
      <c r="VLY489" s="107"/>
      <c r="VLZ489" s="107"/>
      <c r="VMA489" s="107"/>
      <c r="VMB489" s="107"/>
      <c r="VMC489" s="107"/>
      <c r="VMD489" s="107"/>
      <c r="VME489" s="107"/>
      <c r="VMF489" s="107"/>
      <c r="VMG489" s="107"/>
      <c r="VMH489" s="107"/>
      <c r="VMI489" s="107"/>
      <c r="VMJ489" s="107"/>
      <c r="VMK489" s="107"/>
      <c r="VML489" s="107"/>
      <c r="VMM489" s="107"/>
      <c r="VMN489" s="107"/>
      <c r="VMO489" s="107"/>
      <c r="VMP489" s="107"/>
      <c r="VMQ489" s="107"/>
      <c r="VMR489" s="107"/>
      <c r="VMS489" s="107"/>
      <c r="VMT489" s="107"/>
      <c r="VMU489" s="107"/>
      <c r="VMV489" s="107"/>
      <c r="VMW489" s="107"/>
      <c r="VMX489" s="107"/>
      <c r="VMY489" s="107"/>
      <c r="VMZ489" s="107"/>
      <c r="VNA489" s="107"/>
      <c r="VNB489" s="107"/>
      <c r="VNC489" s="107"/>
      <c r="VND489" s="107"/>
      <c r="VNE489" s="107"/>
      <c r="VNF489" s="107"/>
      <c r="VNG489" s="107"/>
      <c r="VNH489" s="107"/>
      <c r="VNI489" s="107"/>
      <c r="VNJ489" s="107"/>
      <c r="VNK489" s="107"/>
      <c r="VNL489" s="107"/>
      <c r="VNM489" s="107"/>
      <c r="VNN489" s="107"/>
      <c r="VNO489" s="107"/>
      <c r="VNP489" s="107"/>
      <c r="VNQ489" s="107"/>
      <c r="VNR489" s="107"/>
      <c r="VNS489" s="107"/>
      <c r="VNT489" s="107"/>
      <c r="VNU489" s="107"/>
      <c r="VNV489" s="107"/>
      <c r="VNW489" s="107"/>
      <c r="VNX489" s="107"/>
      <c r="VNY489" s="107"/>
      <c r="VNZ489" s="107"/>
      <c r="VOA489" s="107"/>
      <c r="VOB489" s="107"/>
      <c r="VOC489" s="107"/>
      <c r="VOD489" s="107"/>
      <c r="VOE489" s="107"/>
      <c r="VOF489" s="107"/>
      <c r="VOG489" s="107"/>
      <c r="VOH489" s="107"/>
      <c r="VOI489" s="107"/>
      <c r="VOJ489" s="107"/>
      <c r="VOK489" s="107"/>
      <c r="VOL489" s="107"/>
      <c r="VOM489" s="107"/>
      <c r="VON489" s="107"/>
      <c r="VOO489" s="107"/>
      <c r="VOP489" s="107"/>
      <c r="VOQ489" s="107"/>
      <c r="VOR489" s="107"/>
      <c r="VOS489" s="107"/>
      <c r="VOT489" s="107"/>
      <c r="VOU489" s="107"/>
      <c r="VOV489" s="107"/>
      <c r="VOW489" s="107"/>
      <c r="VOX489" s="107"/>
      <c r="VOY489" s="107"/>
      <c r="VOZ489" s="107"/>
      <c r="VPA489" s="107"/>
      <c r="VPB489" s="107"/>
      <c r="VPC489" s="107"/>
      <c r="VPD489" s="107"/>
      <c r="VPE489" s="107"/>
      <c r="VPF489" s="107"/>
      <c r="VPG489" s="107"/>
      <c r="VPH489" s="107"/>
      <c r="VPI489" s="107"/>
      <c r="VPJ489" s="107"/>
      <c r="VPK489" s="107"/>
      <c r="VPL489" s="107"/>
      <c r="VPM489" s="107"/>
      <c r="VPN489" s="107"/>
      <c r="VPO489" s="107"/>
      <c r="VPP489" s="107"/>
      <c r="VPQ489" s="107"/>
      <c r="VPR489" s="107"/>
      <c r="VPS489" s="107"/>
      <c r="VPT489" s="107"/>
      <c r="VPU489" s="107"/>
      <c r="VPV489" s="107"/>
      <c r="VPW489" s="107"/>
      <c r="VPX489" s="107"/>
      <c r="VPY489" s="107"/>
      <c r="VPZ489" s="107"/>
      <c r="VQA489" s="107"/>
      <c r="VQB489" s="107"/>
      <c r="VQC489" s="107"/>
      <c r="VQD489" s="107"/>
      <c r="VQE489" s="107"/>
      <c r="VQF489" s="107"/>
      <c r="VQG489" s="107"/>
      <c r="VQH489" s="107"/>
      <c r="VQI489" s="107"/>
      <c r="VQJ489" s="107"/>
      <c r="VQK489" s="107"/>
      <c r="VQL489" s="107"/>
      <c r="VQM489" s="107"/>
      <c r="VQN489" s="107"/>
      <c r="VQO489" s="107"/>
      <c r="VQP489" s="107"/>
      <c r="VQQ489" s="107"/>
      <c r="VQR489" s="107"/>
      <c r="VQS489" s="107"/>
      <c r="VQT489" s="107"/>
      <c r="VQU489" s="107"/>
      <c r="VQV489" s="107"/>
      <c r="VQW489" s="107"/>
      <c r="VQX489" s="107"/>
      <c r="VQY489" s="107"/>
      <c r="VQZ489" s="107"/>
      <c r="VRA489" s="107"/>
      <c r="VRB489" s="107"/>
      <c r="VRC489" s="107"/>
      <c r="VRD489" s="107"/>
      <c r="VRE489" s="107"/>
      <c r="VRF489" s="107"/>
      <c r="VRG489" s="107"/>
      <c r="VRH489" s="107"/>
      <c r="VRI489" s="107"/>
      <c r="VRJ489" s="107"/>
      <c r="VRK489" s="107"/>
      <c r="VRL489" s="107"/>
      <c r="VRM489" s="107"/>
      <c r="VRN489" s="107"/>
      <c r="VRO489" s="107"/>
      <c r="VRP489" s="107"/>
      <c r="VRQ489" s="107"/>
      <c r="VRR489" s="107"/>
      <c r="VRS489" s="107"/>
      <c r="VRT489" s="107"/>
      <c r="VRU489" s="107"/>
      <c r="VRV489" s="107"/>
      <c r="VRW489" s="107"/>
      <c r="VRX489" s="107"/>
      <c r="VRY489" s="107"/>
      <c r="VRZ489" s="107"/>
      <c r="VSA489" s="107"/>
      <c r="VSB489" s="107"/>
      <c r="VSC489" s="107"/>
      <c r="VSD489" s="107"/>
      <c r="VSE489" s="107"/>
      <c r="VSF489" s="107"/>
      <c r="VSG489" s="107"/>
      <c r="VSH489" s="107"/>
      <c r="VSI489" s="107"/>
      <c r="VSJ489" s="107"/>
      <c r="VSK489" s="107"/>
      <c r="VSL489" s="107"/>
      <c r="VSM489" s="107"/>
      <c r="VSN489" s="107"/>
      <c r="VSO489" s="107"/>
      <c r="VSP489" s="107"/>
      <c r="VSQ489" s="107"/>
      <c r="VSR489" s="107"/>
      <c r="VSS489" s="107"/>
      <c r="VST489" s="107"/>
      <c r="VSU489" s="107"/>
      <c r="VSV489" s="107"/>
      <c r="VSW489" s="107"/>
      <c r="VSX489" s="107"/>
      <c r="VSY489" s="107"/>
      <c r="VSZ489" s="107"/>
      <c r="VTA489" s="107"/>
      <c r="VTB489" s="107"/>
      <c r="VTC489" s="107"/>
      <c r="VTD489" s="107"/>
      <c r="VTE489" s="107"/>
      <c r="VTF489" s="107"/>
      <c r="VTG489" s="107"/>
      <c r="VTH489" s="107"/>
      <c r="VTI489" s="107"/>
      <c r="VTJ489" s="107"/>
      <c r="VTK489" s="107"/>
      <c r="VTL489" s="107"/>
      <c r="VTM489" s="107"/>
      <c r="VTN489" s="107"/>
      <c r="VTO489" s="107"/>
      <c r="VTP489" s="107"/>
      <c r="VTQ489" s="107"/>
      <c r="VTR489" s="107"/>
      <c r="VTS489" s="107"/>
      <c r="VTT489" s="107"/>
      <c r="VTU489" s="107"/>
      <c r="VTV489" s="107"/>
      <c r="VTW489" s="107"/>
      <c r="VTX489" s="107"/>
      <c r="VTY489" s="107"/>
      <c r="VTZ489" s="107"/>
      <c r="VUA489" s="107"/>
      <c r="VUB489" s="107"/>
      <c r="VUC489" s="107"/>
      <c r="VUD489" s="107"/>
      <c r="VUE489" s="107"/>
      <c r="VUF489" s="107"/>
      <c r="VUG489" s="107"/>
      <c r="VUH489" s="107"/>
      <c r="VUI489" s="107"/>
      <c r="VUJ489" s="107"/>
      <c r="VUK489" s="107"/>
      <c r="VUL489" s="107"/>
      <c r="VUM489" s="107"/>
      <c r="VUN489" s="107"/>
      <c r="VUO489" s="107"/>
      <c r="VUP489" s="107"/>
      <c r="VUQ489" s="107"/>
      <c r="VUR489" s="107"/>
      <c r="VUS489" s="107"/>
      <c r="VUT489" s="107"/>
      <c r="VUU489" s="107"/>
      <c r="VUV489" s="107"/>
      <c r="VUW489" s="107"/>
      <c r="VUX489" s="107"/>
      <c r="VUY489" s="107"/>
      <c r="VUZ489" s="107"/>
      <c r="VVA489" s="107"/>
      <c r="VVB489" s="107"/>
      <c r="VVC489" s="107"/>
      <c r="VVD489" s="107"/>
      <c r="VVE489" s="107"/>
      <c r="VVF489" s="107"/>
      <c r="VVG489" s="107"/>
      <c r="VVH489" s="107"/>
      <c r="VVI489" s="107"/>
      <c r="VVJ489" s="107"/>
      <c r="VVK489" s="107"/>
      <c r="VVL489" s="107"/>
      <c r="VVM489" s="107"/>
      <c r="VVN489" s="107"/>
      <c r="VVO489" s="107"/>
      <c r="VVP489" s="107"/>
      <c r="VVQ489" s="107"/>
      <c r="VVR489" s="107"/>
      <c r="VVS489" s="107"/>
      <c r="VVT489" s="107"/>
      <c r="VVU489" s="107"/>
      <c r="VVV489" s="107"/>
      <c r="VVW489" s="107"/>
      <c r="VVX489" s="107"/>
      <c r="VVY489" s="107"/>
      <c r="VVZ489" s="107"/>
      <c r="VWA489" s="107"/>
      <c r="VWB489" s="107"/>
      <c r="VWC489" s="107"/>
      <c r="VWD489" s="107"/>
      <c r="VWE489" s="107"/>
      <c r="VWF489" s="107"/>
      <c r="VWG489" s="107"/>
      <c r="VWH489" s="107"/>
      <c r="VWI489" s="107"/>
      <c r="VWJ489" s="107"/>
      <c r="VWK489" s="107"/>
      <c r="VWL489" s="107"/>
      <c r="VWM489" s="107"/>
      <c r="VWN489" s="107"/>
      <c r="VWO489" s="107"/>
      <c r="VWP489" s="107"/>
      <c r="VWQ489" s="107"/>
      <c r="VWR489" s="107"/>
      <c r="VWS489" s="107"/>
      <c r="VWT489" s="107"/>
      <c r="VWU489" s="107"/>
      <c r="VWV489" s="107"/>
      <c r="VWW489" s="107"/>
      <c r="VWX489" s="107"/>
      <c r="VWY489" s="107"/>
      <c r="VWZ489" s="107"/>
      <c r="VXA489" s="107"/>
      <c r="VXB489" s="107"/>
      <c r="VXC489" s="107"/>
      <c r="VXD489" s="107"/>
      <c r="VXE489" s="107"/>
      <c r="VXF489" s="107"/>
      <c r="VXG489" s="107"/>
      <c r="VXH489" s="107"/>
      <c r="VXI489" s="107"/>
      <c r="VXJ489" s="107"/>
      <c r="VXK489" s="107"/>
      <c r="VXL489" s="107"/>
      <c r="VXM489" s="107"/>
      <c r="VXN489" s="107"/>
      <c r="VXO489" s="107"/>
      <c r="VXP489" s="107"/>
      <c r="VXQ489" s="107"/>
      <c r="VXR489" s="107"/>
      <c r="VXS489" s="107"/>
      <c r="VXT489" s="107"/>
      <c r="VXU489" s="107"/>
      <c r="VXV489" s="107"/>
      <c r="VXW489" s="107"/>
      <c r="VXX489" s="107"/>
      <c r="VXY489" s="107"/>
      <c r="VXZ489" s="107"/>
      <c r="VYA489" s="107"/>
      <c r="VYB489" s="107"/>
      <c r="VYC489" s="107"/>
      <c r="VYD489" s="107"/>
      <c r="VYE489" s="107"/>
      <c r="VYF489" s="107"/>
      <c r="VYG489" s="107"/>
      <c r="VYH489" s="107"/>
      <c r="VYI489" s="107"/>
      <c r="VYJ489" s="107"/>
      <c r="VYK489" s="107"/>
      <c r="VYL489" s="107"/>
      <c r="VYM489" s="107"/>
      <c r="VYN489" s="107"/>
      <c r="VYO489" s="107"/>
      <c r="VYP489" s="107"/>
      <c r="VYQ489" s="107"/>
      <c r="VYR489" s="107"/>
      <c r="VYS489" s="107"/>
      <c r="VYT489" s="107"/>
      <c r="VYU489" s="107"/>
      <c r="VYV489" s="107"/>
      <c r="VYW489" s="107"/>
      <c r="VYX489" s="107"/>
      <c r="VYY489" s="107"/>
      <c r="VYZ489" s="107"/>
      <c r="VZA489" s="107"/>
      <c r="VZB489" s="107"/>
      <c r="VZC489" s="107"/>
      <c r="VZD489" s="107"/>
      <c r="VZE489" s="107"/>
      <c r="VZF489" s="107"/>
      <c r="VZG489" s="107"/>
      <c r="VZH489" s="107"/>
      <c r="VZI489" s="107"/>
      <c r="VZJ489" s="107"/>
      <c r="VZK489" s="107"/>
      <c r="VZL489" s="107"/>
      <c r="VZM489" s="107"/>
      <c r="VZN489" s="107"/>
      <c r="VZO489" s="107"/>
      <c r="VZP489" s="107"/>
      <c r="VZQ489" s="107"/>
      <c r="VZR489" s="107"/>
      <c r="VZS489" s="107"/>
      <c r="VZT489" s="107"/>
      <c r="VZU489" s="107"/>
      <c r="VZV489" s="107"/>
      <c r="VZW489" s="107"/>
      <c r="VZX489" s="107"/>
      <c r="VZY489" s="107"/>
      <c r="VZZ489" s="107"/>
      <c r="WAA489" s="107"/>
      <c r="WAB489" s="107"/>
      <c r="WAC489" s="107"/>
      <c r="WAD489" s="107"/>
      <c r="WAE489" s="107"/>
      <c r="WAF489" s="107"/>
      <c r="WAG489" s="107"/>
      <c r="WAH489" s="107"/>
      <c r="WAI489" s="107"/>
      <c r="WAJ489" s="107"/>
      <c r="WAK489" s="107"/>
      <c r="WAL489" s="107"/>
      <c r="WAM489" s="107"/>
      <c r="WAN489" s="107"/>
      <c r="WAO489" s="107"/>
      <c r="WAP489" s="107"/>
      <c r="WAQ489" s="107"/>
      <c r="WAR489" s="107"/>
      <c r="WAS489" s="107"/>
      <c r="WAT489" s="107"/>
      <c r="WAU489" s="107"/>
      <c r="WAV489" s="107"/>
      <c r="WAW489" s="107"/>
      <c r="WAX489" s="107"/>
      <c r="WAY489" s="107"/>
      <c r="WAZ489" s="107"/>
      <c r="WBA489" s="107"/>
      <c r="WBB489" s="107"/>
      <c r="WBC489" s="107"/>
      <c r="WBD489" s="107"/>
      <c r="WBE489" s="107"/>
      <c r="WBF489" s="107"/>
      <c r="WBG489" s="107"/>
      <c r="WBH489" s="107"/>
      <c r="WBI489" s="107"/>
      <c r="WBJ489" s="107"/>
      <c r="WBK489" s="107"/>
      <c r="WBL489" s="107"/>
      <c r="WBM489" s="107"/>
      <c r="WBN489" s="107"/>
      <c r="WBO489" s="107"/>
      <c r="WBP489" s="107"/>
      <c r="WBQ489" s="107"/>
      <c r="WBR489" s="107"/>
      <c r="WBS489" s="107"/>
      <c r="WBT489" s="107"/>
      <c r="WBU489" s="107"/>
      <c r="WBV489" s="107"/>
      <c r="WBW489" s="107"/>
      <c r="WBX489" s="107"/>
      <c r="WBY489" s="107"/>
      <c r="WBZ489" s="107"/>
      <c r="WCA489" s="107"/>
      <c r="WCB489" s="107"/>
      <c r="WCC489" s="107"/>
      <c r="WCD489" s="107"/>
      <c r="WCE489" s="107"/>
      <c r="WCF489" s="107"/>
      <c r="WCG489" s="107"/>
      <c r="WCH489" s="107"/>
      <c r="WCI489" s="107"/>
      <c r="WCJ489" s="107"/>
      <c r="WCK489" s="107"/>
      <c r="WCL489" s="107"/>
      <c r="WCM489" s="107"/>
      <c r="WCN489" s="107"/>
      <c r="WCO489" s="107"/>
      <c r="WCP489" s="107"/>
      <c r="WCQ489" s="107"/>
      <c r="WCR489" s="107"/>
      <c r="WCS489" s="107"/>
      <c r="WCT489" s="107"/>
      <c r="WCU489" s="107"/>
      <c r="WCV489" s="107"/>
      <c r="WCW489" s="107"/>
      <c r="WCX489" s="107"/>
      <c r="WCY489" s="107"/>
      <c r="WCZ489" s="107"/>
      <c r="WDA489" s="107"/>
      <c r="WDB489" s="107"/>
      <c r="WDC489" s="107"/>
      <c r="WDD489" s="107"/>
      <c r="WDE489" s="107"/>
      <c r="WDF489" s="107"/>
      <c r="WDG489" s="107"/>
      <c r="WDH489" s="107"/>
      <c r="WDI489" s="107"/>
      <c r="WDJ489" s="107"/>
      <c r="WDK489" s="107"/>
      <c r="WDL489" s="107"/>
      <c r="WDM489" s="107"/>
      <c r="WDN489" s="107"/>
      <c r="WDO489" s="107"/>
      <c r="WDP489" s="107"/>
      <c r="WDQ489" s="107"/>
      <c r="WDR489" s="107"/>
      <c r="WDS489" s="107"/>
      <c r="WDT489" s="107"/>
      <c r="WDU489" s="107"/>
      <c r="WDV489" s="107"/>
      <c r="WDW489" s="107"/>
      <c r="WDX489" s="107"/>
      <c r="WDY489" s="107"/>
      <c r="WDZ489" s="107"/>
      <c r="WEA489" s="107"/>
      <c r="WEB489" s="107"/>
      <c r="WEC489" s="107"/>
      <c r="WED489" s="107"/>
      <c r="WEE489" s="107"/>
      <c r="WEF489" s="107"/>
      <c r="WEG489" s="107"/>
      <c r="WEH489" s="107"/>
      <c r="WEI489" s="107"/>
      <c r="WEJ489" s="107"/>
      <c r="WEK489" s="107"/>
      <c r="WEL489" s="107"/>
      <c r="WEM489" s="107"/>
      <c r="WEN489" s="107"/>
      <c r="WEO489" s="107"/>
      <c r="WEP489" s="107"/>
      <c r="WEQ489" s="107"/>
      <c r="WER489" s="107"/>
      <c r="WES489" s="107"/>
      <c r="WET489" s="107"/>
      <c r="WEU489" s="107"/>
      <c r="WEV489" s="107"/>
      <c r="WEW489" s="107"/>
      <c r="WEX489" s="107"/>
      <c r="WEY489" s="107"/>
      <c r="WEZ489" s="107"/>
      <c r="WFA489" s="107"/>
      <c r="WFB489" s="107"/>
      <c r="WFC489" s="107"/>
      <c r="WFD489" s="107"/>
      <c r="WFE489" s="107"/>
      <c r="WFF489" s="107"/>
      <c r="WFG489" s="107"/>
      <c r="WFH489" s="107"/>
      <c r="WFI489" s="107"/>
      <c r="WFJ489" s="107"/>
      <c r="WFK489" s="107"/>
      <c r="WFL489" s="107"/>
      <c r="WFM489" s="107"/>
      <c r="WFN489" s="107"/>
      <c r="WFO489" s="107"/>
      <c r="WFP489" s="107"/>
      <c r="WFQ489" s="107"/>
      <c r="WFR489" s="107"/>
      <c r="WFS489" s="107"/>
      <c r="WFT489" s="107"/>
      <c r="WFU489" s="107"/>
      <c r="WFV489" s="107"/>
      <c r="WFW489" s="107"/>
      <c r="WFX489" s="107"/>
      <c r="WFY489" s="107"/>
      <c r="WFZ489" s="107"/>
      <c r="WGA489" s="107"/>
      <c r="WGB489" s="107"/>
      <c r="WGC489" s="107"/>
      <c r="WGD489" s="107"/>
      <c r="WGE489" s="107"/>
      <c r="WGF489" s="107"/>
      <c r="WGG489" s="107"/>
      <c r="WGH489" s="107"/>
      <c r="WGI489" s="107"/>
      <c r="WGJ489" s="107"/>
      <c r="WGK489" s="107"/>
      <c r="WGL489" s="107"/>
      <c r="WGM489" s="107"/>
      <c r="WGN489" s="107"/>
      <c r="WGO489" s="107"/>
      <c r="WGP489" s="107"/>
      <c r="WGQ489" s="107"/>
      <c r="WGR489" s="107"/>
      <c r="WGS489" s="107"/>
      <c r="WGT489" s="107"/>
      <c r="WGU489" s="107"/>
      <c r="WGV489" s="107"/>
      <c r="WGW489" s="107"/>
      <c r="WGX489" s="107"/>
      <c r="WGY489" s="107"/>
      <c r="WGZ489" s="107"/>
      <c r="WHA489" s="107"/>
      <c r="WHB489" s="107"/>
      <c r="WHC489" s="107"/>
      <c r="WHD489" s="107"/>
      <c r="WHE489" s="107"/>
      <c r="WHF489" s="107"/>
      <c r="WHG489" s="107"/>
      <c r="WHH489" s="107"/>
      <c r="WHI489" s="107"/>
      <c r="WHJ489" s="107"/>
      <c r="WHK489" s="107"/>
      <c r="WHL489" s="107"/>
      <c r="WHM489" s="107"/>
      <c r="WHN489" s="107"/>
      <c r="WHO489" s="107"/>
      <c r="WHP489" s="107"/>
      <c r="WHQ489" s="107"/>
      <c r="WHR489" s="107"/>
      <c r="WHS489" s="107"/>
      <c r="WHT489" s="107"/>
      <c r="WHU489" s="107"/>
      <c r="WHV489" s="107"/>
      <c r="WHW489" s="107"/>
      <c r="WHX489" s="107"/>
      <c r="WHY489" s="107"/>
      <c r="WHZ489" s="107"/>
      <c r="WIA489" s="107"/>
      <c r="WIB489" s="107"/>
      <c r="WIC489" s="107"/>
      <c r="WID489" s="107"/>
      <c r="WIE489" s="107"/>
      <c r="WIF489" s="107"/>
      <c r="WIG489" s="107"/>
      <c r="WIH489" s="107"/>
      <c r="WII489" s="107"/>
      <c r="WIJ489" s="107"/>
      <c r="WIK489" s="107"/>
      <c r="WIL489" s="107"/>
      <c r="WIM489" s="107"/>
      <c r="WIN489" s="107"/>
      <c r="WIO489" s="107"/>
      <c r="WIP489" s="107"/>
      <c r="WIQ489" s="107"/>
      <c r="WIR489" s="107"/>
      <c r="WIS489" s="107"/>
      <c r="WIT489" s="107"/>
      <c r="WIU489" s="107"/>
      <c r="WIV489" s="107"/>
      <c r="WIW489" s="107"/>
      <c r="WIX489" s="107"/>
      <c r="WIY489" s="107"/>
      <c r="WIZ489" s="107"/>
      <c r="WJA489" s="107"/>
      <c r="WJB489" s="107"/>
      <c r="WJC489" s="107"/>
      <c r="WJD489" s="107"/>
      <c r="WJE489" s="107"/>
      <c r="WJF489" s="107"/>
      <c r="WJG489" s="107"/>
      <c r="WJH489" s="107"/>
      <c r="WJI489" s="107"/>
      <c r="WJJ489" s="107"/>
      <c r="WJK489" s="107"/>
      <c r="WJL489" s="107"/>
      <c r="WJM489" s="107"/>
      <c r="WJN489" s="107"/>
      <c r="WJO489" s="107"/>
      <c r="WJP489" s="107"/>
      <c r="WJQ489" s="107"/>
      <c r="WJR489" s="107"/>
      <c r="WJS489" s="107"/>
      <c r="WJT489" s="107"/>
      <c r="WJU489" s="107"/>
      <c r="WJV489" s="107"/>
      <c r="WJW489" s="107"/>
      <c r="WJX489" s="107"/>
      <c r="WJY489" s="107"/>
      <c r="WJZ489" s="107"/>
      <c r="WKA489" s="107"/>
      <c r="WKB489" s="107"/>
      <c r="WKC489" s="107"/>
      <c r="WKD489" s="107"/>
      <c r="WKE489" s="107"/>
      <c r="WKF489" s="107"/>
      <c r="WKG489" s="107"/>
      <c r="WKH489" s="107"/>
      <c r="WKI489" s="107"/>
      <c r="WKJ489" s="107"/>
      <c r="WKK489" s="107"/>
      <c r="WKL489" s="107"/>
      <c r="WKM489" s="107"/>
      <c r="WKN489" s="107"/>
      <c r="WKO489" s="107"/>
      <c r="WKP489" s="107"/>
      <c r="WKQ489" s="107"/>
      <c r="WKR489" s="107"/>
      <c r="WKS489" s="107"/>
      <c r="WKT489" s="107"/>
      <c r="WKU489" s="107"/>
      <c r="WKV489" s="107"/>
      <c r="WKW489" s="107"/>
      <c r="WKX489" s="107"/>
      <c r="WKY489" s="107"/>
      <c r="WKZ489" s="107"/>
      <c r="WLA489" s="107"/>
      <c r="WLB489" s="107"/>
      <c r="WLC489" s="107"/>
      <c r="WLD489" s="107"/>
      <c r="WLE489" s="107"/>
      <c r="WLF489" s="107"/>
      <c r="WLG489" s="107"/>
      <c r="WLH489" s="107"/>
      <c r="WLI489" s="107"/>
      <c r="WLJ489" s="107"/>
      <c r="WLK489" s="107"/>
      <c r="WLL489" s="107"/>
      <c r="WLM489" s="107"/>
      <c r="WLN489" s="107"/>
      <c r="WLO489" s="107"/>
      <c r="WLP489" s="107"/>
      <c r="WLQ489" s="107"/>
      <c r="WLR489" s="107"/>
      <c r="WLS489" s="107"/>
      <c r="WLT489" s="107"/>
      <c r="WLU489" s="107"/>
      <c r="WLV489" s="107"/>
      <c r="WLW489" s="107"/>
      <c r="WLX489" s="107"/>
      <c r="WLY489" s="107"/>
      <c r="WLZ489" s="107"/>
      <c r="WMA489" s="107"/>
      <c r="WMB489" s="107"/>
      <c r="WMC489" s="107"/>
      <c r="WMD489" s="107"/>
      <c r="WME489" s="107"/>
      <c r="WMF489" s="107"/>
      <c r="WMG489" s="107"/>
      <c r="WMH489" s="107"/>
      <c r="WMI489" s="107"/>
      <c r="WMJ489" s="107"/>
      <c r="WMK489" s="107"/>
      <c r="WML489" s="107"/>
      <c r="WMM489" s="107"/>
      <c r="WMN489" s="107"/>
      <c r="WMO489" s="107"/>
      <c r="WMP489" s="107"/>
      <c r="WMQ489" s="107"/>
      <c r="WMR489" s="107"/>
      <c r="WMS489" s="107"/>
      <c r="WMT489" s="107"/>
      <c r="WMU489" s="107"/>
      <c r="WMV489" s="107"/>
      <c r="WMW489" s="107"/>
      <c r="WMX489" s="107"/>
      <c r="WMY489" s="107"/>
      <c r="WMZ489" s="107"/>
      <c r="WNA489" s="107"/>
      <c r="WNB489" s="107"/>
      <c r="WNC489" s="107"/>
      <c r="WND489" s="107"/>
      <c r="WNE489" s="107"/>
      <c r="WNF489" s="107"/>
      <c r="WNG489" s="107"/>
      <c r="WNH489" s="107"/>
      <c r="WNI489" s="107"/>
      <c r="WNJ489" s="107"/>
      <c r="WNK489" s="107"/>
      <c r="WNL489" s="107"/>
      <c r="WNM489" s="107"/>
      <c r="WNN489" s="107"/>
      <c r="WNO489" s="107"/>
      <c r="WNP489" s="107"/>
      <c r="WNQ489" s="107"/>
      <c r="WNR489" s="107"/>
      <c r="WNS489" s="107"/>
      <c r="WNT489" s="107"/>
      <c r="WNU489" s="107"/>
      <c r="WNV489" s="107"/>
      <c r="WNW489" s="107"/>
      <c r="WNX489" s="107"/>
      <c r="WNY489" s="107"/>
      <c r="WNZ489" s="107"/>
      <c r="WOA489" s="107"/>
      <c r="WOB489" s="107"/>
      <c r="WOC489" s="107"/>
      <c r="WOD489" s="107"/>
      <c r="WOE489" s="107"/>
      <c r="WOF489" s="107"/>
      <c r="WOG489" s="107"/>
      <c r="WOH489" s="107"/>
      <c r="WOI489" s="107"/>
      <c r="WOJ489" s="107"/>
      <c r="WOK489" s="107"/>
      <c r="WOL489" s="107"/>
      <c r="WOM489" s="107"/>
      <c r="WON489" s="107"/>
      <c r="WOO489" s="107"/>
      <c r="WOP489" s="107"/>
      <c r="WOQ489" s="107"/>
      <c r="WOR489" s="107"/>
      <c r="WOS489" s="107"/>
      <c r="WOT489" s="107"/>
      <c r="WOU489" s="107"/>
      <c r="WOV489" s="107"/>
      <c r="WOW489" s="107"/>
      <c r="WOX489" s="107"/>
      <c r="WOY489" s="107"/>
      <c r="WOZ489" s="107"/>
      <c r="WPA489" s="107"/>
      <c r="WPB489" s="107"/>
      <c r="WPC489" s="107"/>
      <c r="WPD489" s="107"/>
      <c r="WPE489" s="107"/>
      <c r="WPF489" s="107"/>
      <c r="WPG489" s="107"/>
      <c r="WPH489" s="107"/>
      <c r="WPI489" s="107"/>
      <c r="WPJ489" s="107"/>
      <c r="WPK489" s="107"/>
      <c r="WPL489" s="107"/>
      <c r="WPM489" s="107"/>
      <c r="WPN489" s="107"/>
      <c r="WPO489" s="107"/>
      <c r="WPP489" s="107"/>
      <c r="WPQ489" s="107"/>
      <c r="WPR489" s="107"/>
      <c r="WPS489" s="107"/>
      <c r="WPT489" s="107"/>
      <c r="WPU489" s="107"/>
      <c r="WPV489" s="107"/>
      <c r="WPW489" s="107"/>
      <c r="WPX489" s="107"/>
      <c r="WPY489" s="107"/>
      <c r="WPZ489" s="107"/>
      <c r="WQA489" s="107"/>
      <c r="WQB489" s="107"/>
      <c r="WQC489" s="107"/>
      <c r="WQD489" s="107"/>
      <c r="WQE489" s="107"/>
      <c r="WQF489" s="107"/>
      <c r="WQG489" s="107"/>
      <c r="WQH489" s="107"/>
      <c r="WQI489" s="107"/>
      <c r="WQJ489" s="107"/>
      <c r="WQK489" s="107"/>
      <c r="WQL489" s="107"/>
      <c r="WQM489" s="107"/>
      <c r="WQN489" s="107"/>
      <c r="WQO489" s="107"/>
      <c r="WQP489" s="107"/>
      <c r="WQQ489" s="107"/>
      <c r="WQR489" s="107"/>
      <c r="WQS489" s="107"/>
      <c r="WQT489" s="107"/>
      <c r="WQU489" s="107"/>
      <c r="WQV489" s="107"/>
      <c r="WQW489" s="107"/>
      <c r="WQX489" s="107"/>
      <c r="WQY489" s="107"/>
      <c r="WQZ489" s="107"/>
      <c r="WRA489" s="107"/>
      <c r="WRB489" s="107"/>
      <c r="WRC489" s="107"/>
      <c r="WRD489" s="107"/>
      <c r="WRE489" s="107"/>
      <c r="WRF489" s="107"/>
      <c r="WRG489" s="107"/>
      <c r="WRH489" s="107"/>
      <c r="WRI489" s="107"/>
      <c r="WRJ489" s="107"/>
      <c r="WRK489" s="107"/>
      <c r="WRL489" s="107"/>
      <c r="WRM489" s="107"/>
      <c r="WRN489" s="107"/>
      <c r="WRO489" s="107"/>
      <c r="WRP489" s="107"/>
      <c r="WRQ489" s="107"/>
      <c r="WRR489" s="107"/>
      <c r="WRS489" s="107"/>
      <c r="WRT489" s="107"/>
      <c r="WRU489" s="107"/>
      <c r="WRV489" s="107"/>
      <c r="WRW489" s="107"/>
      <c r="WRX489" s="107"/>
      <c r="WRY489" s="107"/>
      <c r="WRZ489" s="107"/>
      <c r="WSA489" s="107"/>
      <c r="WSB489" s="107"/>
      <c r="WSC489" s="107"/>
      <c r="WSD489" s="107"/>
      <c r="WSE489" s="107"/>
      <c r="WSF489" s="107"/>
      <c r="WSG489" s="107"/>
      <c r="WSH489" s="107"/>
      <c r="WSI489" s="107"/>
      <c r="WSJ489" s="107"/>
      <c r="WSK489" s="107"/>
      <c r="WSL489" s="107"/>
      <c r="WSM489" s="107"/>
      <c r="WSN489" s="107"/>
      <c r="WSO489" s="107"/>
      <c r="WSP489" s="107"/>
      <c r="WSQ489" s="107"/>
      <c r="WSR489" s="107"/>
      <c r="WSS489" s="107"/>
      <c r="WST489" s="107"/>
      <c r="WSU489" s="107"/>
      <c r="WSV489" s="107"/>
      <c r="WSW489" s="107"/>
      <c r="WSX489" s="107"/>
      <c r="WSY489" s="107"/>
      <c r="WSZ489" s="107"/>
      <c r="WTA489" s="107"/>
      <c r="WTB489" s="107"/>
      <c r="WTC489" s="107"/>
      <c r="WTD489" s="107"/>
      <c r="WTE489" s="107"/>
      <c r="WTF489" s="107"/>
      <c r="WTG489" s="107"/>
      <c r="WTH489" s="107"/>
      <c r="WTI489" s="107"/>
      <c r="WTJ489" s="107"/>
      <c r="WTK489" s="107"/>
      <c r="WTL489" s="107"/>
      <c r="WTM489" s="107"/>
      <c r="WTN489" s="107"/>
      <c r="WTO489" s="107"/>
      <c r="WTP489" s="107"/>
      <c r="WTQ489" s="107"/>
      <c r="WTR489" s="107"/>
      <c r="WTS489" s="107"/>
      <c r="WTT489" s="107"/>
      <c r="WTU489" s="107"/>
      <c r="WTV489" s="107"/>
      <c r="WTW489" s="107"/>
      <c r="WTX489" s="107"/>
      <c r="WTY489" s="107"/>
      <c r="WTZ489" s="107"/>
      <c r="WUA489" s="107"/>
      <c r="WUB489" s="107"/>
      <c r="WUC489" s="107"/>
      <c r="WUD489" s="107"/>
      <c r="WUE489" s="107"/>
      <c r="WUF489" s="107"/>
      <c r="WUG489" s="107"/>
      <c r="WUH489" s="107"/>
      <c r="WUI489" s="107"/>
      <c r="WUJ489" s="107"/>
      <c r="WUK489" s="107"/>
      <c r="WUL489" s="107"/>
      <c r="WUM489" s="107"/>
      <c r="WUN489" s="107"/>
      <c r="WUO489" s="107"/>
      <c r="WUP489" s="107"/>
      <c r="WUQ489" s="107"/>
      <c r="WUR489" s="107"/>
      <c r="WUS489" s="107"/>
      <c r="WUT489" s="107"/>
      <c r="WUU489" s="107"/>
      <c r="WUV489" s="107"/>
      <c r="WUW489" s="107"/>
      <c r="WUX489" s="107"/>
      <c r="WUY489" s="107"/>
      <c r="WUZ489" s="107"/>
      <c r="WVA489" s="107"/>
      <c r="WVB489" s="107"/>
      <c r="WVC489" s="107"/>
      <c r="WVD489" s="107"/>
      <c r="WVE489" s="107"/>
      <c r="WVF489" s="107"/>
      <c r="WVG489" s="107"/>
      <c r="WVH489" s="107"/>
      <c r="WVI489" s="107"/>
      <c r="WVJ489" s="107"/>
      <c r="WVK489" s="107"/>
      <c r="WVL489" s="107"/>
      <c r="WVM489" s="107"/>
      <c r="WVN489" s="107"/>
      <c r="WVO489" s="107"/>
      <c r="WVP489" s="107"/>
      <c r="WVQ489" s="107"/>
      <c r="WVR489" s="107"/>
      <c r="WVS489" s="107"/>
      <c r="WVT489" s="107"/>
      <c r="WVU489" s="107"/>
      <c r="WVV489" s="107"/>
      <c r="WVW489" s="107"/>
      <c r="WVX489" s="107"/>
      <c r="WVY489" s="107"/>
      <c r="WVZ489" s="107"/>
      <c r="WWA489" s="107"/>
      <c r="WWB489" s="107"/>
      <c r="WWC489" s="107"/>
      <c r="WWD489" s="107"/>
      <c r="WWE489" s="107"/>
      <c r="WWF489" s="107"/>
      <c r="WWG489" s="107"/>
      <c r="WWH489" s="107"/>
      <c r="WWI489" s="107"/>
      <c r="WWJ489" s="107"/>
      <c r="WWK489" s="107"/>
      <c r="WWL489" s="107"/>
      <c r="WWM489" s="107"/>
      <c r="WWN489" s="107"/>
      <c r="WWO489" s="107"/>
      <c r="WWP489" s="107"/>
      <c r="WWQ489" s="107"/>
      <c r="WWR489" s="107"/>
      <c r="WWS489" s="107"/>
      <c r="WWT489" s="107"/>
      <c r="WWU489" s="107"/>
      <c r="WWV489" s="107"/>
      <c r="WWW489" s="107"/>
      <c r="WWX489" s="107"/>
      <c r="WWY489" s="107"/>
      <c r="WWZ489" s="107"/>
      <c r="WXA489" s="107"/>
      <c r="WXB489" s="107"/>
      <c r="WXC489" s="107"/>
      <c r="WXD489" s="107"/>
      <c r="WXE489" s="107"/>
      <c r="WXF489" s="107"/>
      <c r="WXG489" s="107"/>
      <c r="WXH489" s="107"/>
      <c r="WXI489" s="107"/>
      <c r="WXJ489" s="107"/>
      <c r="WXK489" s="107"/>
      <c r="WXL489" s="107"/>
      <c r="WXM489" s="107"/>
      <c r="WXN489" s="107"/>
      <c r="WXO489" s="107"/>
      <c r="WXP489" s="107"/>
      <c r="WXQ489" s="107"/>
      <c r="WXR489" s="107"/>
      <c r="WXS489" s="107"/>
      <c r="WXT489" s="107"/>
      <c r="WXU489" s="107"/>
      <c r="WXV489" s="107"/>
      <c r="WXW489" s="107"/>
      <c r="WXX489" s="107"/>
      <c r="WXY489" s="107"/>
      <c r="WXZ489" s="107"/>
      <c r="WYA489" s="107"/>
      <c r="WYB489" s="107"/>
      <c r="WYC489" s="107"/>
      <c r="WYD489" s="107"/>
      <c r="WYE489" s="107"/>
      <c r="WYF489" s="107"/>
      <c r="WYG489" s="107"/>
      <c r="WYH489" s="107"/>
      <c r="WYI489" s="107"/>
      <c r="WYJ489" s="107"/>
      <c r="WYK489" s="107"/>
      <c r="WYL489" s="107"/>
      <c r="WYM489" s="107"/>
      <c r="WYN489" s="107"/>
      <c r="WYO489" s="107"/>
      <c r="WYP489" s="107"/>
      <c r="WYQ489" s="107"/>
      <c r="WYR489" s="107"/>
      <c r="WYS489" s="107"/>
      <c r="WYT489" s="107"/>
      <c r="WYU489" s="107"/>
      <c r="WYV489" s="107"/>
      <c r="WYW489" s="107"/>
      <c r="WYX489" s="107"/>
      <c r="WYY489" s="107"/>
      <c r="WYZ489" s="107"/>
      <c r="WZA489" s="107"/>
      <c r="WZB489" s="107"/>
      <c r="WZC489" s="107"/>
      <c r="WZD489" s="107"/>
      <c r="WZE489" s="107"/>
      <c r="WZF489" s="107"/>
      <c r="WZG489" s="107"/>
      <c r="WZH489" s="107"/>
      <c r="WZI489" s="107"/>
      <c r="WZJ489" s="107"/>
      <c r="WZK489" s="107"/>
      <c r="WZL489" s="107"/>
      <c r="WZM489" s="107"/>
      <c r="WZN489" s="107"/>
      <c r="WZO489" s="107"/>
      <c r="WZP489" s="107"/>
      <c r="WZQ489" s="107"/>
      <c r="WZR489" s="107"/>
      <c r="WZS489" s="107"/>
      <c r="WZT489" s="107"/>
      <c r="WZU489" s="107"/>
      <c r="WZV489" s="107"/>
      <c r="WZW489" s="107"/>
      <c r="WZX489" s="107"/>
      <c r="WZY489" s="107"/>
      <c r="WZZ489" s="107"/>
      <c r="XAA489" s="107"/>
      <c r="XAB489" s="107"/>
      <c r="XAC489" s="107"/>
      <c r="XAD489" s="107"/>
      <c r="XAE489" s="107"/>
      <c r="XAF489" s="107"/>
      <c r="XAG489" s="107"/>
      <c r="XAH489" s="107"/>
      <c r="XAI489" s="107"/>
      <c r="XAJ489" s="107"/>
      <c r="XAK489" s="107"/>
      <c r="XAL489" s="107"/>
      <c r="XAM489" s="107"/>
      <c r="XAN489" s="107"/>
      <c r="XAO489" s="107"/>
      <c r="XAP489" s="107"/>
      <c r="XAQ489" s="107"/>
      <c r="XAR489" s="107"/>
      <c r="XAS489" s="107"/>
      <c r="XAT489" s="107"/>
      <c r="XAU489" s="107"/>
      <c r="XAV489" s="107"/>
      <c r="XAW489" s="107"/>
      <c r="XAX489" s="107"/>
      <c r="XAY489" s="107"/>
      <c r="XAZ489" s="107"/>
      <c r="XBA489" s="107"/>
      <c r="XBB489" s="107"/>
      <c r="XBC489" s="107"/>
      <c r="XBD489" s="107"/>
      <c r="XBE489" s="107"/>
      <c r="XBF489" s="107"/>
      <c r="XBG489" s="107"/>
      <c r="XBH489" s="107"/>
      <c r="XBI489" s="107"/>
      <c r="XBJ489" s="107"/>
      <c r="XBK489" s="107"/>
      <c r="XBL489" s="107"/>
      <c r="XBM489" s="107"/>
      <c r="XBN489" s="107"/>
      <c r="XBO489" s="107"/>
      <c r="XBP489" s="107"/>
      <c r="XBQ489" s="107"/>
      <c r="XBR489" s="107"/>
      <c r="XBS489" s="107"/>
      <c r="XBT489" s="107"/>
      <c r="XBU489" s="107"/>
      <c r="XBV489" s="107"/>
      <c r="XBW489" s="107"/>
      <c r="XBX489" s="107"/>
      <c r="XBY489" s="107"/>
      <c r="XBZ489" s="107"/>
      <c r="XCA489" s="107"/>
      <c r="XCB489" s="107"/>
      <c r="XCC489" s="107"/>
      <c r="XCD489" s="107"/>
      <c r="XCE489" s="107"/>
      <c r="XCF489" s="107"/>
      <c r="XCG489" s="107"/>
      <c r="XCH489" s="107"/>
      <c r="XCI489" s="107"/>
      <c r="XCJ489" s="107"/>
      <c r="XCK489" s="107"/>
      <c r="XCL489" s="107"/>
      <c r="XCM489" s="107"/>
      <c r="XCN489" s="107"/>
      <c r="XCO489" s="107"/>
      <c r="XCP489" s="107"/>
      <c r="XCQ489" s="107"/>
      <c r="XCR489" s="107"/>
      <c r="XCS489" s="107"/>
      <c r="XCT489" s="107"/>
      <c r="XCU489" s="107"/>
      <c r="XCV489" s="107"/>
      <c r="XCW489" s="107"/>
      <c r="XCX489" s="107"/>
      <c r="XCY489" s="107"/>
      <c r="XCZ489" s="107"/>
      <c r="XDA489" s="107"/>
      <c r="XDB489" s="107"/>
      <c r="XDC489" s="107"/>
      <c r="XDD489" s="107"/>
      <c r="XDE489" s="107"/>
      <c r="XDF489" s="107"/>
      <c r="XDG489" s="107"/>
      <c r="XDH489" s="107"/>
      <c r="XDI489" s="107"/>
      <c r="XDJ489" s="107"/>
      <c r="XDK489" s="107"/>
      <c r="XDL489" s="107"/>
      <c r="XDM489" s="107"/>
      <c r="XDN489" s="107"/>
      <c r="XDO489" s="107"/>
      <c r="XDP489" s="107"/>
      <c r="XDQ489" s="107"/>
      <c r="XDR489" s="107"/>
      <c r="XDS489" s="107"/>
      <c r="XDT489" s="107"/>
      <c r="XDU489" s="107"/>
      <c r="XDV489" s="107"/>
      <c r="XDW489" s="107"/>
      <c r="XDX489" s="107"/>
      <c r="XDY489" s="107"/>
      <c r="XDZ489" s="107"/>
      <c r="XEA489" s="107"/>
      <c r="XEB489" s="107"/>
      <c r="XEC489" s="107"/>
      <c r="XED489" s="107"/>
      <c r="XEE489" s="107"/>
      <c r="XEF489" s="107"/>
      <c r="XEG489" s="107"/>
      <c r="XEH489" s="107"/>
      <c r="XEI489" s="107"/>
      <c r="XEJ489" s="107"/>
      <c r="XEK489" s="107"/>
      <c r="XEL489" s="107"/>
      <c r="XEM489" s="107"/>
      <c r="XEN489" s="107"/>
      <c r="XEO489" s="107"/>
      <c r="XEP489" s="107"/>
      <c r="XEQ489" s="107"/>
      <c r="XER489" s="107"/>
      <c r="XES489" s="107"/>
      <c r="XET489" s="107"/>
      <c r="XEU489" s="107"/>
      <c r="XEV489" s="107"/>
      <c r="XEW489" s="107"/>
      <c r="XEX489" s="107"/>
    </row>
    <row r="490" spans="1:16378" s="30" customFormat="1" ht="12" customHeight="1">
      <c r="A490" s="24" t="s">
        <v>577</v>
      </c>
      <c r="B490" s="24"/>
      <c r="C490" s="305">
        <v>11.01</v>
      </c>
      <c r="D490" s="25" t="s">
        <v>460</v>
      </c>
      <c r="E490" s="25"/>
      <c r="F490" s="303">
        <v>1029</v>
      </c>
      <c r="G490" s="303">
        <v>42</v>
      </c>
      <c r="H490" s="303">
        <v>1041.5999999999999</v>
      </c>
      <c r="I490" s="303">
        <v>27</v>
      </c>
      <c r="J490" s="305">
        <v>-1.9</v>
      </c>
      <c r="K490" s="380">
        <v>7.3899999999999993E-2</v>
      </c>
      <c r="L490" s="380">
        <v>2.5000000000000001E-3</v>
      </c>
      <c r="M490" s="304">
        <v>1.792</v>
      </c>
      <c r="N490" s="304">
        <v>8.2000000000000003E-2</v>
      </c>
      <c r="O490" s="380">
        <v>0.1754</v>
      </c>
      <c r="P490" s="380">
        <v>4.7999999999999996E-3</v>
      </c>
      <c r="Q490" s="304">
        <v>0.17771000000000001</v>
      </c>
      <c r="R490" s="302"/>
      <c r="S490" s="305">
        <v>50.2</v>
      </c>
      <c r="T490" s="305">
        <v>3.7</v>
      </c>
      <c r="U490" s="302">
        <v>4.1500000000000004</v>
      </c>
      <c r="V490" s="304">
        <v>0.36</v>
      </c>
      <c r="W490" s="304">
        <v>2.39</v>
      </c>
      <c r="X490" s="304">
        <v>0.21</v>
      </c>
      <c r="Y490" s="304">
        <v>0.33639947437582135</v>
      </c>
      <c r="Z490" s="381"/>
      <c r="AA490" s="302">
        <v>20</v>
      </c>
      <c r="AB490" s="302">
        <v>160</v>
      </c>
      <c r="AC490" s="304">
        <v>2</v>
      </c>
      <c r="AD490" s="304">
        <v>1.9</v>
      </c>
      <c r="AE490" s="304">
        <v>0.05</v>
      </c>
      <c r="AF490" s="304">
        <v>0.11</v>
      </c>
      <c r="AG490" s="302">
        <v>141</v>
      </c>
      <c r="AH490" s="302">
        <v>15</v>
      </c>
      <c r="AI490" s="306">
        <v>2.5000000000000001E-2</v>
      </c>
      <c r="AJ490" s="306">
        <v>3.7999999999999999E-2</v>
      </c>
      <c r="AK490" s="305">
        <v>3.08</v>
      </c>
      <c r="AL490" s="304">
        <v>0.74</v>
      </c>
      <c r="AM490" s="306">
        <v>2.4E-2</v>
      </c>
      <c r="AN490" s="306">
        <v>2.5000000000000001E-2</v>
      </c>
      <c r="AO490" s="302">
        <v>0.22</v>
      </c>
      <c r="AP490" s="302">
        <v>0.21</v>
      </c>
      <c r="AQ490" s="304">
        <v>0.4</v>
      </c>
      <c r="AR490" s="304">
        <v>0.3</v>
      </c>
      <c r="AS490" s="304">
        <v>5.6000000000000001E-2</v>
      </c>
      <c r="AT490" s="304">
        <v>6.2E-2</v>
      </c>
      <c r="AU490" s="305">
        <v>1.93</v>
      </c>
      <c r="AV490" s="304">
        <v>0.86</v>
      </c>
      <c r="AW490" s="304">
        <v>0.68</v>
      </c>
      <c r="AX490" s="304">
        <v>0.3</v>
      </c>
      <c r="AY490" s="305">
        <v>11.1</v>
      </c>
      <c r="AZ490" s="305">
        <v>1.4</v>
      </c>
      <c r="BA490" s="305">
        <v>4.75</v>
      </c>
      <c r="BB490" s="305">
        <v>0.67</v>
      </c>
      <c r="BC490" s="303">
        <v>26.3</v>
      </c>
      <c r="BD490" s="305">
        <v>3.2</v>
      </c>
      <c r="BE490" s="305">
        <v>6.61</v>
      </c>
      <c r="BF490" s="305">
        <v>0.65</v>
      </c>
      <c r="BG490" s="305">
        <v>65.7</v>
      </c>
      <c r="BH490" s="305">
        <v>9.6</v>
      </c>
      <c r="BI490" s="305">
        <v>14.5</v>
      </c>
      <c r="BJ490" s="305">
        <v>1.9</v>
      </c>
      <c r="BK490" s="305">
        <v>6.5</v>
      </c>
      <c r="BL490" s="305">
        <v>2.8</v>
      </c>
      <c r="BM490" s="302">
        <v>559000</v>
      </c>
      <c r="BN490" s="302">
        <v>50000</v>
      </c>
      <c r="BO490" s="302">
        <v>6170</v>
      </c>
      <c r="BP490" s="302">
        <v>500</v>
      </c>
      <c r="BQ490" s="303">
        <v>25.6</v>
      </c>
      <c r="BR490" s="304">
        <v>2</v>
      </c>
      <c r="BS490" s="303">
        <v>76.099999999999994</v>
      </c>
      <c r="BT490" s="305">
        <v>6.3</v>
      </c>
      <c r="BU490" s="304">
        <v>1.51</v>
      </c>
      <c r="BV490" s="304">
        <v>0.54</v>
      </c>
      <c r="BW490" s="304">
        <v>0.76</v>
      </c>
      <c r="BX490" s="304">
        <v>0.3</v>
      </c>
      <c r="BY490" s="302"/>
      <c r="BZ490" s="346"/>
      <c r="CA490" s="302"/>
      <c r="CB490" s="302"/>
      <c r="CC490" s="302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</row>
    <row r="491" spans="1:16378" s="30" customFormat="1" ht="12" customHeight="1">
      <c r="A491" s="24" t="s">
        <v>578</v>
      </c>
      <c r="B491" s="24"/>
      <c r="C491" s="305">
        <v>11.007999999999999</v>
      </c>
      <c r="D491" s="25" t="s">
        <v>460</v>
      </c>
      <c r="E491" s="25"/>
      <c r="F491" s="303">
        <v>1050</v>
      </c>
      <c r="G491" s="303">
        <v>47</v>
      </c>
      <c r="H491" s="303">
        <v>1047.7</v>
      </c>
      <c r="I491" s="303">
        <v>27</v>
      </c>
      <c r="J491" s="305">
        <v>-2.1</v>
      </c>
      <c r="K491" s="380">
        <v>7.4499999999999997E-2</v>
      </c>
      <c r="L491" s="380">
        <v>3.0999999999999999E-3</v>
      </c>
      <c r="M491" s="304">
        <v>1.8169999999999999</v>
      </c>
      <c r="N491" s="304">
        <v>9.2999999999999999E-2</v>
      </c>
      <c r="O491" s="380">
        <v>0.17649999999999999</v>
      </c>
      <c r="P491" s="380">
        <v>4.8999999999999998E-3</v>
      </c>
      <c r="Q491" s="304">
        <v>3.9448999999999998E-2</v>
      </c>
      <c r="R491" s="302"/>
      <c r="S491" s="305">
        <v>53.1</v>
      </c>
      <c r="T491" s="305">
        <v>5.4</v>
      </c>
      <c r="U491" s="302">
        <v>4.3899999999999997</v>
      </c>
      <c r="V491" s="304">
        <v>0.56000000000000005</v>
      </c>
      <c r="W491" s="304">
        <v>2.58</v>
      </c>
      <c r="X491" s="304">
        <v>0.27</v>
      </c>
      <c r="Y491" s="304">
        <v>0.33836477987421382</v>
      </c>
      <c r="Z491" s="381"/>
      <c r="AA491" s="302" t="s">
        <v>107</v>
      </c>
      <c r="AB491" s="302" t="s">
        <v>107</v>
      </c>
      <c r="AC491" s="304" t="s">
        <v>107</v>
      </c>
      <c r="AD491" s="304" t="s">
        <v>107</v>
      </c>
      <c r="AE491" s="304">
        <v>4.2999999999999997E-2</v>
      </c>
      <c r="AF491" s="304">
        <v>9.0999999999999998E-2</v>
      </c>
      <c r="AG491" s="302">
        <v>153</v>
      </c>
      <c r="AH491" s="302">
        <v>21</v>
      </c>
      <c r="AI491" s="306">
        <v>3.1E-2</v>
      </c>
      <c r="AJ491" s="306">
        <v>0.02</v>
      </c>
      <c r="AK491" s="305">
        <v>2.96</v>
      </c>
      <c r="AL491" s="304">
        <v>0.56999999999999995</v>
      </c>
      <c r="AM491" s="306">
        <v>3.3E-3</v>
      </c>
      <c r="AN491" s="306">
        <v>8.6E-3</v>
      </c>
      <c r="AO491" s="302">
        <v>0.06</v>
      </c>
      <c r="AP491" s="302">
        <v>0.13</v>
      </c>
      <c r="AQ491" s="304">
        <v>0.62</v>
      </c>
      <c r="AR491" s="304">
        <v>0.46</v>
      </c>
      <c r="AS491" s="304">
        <v>0.31</v>
      </c>
      <c r="AT491" s="304">
        <v>0.17</v>
      </c>
      <c r="AU491" s="305">
        <v>2</v>
      </c>
      <c r="AV491" s="304">
        <v>1.2</v>
      </c>
      <c r="AW491" s="304">
        <v>0.98</v>
      </c>
      <c r="AX491" s="304">
        <v>0.38</v>
      </c>
      <c r="AY491" s="305">
        <v>10.6</v>
      </c>
      <c r="AZ491" s="305">
        <v>2.1</v>
      </c>
      <c r="BA491" s="305">
        <v>4.83</v>
      </c>
      <c r="BB491" s="305">
        <v>0.65</v>
      </c>
      <c r="BC491" s="303">
        <v>25.9</v>
      </c>
      <c r="BD491" s="305">
        <v>2.8</v>
      </c>
      <c r="BE491" s="305">
        <v>7</v>
      </c>
      <c r="BF491" s="305">
        <v>0.84</v>
      </c>
      <c r="BG491" s="305">
        <v>69</v>
      </c>
      <c r="BH491" s="305">
        <v>11</v>
      </c>
      <c r="BI491" s="305">
        <v>15.5</v>
      </c>
      <c r="BJ491" s="305">
        <v>2.2999999999999998</v>
      </c>
      <c r="BK491" s="305">
        <v>3.1</v>
      </c>
      <c r="BL491" s="305">
        <v>2.7</v>
      </c>
      <c r="BM491" s="302">
        <v>588000</v>
      </c>
      <c r="BN491" s="302">
        <v>84000</v>
      </c>
      <c r="BO491" s="302">
        <v>6420</v>
      </c>
      <c r="BP491" s="302">
        <v>850</v>
      </c>
      <c r="BQ491" s="303">
        <v>26.9</v>
      </c>
      <c r="BR491" s="304">
        <v>2.7</v>
      </c>
      <c r="BS491" s="303">
        <v>79.5</v>
      </c>
      <c r="BT491" s="305">
        <v>8.1</v>
      </c>
      <c r="BU491" s="304">
        <v>1.1399999999999999</v>
      </c>
      <c r="BV491" s="304">
        <v>0.44</v>
      </c>
      <c r="BW491" s="304">
        <v>0.65</v>
      </c>
      <c r="BX491" s="304">
        <v>0.28999999999999998</v>
      </c>
      <c r="BY491" s="302"/>
      <c r="BZ491" s="346"/>
      <c r="CA491" s="302"/>
      <c r="CB491" s="302"/>
      <c r="CC491" s="302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</row>
    <row r="492" spans="1:16378" s="30" customFormat="1" ht="12" customHeight="1">
      <c r="A492" s="24" t="s">
        <v>579</v>
      </c>
      <c r="B492" s="24"/>
      <c r="C492" s="305">
        <v>7.8478000000000003</v>
      </c>
      <c r="D492" s="25" t="s">
        <v>460</v>
      </c>
      <c r="E492" s="25"/>
      <c r="F492" s="303">
        <v>1056</v>
      </c>
      <c r="G492" s="303">
        <v>34</v>
      </c>
      <c r="H492" s="303">
        <v>1040.0999999999999</v>
      </c>
      <c r="I492" s="303">
        <v>26</v>
      </c>
      <c r="J492" s="305">
        <v>0.9</v>
      </c>
      <c r="K492" s="380">
        <v>7.46E-2</v>
      </c>
      <c r="L492" s="380">
        <v>3.0000000000000001E-3</v>
      </c>
      <c r="M492" s="304">
        <v>1.7949999999999999</v>
      </c>
      <c r="N492" s="304">
        <v>8.7999999999999995E-2</v>
      </c>
      <c r="O492" s="380">
        <v>0.17510000000000001</v>
      </c>
      <c r="P492" s="380">
        <v>4.7999999999999996E-3</v>
      </c>
      <c r="Q492" s="304">
        <v>7.0930999999999994E-2</v>
      </c>
      <c r="R492" s="302"/>
      <c r="S492" s="305">
        <v>48.8</v>
      </c>
      <c r="T492" s="305">
        <v>3.7</v>
      </c>
      <c r="U492" s="302">
        <v>3.95</v>
      </c>
      <c r="V492" s="304">
        <v>0.33</v>
      </c>
      <c r="W492" s="304">
        <v>2.4</v>
      </c>
      <c r="X492" s="304">
        <v>0.19</v>
      </c>
      <c r="Y492" s="304">
        <v>0.33378932968536251</v>
      </c>
      <c r="Z492" s="381"/>
      <c r="AA492" s="302">
        <v>60</v>
      </c>
      <c r="AB492" s="302">
        <v>200</v>
      </c>
      <c r="AC492" s="304">
        <v>1.2</v>
      </c>
      <c r="AD492" s="304">
        <v>1.7</v>
      </c>
      <c r="AE492" s="304">
        <v>0.28000000000000003</v>
      </c>
      <c r="AF492" s="304">
        <v>0.32</v>
      </c>
      <c r="AG492" s="302">
        <v>149</v>
      </c>
      <c r="AH492" s="302">
        <v>19</v>
      </c>
      <c r="AI492" s="306">
        <v>6.9000000000000006E-2</v>
      </c>
      <c r="AJ492" s="306">
        <v>4.9000000000000002E-2</v>
      </c>
      <c r="AK492" s="305">
        <v>2.6</v>
      </c>
      <c r="AL492" s="304">
        <v>1.1000000000000001</v>
      </c>
      <c r="AM492" s="306">
        <v>2.1000000000000001E-2</v>
      </c>
      <c r="AN492" s="306">
        <v>0.02</v>
      </c>
      <c r="AO492" s="302" t="s">
        <v>107</v>
      </c>
      <c r="AP492" s="302" t="s">
        <v>107</v>
      </c>
      <c r="AQ492" s="304">
        <v>0.5</v>
      </c>
      <c r="AR492" s="304">
        <v>0.52</v>
      </c>
      <c r="AS492" s="304">
        <v>0.11</v>
      </c>
      <c r="AT492" s="304">
        <v>0.13</v>
      </c>
      <c r="AU492" s="305">
        <v>2.2000000000000002</v>
      </c>
      <c r="AV492" s="304">
        <v>1.7</v>
      </c>
      <c r="AW492" s="304">
        <v>0.79</v>
      </c>
      <c r="AX492" s="304">
        <v>0.36</v>
      </c>
      <c r="AY492" s="305">
        <v>11.5</v>
      </c>
      <c r="AZ492" s="305">
        <v>2.1</v>
      </c>
      <c r="BA492" s="305">
        <v>4.4000000000000004</v>
      </c>
      <c r="BB492" s="305">
        <v>0.7</v>
      </c>
      <c r="BC492" s="303">
        <v>28.2</v>
      </c>
      <c r="BD492" s="305">
        <v>2.4</v>
      </c>
      <c r="BE492" s="305">
        <v>5.76</v>
      </c>
      <c r="BF492" s="305">
        <v>0.96</v>
      </c>
      <c r="BG492" s="305">
        <v>66</v>
      </c>
      <c r="BH492" s="305">
        <v>8.4</v>
      </c>
      <c r="BI492" s="305">
        <v>13.1</v>
      </c>
      <c r="BJ492" s="305">
        <v>1.4</v>
      </c>
      <c r="BK492" s="305">
        <v>2.5</v>
      </c>
      <c r="BL492" s="305">
        <v>2.1</v>
      </c>
      <c r="BM492" s="302">
        <v>553000</v>
      </c>
      <c r="BN492" s="302">
        <v>48000</v>
      </c>
      <c r="BO492" s="302">
        <v>6360</v>
      </c>
      <c r="BP492" s="302">
        <v>550</v>
      </c>
      <c r="BQ492" s="303">
        <v>24.4</v>
      </c>
      <c r="BR492" s="304">
        <v>1.8</v>
      </c>
      <c r="BS492" s="303">
        <v>73.099999999999994</v>
      </c>
      <c r="BT492" s="305">
        <v>5.2</v>
      </c>
      <c r="BU492" s="304">
        <v>2.16</v>
      </c>
      <c r="BV492" s="304">
        <v>0.92</v>
      </c>
      <c r="BW492" s="304">
        <v>0.57999999999999996</v>
      </c>
      <c r="BX492" s="304">
        <v>0.33</v>
      </c>
      <c r="BY492" s="302"/>
      <c r="BZ492" s="346"/>
      <c r="CA492" s="302"/>
      <c r="CB492" s="302"/>
      <c r="CC492" s="302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</row>
    <row r="493" spans="1:16378" s="30" customFormat="1" ht="12" customHeight="1">
      <c r="A493" s="24" t="s">
        <v>580</v>
      </c>
      <c r="B493" s="24"/>
      <c r="C493" s="305">
        <v>11.036</v>
      </c>
      <c r="D493" s="25" t="s">
        <v>460</v>
      </c>
      <c r="E493" s="25"/>
      <c r="F493" s="303">
        <v>1018</v>
      </c>
      <c r="G493" s="303">
        <v>59</v>
      </c>
      <c r="H493" s="303">
        <v>1054.7</v>
      </c>
      <c r="I493" s="303">
        <v>28</v>
      </c>
      <c r="J493" s="305">
        <v>-7</v>
      </c>
      <c r="K493" s="380">
        <v>7.3700000000000002E-2</v>
      </c>
      <c r="L493" s="380">
        <v>3.5999999999999999E-3</v>
      </c>
      <c r="M493" s="304">
        <v>1.8009999999999999</v>
      </c>
      <c r="N493" s="304">
        <v>0.1</v>
      </c>
      <c r="O493" s="380">
        <v>0.17780000000000001</v>
      </c>
      <c r="P493" s="380">
        <v>5.0000000000000001E-3</v>
      </c>
      <c r="Q493" s="304">
        <v>0.20227999999999999</v>
      </c>
      <c r="R493" s="302"/>
      <c r="S493" s="305">
        <v>49.6</v>
      </c>
      <c r="T493" s="305">
        <v>3.7</v>
      </c>
      <c r="U493" s="302">
        <v>3.95</v>
      </c>
      <c r="V493" s="304">
        <v>0.32</v>
      </c>
      <c r="W493" s="304">
        <v>2.38</v>
      </c>
      <c r="X493" s="304">
        <v>0.22</v>
      </c>
      <c r="Y493" s="304">
        <v>0.33835616438356164</v>
      </c>
      <c r="Z493" s="381"/>
      <c r="AA493" s="302">
        <v>70</v>
      </c>
      <c r="AB493" s="302">
        <v>140</v>
      </c>
      <c r="AC493" s="304" t="s">
        <v>107</v>
      </c>
      <c r="AD493" s="304" t="s">
        <v>107</v>
      </c>
      <c r="AE493" s="304" t="s">
        <v>107</v>
      </c>
      <c r="AF493" s="304" t="s">
        <v>107</v>
      </c>
      <c r="AG493" s="302">
        <v>149</v>
      </c>
      <c r="AH493" s="302">
        <v>18</v>
      </c>
      <c r="AI493" s="306">
        <v>3.2000000000000001E-2</v>
      </c>
      <c r="AJ493" s="306">
        <v>2.1999999999999999E-2</v>
      </c>
      <c r="AK493" s="305">
        <v>3.15</v>
      </c>
      <c r="AL493" s="304">
        <v>0.96</v>
      </c>
      <c r="AM493" s="306">
        <v>8.9999999999999993E-3</v>
      </c>
      <c r="AN493" s="306">
        <v>1.4E-2</v>
      </c>
      <c r="AO493" s="302">
        <v>0.06</v>
      </c>
      <c r="AP493" s="302">
        <v>0.12</v>
      </c>
      <c r="AQ493" s="304">
        <v>0.27</v>
      </c>
      <c r="AR493" s="304">
        <v>0.31</v>
      </c>
      <c r="AS493" s="304">
        <v>0.31</v>
      </c>
      <c r="AT493" s="304">
        <v>0.19</v>
      </c>
      <c r="AU493" s="305">
        <v>1.9</v>
      </c>
      <c r="AV493" s="304">
        <v>1.1000000000000001</v>
      </c>
      <c r="AW493" s="304">
        <v>0.91</v>
      </c>
      <c r="AX493" s="304">
        <v>0.41</v>
      </c>
      <c r="AY493" s="305">
        <v>11.5</v>
      </c>
      <c r="AZ493" s="305">
        <v>2.2999999999999998</v>
      </c>
      <c r="BA493" s="305">
        <v>4.42</v>
      </c>
      <c r="BB493" s="305">
        <v>0.64</v>
      </c>
      <c r="BC493" s="303">
        <v>26.8</v>
      </c>
      <c r="BD493" s="305">
        <v>4</v>
      </c>
      <c r="BE493" s="305">
        <v>6.7</v>
      </c>
      <c r="BF493" s="305">
        <v>1.1000000000000001</v>
      </c>
      <c r="BG493" s="305">
        <v>71</v>
      </c>
      <c r="BH493" s="305">
        <v>12</v>
      </c>
      <c r="BI493" s="305">
        <v>13.7</v>
      </c>
      <c r="BJ493" s="305">
        <v>1.7</v>
      </c>
      <c r="BK493" s="305">
        <v>4.0999999999999996</v>
      </c>
      <c r="BL493" s="305">
        <v>2.1</v>
      </c>
      <c r="BM493" s="302">
        <v>558000</v>
      </c>
      <c r="BN493" s="302">
        <v>48000</v>
      </c>
      <c r="BO493" s="302">
        <v>6340</v>
      </c>
      <c r="BP493" s="302">
        <v>730</v>
      </c>
      <c r="BQ493" s="303">
        <v>24.7</v>
      </c>
      <c r="BR493" s="304">
        <v>1.8</v>
      </c>
      <c r="BS493" s="303">
        <v>73</v>
      </c>
      <c r="BT493" s="305">
        <v>5.3</v>
      </c>
      <c r="BU493" s="304">
        <v>1.46</v>
      </c>
      <c r="BV493" s="304">
        <v>0.3</v>
      </c>
      <c r="BW493" s="304">
        <v>0.49</v>
      </c>
      <c r="BX493" s="304">
        <v>0.36</v>
      </c>
      <c r="BY493" s="302"/>
      <c r="BZ493" s="346"/>
      <c r="CA493" s="302"/>
      <c r="CB493" s="302"/>
      <c r="CC493" s="302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</row>
    <row r="494" spans="1:16378" s="30" customFormat="1" ht="12" customHeight="1">
      <c r="A494" s="24" t="s">
        <v>581</v>
      </c>
      <c r="B494" s="24"/>
      <c r="C494" s="305">
        <v>11.069000000000001</v>
      </c>
      <c r="D494" s="25" t="s">
        <v>460</v>
      </c>
      <c r="E494" s="25"/>
      <c r="F494" s="303">
        <v>1056</v>
      </c>
      <c r="G494" s="303">
        <v>52</v>
      </c>
      <c r="H494" s="303">
        <v>1054.9000000000001</v>
      </c>
      <c r="I494" s="303">
        <v>27</v>
      </c>
      <c r="J494" s="305">
        <v>-1.2</v>
      </c>
      <c r="K494" s="380">
        <v>7.4999999999999997E-2</v>
      </c>
      <c r="L494" s="380">
        <v>3.0999999999999999E-3</v>
      </c>
      <c r="M494" s="304">
        <v>1.823</v>
      </c>
      <c r="N494" s="304">
        <v>0.09</v>
      </c>
      <c r="O494" s="380">
        <v>0.17780000000000001</v>
      </c>
      <c r="P494" s="380">
        <v>4.8999999999999998E-3</v>
      </c>
      <c r="Q494" s="304">
        <v>-6.6513000000000003E-2</v>
      </c>
      <c r="R494" s="302"/>
      <c r="S494" s="305">
        <v>51</v>
      </c>
      <c r="T494" s="305">
        <v>4.8</v>
      </c>
      <c r="U494" s="302">
        <v>4.22</v>
      </c>
      <c r="V494" s="304">
        <v>0.4</v>
      </c>
      <c r="W494" s="304">
        <v>2.34</v>
      </c>
      <c r="X494" s="304">
        <v>0.28000000000000003</v>
      </c>
      <c r="Y494" s="304">
        <v>0.34244791666666669</v>
      </c>
      <c r="Z494" s="381"/>
      <c r="AA494" s="302">
        <v>70</v>
      </c>
      <c r="AB494" s="302">
        <v>120</v>
      </c>
      <c r="AC494" s="304" t="s">
        <v>107</v>
      </c>
      <c r="AD494" s="304" t="s">
        <v>107</v>
      </c>
      <c r="AE494" s="304">
        <v>0.28999999999999998</v>
      </c>
      <c r="AF494" s="304">
        <v>0.3</v>
      </c>
      <c r="AG494" s="302">
        <v>143</v>
      </c>
      <c r="AH494" s="302">
        <v>20</v>
      </c>
      <c r="AI494" s="306">
        <v>4.9000000000000002E-2</v>
      </c>
      <c r="AJ494" s="306">
        <v>3.2000000000000001E-2</v>
      </c>
      <c r="AK494" s="305">
        <v>2.5499999999999998</v>
      </c>
      <c r="AL494" s="304">
        <v>0.73</v>
      </c>
      <c r="AM494" s="306" t="s">
        <v>107</v>
      </c>
      <c r="AN494" s="306" t="s">
        <v>107</v>
      </c>
      <c r="AO494" s="302">
        <v>0.39</v>
      </c>
      <c r="AP494" s="302">
        <v>0.32</v>
      </c>
      <c r="AQ494" s="304">
        <v>0.66</v>
      </c>
      <c r="AR494" s="304">
        <v>0.44</v>
      </c>
      <c r="AS494" s="304">
        <v>0.14000000000000001</v>
      </c>
      <c r="AT494" s="304">
        <v>0.12</v>
      </c>
      <c r="AU494" s="305">
        <v>2.7</v>
      </c>
      <c r="AV494" s="304">
        <v>1.6</v>
      </c>
      <c r="AW494" s="304">
        <v>1.0900000000000001</v>
      </c>
      <c r="AX494" s="304">
        <v>0.4</v>
      </c>
      <c r="AY494" s="305">
        <v>12.1</v>
      </c>
      <c r="AZ494" s="305">
        <v>2.2999999999999998</v>
      </c>
      <c r="BA494" s="305">
        <v>4.72</v>
      </c>
      <c r="BB494" s="305">
        <v>0.64</v>
      </c>
      <c r="BC494" s="303">
        <v>26.4</v>
      </c>
      <c r="BD494" s="305">
        <v>3.8</v>
      </c>
      <c r="BE494" s="305">
        <v>6</v>
      </c>
      <c r="BF494" s="305">
        <v>1.1000000000000001</v>
      </c>
      <c r="BG494" s="305">
        <v>63.8</v>
      </c>
      <c r="BH494" s="305">
        <v>8.1999999999999993</v>
      </c>
      <c r="BI494" s="305">
        <v>13.9</v>
      </c>
      <c r="BJ494" s="305">
        <v>1.7</v>
      </c>
      <c r="BK494" s="305">
        <v>7</v>
      </c>
      <c r="BL494" s="305">
        <v>3</v>
      </c>
      <c r="BM494" s="302">
        <v>585000</v>
      </c>
      <c r="BN494" s="302">
        <v>73000</v>
      </c>
      <c r="BO494" s="302">
        <v>6590</v>
      </c>
      <c r="BP494" s="302">
        <v>720</v>
      </c>
      <c r="BQ494" s="303">
        <v>26.3</v>
      </c>
      <c r="BR494" s="304">
        <v>2.5</v>
      </c>
      <c r="BS494" s="303">
        <v>76.8</v>
      </c>
      <c r="BT494" s="305">
        <v>7.2</v>
      </c>
      <c r="BU494" s="304">
        <v>1.63</v>
      </c>
      <c r="BV494" s="304">
        <v>0.56999999999999995</v>
      </c>
      <c r="BW494" s="304">
        <v>0.47</v>
      </c>
      <c r="BX494" s="304">
        <v>0.28000000000000003</v>
      </c>
      <c r="BY494" s="302"/>
      <c r="BZ494" s="346"/>
      <c r="CA494" s="302"/>
      <c r="CB494" s="302"/>
      <c r="CC494" s="302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</row>
    <row r="495" spans="1:16378" s="30" customFormat="1" ht="12" customHeight="1">
      <c r="A495" s="24" t="s">
        <v>582</v>
      </c>
      <c r="B495" s="24"/>
      <c r="C495" s="305">
        <v>11.007</v>
      </c>
      <c r="D495" s="25" t="s">
        <v>460</v>
      </c>
      <c r="E495" s="25"/>
      <c r="F495" s="303">
        <v>1042</v>
      </c>
      <c r="G495" s="303">
        <v>54</v>
      </c>
      <c r="H495" s="303">
        <v>1048.3</v>
      </c>
      <c r="I495" s="303">
        <v>27</v>
      </c>
      <c r="J495" s="305">
        <v>-3.5</v>
      </c>
      <c r="K495" s="380">
        <v>7.46E-2</v>
      </c>
      <c r="L495" s="380">
        <v>3.5999999999999999E-3</v>
      </c>
      <c r="M495" s="304">
        <v>1.8029999999999999</v>
      </c>
      <c r="N495" s="304">
        <v>9.8000000000000004E-2</v>
      </c>
      <c r="O495" s="380">
        <v>0.17660000000000001</v>
      </c>
      <c r="P495" s="380">
        <v>4.8999999999999998E-3</v>
      </c>
      <c r="Q495" s="304">
        <v>-4.2333000000000003E-2</v>
      </c>
      <c r="R495" s="302"/>
      <c r="S495" s="305">
        <v>47.3</v>
      </c>
      <c r="T495" s="305">
        <v>3.8</v>
      </c>
      <c r="U495" s="302">
        <v>3.83</v>
      </c>
      <c r="V495" s="304">
        <v>0.37</v>
      </c>
      <c r="W495" s="304">
        <v>2.2599999999999998</v>
      </c>
      <c r="X495" s="304">
        <v>0.21</v>
      </c>
      <c r="Y495" s="304">
        <v>0.34129213483146065</v>
      </c>
      <c r="Z495" s="381"/>
      <c r="AA495" s="302">
        <v>10</v>
      </c>
      <c r="AB495" s="302">
        <v>160</v>
      </c>
      <c r="AC495" s="304">
        <v>1.2</v>
      </c>
      <c r="AD495" s="304">
        <v>1.9</v>
      </c>
      <c r="AE495" s="304" t="s">
        <v>107</v>
      </c>
      <c r="AF495" s="304" t="s">
        <v>107</v>
      </c>
      <c r="AG495" s="302">
        <v>128</v>
      </c>
      <c r="AH495" s="302">
        <v>13</v>
      </c>
      <c r="AI495" s="306">
        <v>2.8E-3</v>
      </c>
      <c r="AJ495" s="306">
        <v>8.0999999999999996E-3</v>
      </c>
      <c r="AK495" s="305">
        <v>3</v>
      </c>
      <c r="AL495" s="304">
        <v>1</v>
      </c>
      <c r="AM495" s="306">
        <v>2.1999999999999999E-2</v>
      </c>
      <c r="AN495" s="306">
        <v>2.1999999999999999E-2</v>
      </c>
      <c r="AO495" s="302">
        <v>7.0000000000000007E-2</v>
      </c>
      <c r="AP495" s="302">
        <v>0.15</v>
      </c>
      <c r="AQ495" s="304">
        <v>0.39</v>
      </c>
      <c r="AR495" s="304">
        <v>0.33</v>
      </c>
      <c r="AS495" s="304">
        <v>0.18</v>
      </c>
      <c r="AT495" s="304">
        <v>0.11</v>
      </c>
      <c r="AU495" s="305">
        <v>1.8</v>
      </c>
      <c r="AV495" s="304">
        <v>1.1000000000000001</v>
      </c>
      <c r="AW495" s="304">
        <v>0.89</v>
      </c>
      <c r="AX495" s="304">
        <v>0.31</v>
      </c>
      <c r="AY495" s="305">
        <v>10.7</v>
      </c>
      <c r="AZ495" s="305">
        <v>2.6</v>
      </c>
      <c r="BA495" s="305">
        <v>5.22</v>
      </c>
      <c r="BB495" s="305">
        <v>0.89</v>
      </c>
      <c r="BC495" s="303">
        <v>26.1</v>
      </c>
      <c r="BD495" s="305">
        <v>4.0999999999999996</v>
      </c>
      <c r="BE495" s="305">
        <v>5.55</v>
      </c>
      <c r="BF495" s="305">
        <v>0.77</v>
      </c>
      <c r="BG495" s="305">
        <v>62.9</v>
      </c>
      <c r="BH495" s="305">
        <v>9</v>
      </c>
      <c r="BI495" s="305">
        <v>12.7</v>
      </c>
      <c r="BJ495" s="305">
        <v>1.6</v>
      </c>
      <c r="BK495" s="305">
        <v>4.0999999999999996</v>
      </c>
      <c r="BL495" s="305">
        <v>2.7</v>
      </c>
      <c r="BM495" s="302">
        <v>540000</v>
      </c>
      <c r="BN495" s="302">
        <v>70000</v>
      </c>
      <c r="BO495" s="302">
        <v>5720</v>
      </c>
      <c r="BP495" s="302">
        <v>570</v>
      </c>
      <c r="BQ495" s="303">
        <v>24.3</v>
      </c>
      <c r="BR495" s="304">
        <v>2</v>
      </c>
      <c r="BS495" s="303">
        <v>71.2</v>
      </c>
      <c r="BT495" s="305">
        <v>5.9</v>
      </c>
      <c r="BU495" s="304">
        <v>0.95</v>
      </c>
      <c r="BV495" s="304">
        <v>0.49</v>
      </c>
      <c r="BW495" s="304">
        <v>0.53</v>
      </c>
      <c r="BX495" s="304">
        <v>0.28000000000000003</v>
      </c>
      <c r="BY495" s="302"/>
      <c r="BZ495" s="346"/>
      <c r="CA495" s="302"/>
      <c r="CB495" s="302"/>
      <c r="CC495" s="302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</row>
    <row r="496" spans="1:16378" s="30" customFormat="1" ht="12" customHeight="1">
      <c r="A496" s="24" t="s">
        <v>584</v>
      </c>
      <c r="B496" s="24"/>
      <c r="C496" s="305">
        <v>11.26</v>
      </c>
      <c r="D496" s="25" t="s">
        <v>460</v>
      </c>
      <c r="E496" s="25"/>
      <c r="F496" s="303">
        <v>1073</v>
      </c>
      <c r="G496" s="303">
        <v>45</v>
      </c>
      <c r="H496" s="303">
        <v>1049.7</v>
      </c>
      <c r="I496" s="303">
        <v>27</v>
      </c>
      <c r="J496" s="305">
        <v>0.1</v>
      </c>
      <c r="K496" s="380">
        <v>7.4899999999999994E-2</v>
      </c>
      <c r="L496" s="380">
        <v>3.0000000000000001E-3</v>
      </c>
      <c r="M496" s="304">
        <v>1.8129999999999999</v>
      </c>
      <c r="N496" s="304">
        <v>8.8999999999999996E-2</v>
      </c>
      <c r="O496" s="380">
        <v>0.17680000000000001</v>
      </c>
      <c r="P496" s="380">
        <v>4.8999999999999998E-3</v>
      </c>
      <c r="Q496" s="304">
        <v>-5.6330999999999999E-2</v>
      </c>
      <c r="R496" s="302"/>
      <c r="S496" s="305">
        <v>47.2</v>
      </c>
      <c r="T496" s="305">
        <v>4.4000000000000004</v>
      </c>
      <c r="U496" s="302">
        <v>4.05</v>
      </c>
      <c r="V496" s="304">
        <v>0.6</v>
      </c>
      <c r="W496" s="304">
        <v>2.31</v>
      </c>
      <c r="X496" s="304">
        <v>0.3</v>
      </c>
      <c r="Y496" s="304">
        <v>0.33649932157394846</v>
      </c>
      <c r="Z496" s="381"/>
      <c r="AA496" s="302" t="s">
        <v>107</v>
      </c>
      <c r="AB496" s="302" t="s">
        <v>107</v>
      </c>
      <c r="AC496" s="304" t="s">
        <v>107</v>
      </c>
      <c r="AD496" s="304" t="s">
        <v>107</v>
      </c>
      <c r="AE496" s="304" t="s">
        <v>107</v>
      </c>
      <c r="AF496" s="304" t="s">
        <v>107</v>
      </c>
      <c r="AG496" s="302">
        <v>151</v>
      </c>
      <c r="AH496" s="302">
        <v>26</v>
      </c>
      <c r="AI496" s="306">
        <v>5.2999999999999999E-2</v>
      </c>
      <c r="AJ496" s="306">
        <v>5.8999999999999997E-2</v>
      </c>
      <c r="AK496" s="305">
        <v>2.62</v>
      </c>
      <c r="AL496" s="304">
        <v>0.78</v>
      </c>
      <c r="AM496" s="306" t="s">
        <v>107</v>
      </c>
      <c r="AN496" s="306" t="s">
        <v>107</v>
      </c>
      <c r="AO496" s="302" t="s">
        <v>107</v>
      </c>
      <c r="AP496" s="302" t="s">
        <v>107</v>
      </c>
      <c r="AQ496" s="304">
        <v>0.89</v>
      </c>
      <c r="AR496" s="304">
        <v>0.57999999999999996</v>
      </c>
      <c r="AS496" s="304">
        <v>0.23</v>
      </c>
      <c r="AT496" s="304">
        <v>0.13</v>
      </c>
      <c r="AU496" s="305">
        <v>2.12</v>
      </c>
      <c r="AV496" s="304">
        <v>0.99</v>
      </c>
      <c r="AW496" s="304">
        <v>0.46</v>
      </c>
      <c r="AX496" s="304">
        <v>0.18</v>
      </c>
      <c r="AY496" s="305">
        <v>10</v>
      </c>
      <c r="AZ496" s="305">
        <v>1.9</v>
      </c>
      <c r="BA496" s="305">
        <v>4.26</v>
      </c>
      <c r="BB496" s="305">
        <v>0.9</v>
      </c>
      <c r="BC496" s="303">
        <v>28.2</v>
      </c>
      <c r="BD496" s="305">
        <v>6.6</v>
      </c>
      <c r="BE496" s="305">
        <v>7.1</v>
      </c>
      <c r="BF496" s="305">
        <v>1.4</v>
      </c>
      <c r="BG496" s="305">
        <v>59.4</v>
      </c>
      <c r="BH496" s="305">
        <v>8</v>
      </c>
      <c r="BI496" s="305">
        <v>12.6</v>
      </c>
      <c r="BJ496" s="305">
        <v>1.4</v>
      </c>
      <c r="BK496" s="305">
        <v>2.7</v>
      </c>
      <c r="BL496" s="305">
        <v>2.6</v>
      </c>
      <c r="BM496" s="302">
        <v>525000</v>
      </c>
      <c r="BN496" s="302">
        <v>52000</v>
      </c>
      <c r="BO496" s="302">
        <v>5960</v>
      </c>
      <c r="BP496" s="302">
        <v>770</v>
      </c>
      <c r="BQ496" s="303">
        <v>24.8</v>
      </c>
      <c r="BR496" s="304">
        <v>2.8</v>
      </c>
      <c r="BS496" s="303">
        <v>73.7</v>
      </c>
      <c r="BT496" s="305">
        <v>8.5</v>
      </c>
      <c r="BU496" s="304">
        <v>1.1599999999999999</v>
      </c>
      <c r="BV496" s="304">
        <v>0.57999999999999996</v>
      </c>
      <c r="BW496" s="304">
        <v>0.9</v>
      </c>
      <c r="BX496" s="304">
        <v>0.45</v>
      </c>
      <c r="BY496" s="302"/>
      <c r="BZ496" s="346"/>
      <c r="CA496" s="302"/>
      <c r="CB496" s="302"/>
      <c r="CC496" s="302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</row>
    <row r="497" spans="1:166" s="30" customFormat="1" ht="12" customHeight="1">
      <c r="A497" s="24" t="s">
        <v>585</v>
      </c>
      <c r="B497" s="24"/>
      <c r="C497" s="305">
        <v>11.04</v>
      </c>
      <c r="D497" s="25" t="s">
        <v>460</v>
      </c>
      <c r="E497" s="25"/>
      <c r="F497" s="303">
        <v>1095</v>
      </c>
      <c r="G497" s="303">
        <v>50</v>
      </c>
      <c r="H497" s="303">
        <v>1037.2</v>
      </c>
      <c r="I497" s="303">
        <v>26</v>
      </c>
      <c r="J497" s="305">
        <v>3.2</v>
      </c>
      <c r="K497" s="380">
        <v>7.6600000000000001E-2</v>
      </c>
      <c r="L497" s="380">
        <v>3.5999999999999999E-3</v>
      </c>
      <c r="M497" s="304">
        <v>1.8360000000000001</v>
      </c>
      <c r="N497" s="304">
        <v>0.1</v>
      </c>
      <c r="O497" s="380">
        <v>0.17460000000000001</v>
      </c>
      <c r="P497" s="380">
        <v>4.7999999999999996E-3</v>
      </c>
      <c r="Q497" s="304">
        <v>0.32224000000000003</v>
      </c>
      <c r="R497" s="302"/>
      <c r="S497" s="305">
        <v>49.3</v>
      </c>
      <c r="T497" s="305">
        <v>4.4000000000000004</v>
      </c>
      <c r="U497" s="302">
        <v>4.09</v>
      </c>
      <c r="V497" s="304">
        <v>0.41</v>
      </c>
      <c r="W497" s="304">
        <v>2.3199999999999998</v>
      </c>
      <c r="X497" s="304">
        <v>0.28999999999999998</v>
      </c>
      <c r="Y497" s="304">
        <v>0.33513513513513515</v>
      </c>
      <c r="Z497" s="381"/>
      <c r="AA497" s="302" t="s">
        <v>107</v>
      </c>
      <c r="AB497" s="302" t="s">
        <v>107</v>
      </c>
      <c r="AC497" s="304" t="s">
        <v>107</v>
      </c>
      <c r="AD497" s="304" t="s">
        <v>107</v>
      </c>
      <c r="AE497" s="304">
        <v>0.14000000000000001</v>
      </c>
      <c r="AF497" s="304">
        <v>0.16</v>
      </c>
      <c r="AG497" s="302">
        <v>144</v>
      </c>
      <c r="AH497" s="302">
        <v>22</v>
      </c>
      <c r="AI497" s="306">
        <v>0.104</v>
      </c>
      <c r="AJ497" s="306">
        <v>6.0999999999999999E-2</v>
      </c>
      <c r="AK497" s="305">
        <v>3.29</v>
      </c>
      <c r="AL497" s="304">
        <v>0.91</v>
      </c>
      <c r="AM497" s="306">
        <v>2.2000000000000001E-3</v>
      </c>
      <c r="AN497" s="306">
        <v>6.7999999999999996E-3</v>
      </c>
      <c r="AO497" s="302">
        <v>0.28000000000000003</v>
      </c>
      <c r="AP497" s="302">
        <v>0.26</v>
      </c>
      <c r="AQ497" s="304">
        <v>0.32</v>
      </c>
      <c r="AR497" s="304">
        <v>0.31</v>
      </c>
      <c r="AS497" s="304">
        <v>0.19</v>
      </c>
      <c r="AT497" s="304">
        <v>0.11</v>
      </c>
      <c r="AU497" s="305">
        <v>3</v>
      </c>
      <c r="AV497" s="304">
        <v>1.3</v>
      </c>
      <c r="AW497" s="304">
        <v>0.86</v>
      </c>
      <c r="AX497" s="304">
        <v>0.24</v>
      </c>
      <c r="AY497" s="305">
        <v>10.1</v>
      </c>
      <c r="AZ497" s="305">
        <v>2.2999999999999998</v>
      </c>
      <c r="BA497" s="305">
        <v>4.47</v>
      </c>
      <c r="BB497" s="305">
        <v>0.68</v>
      </c>
      <c r="BC497" s="303">
        <v>25.5</v>
      </c>
      <c r="BD497" s="305">
        <v>4.7</v>
      </c>
      <c r="BE497" s="305">
        <v>6.03</v>
      </c>
      <c r="BF497" s="305">
        <v>0.94</v>
      </c>
      <c r="BG497" s="305">
        <v>63.3</v>
      </c>
      <c r="BH497" s="305">
        <v>6.4</v>
      </c>
      <c r="BI497" s="305">
        <v>14.7</v>
      </c>
      <c r="BJ497" s="305">
        <v>1.8</v>
      </c>
      <c r="BK497" s="305">
        <v>4.8</v>
      </c>
      <c r="BL497" s="305">
        <v>2.9</v>
      </c>
      <c r="BM497" s="302">
        <v>556000</v>
      </c>
      <c r="BN497" s="302">
        <v>65000</v>
      </c>
      <c r="BO497" s="302">
        <v>6040</v>
      </c>
      <c r="BP497" s="302">
        <v>820</v>
      </c>
      <c r="BQ497" s="303">
        <v>24.8</v>
      </c>
      <c r="BR497" s="304">
        <v>2.2000000000000002</v>
      </c>
      <c r="BS497" s="303">
        <v>74</v>
      </c>
      <c r="BT497" s="305">
        <v>6.7</v>
      </c>
      <c r="BU497" s="304">
        <v>1.55</v>
      </c>
      <c r="BV497" s="304">
        <v>0.59</v>
      </c>
      <c r="BW497" s="304">
        <v>0.53</v>
      </c>
      <c r="BX497" s="304">
        <v>0.33</v>
      </c>
      <c r="BY497" s="302"/>
      <c r="BZ497" s="346"/>
      <c r="CA497" s="302"/>
      <c r="CB497" s="302"/>
      <c r="CC497" s="302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</row>
    <row r="498" spans="1:166" s="30" customFormat="1" ht="12" customHeight="1">
      <c r="A498" s="24" t="s">
        <v>586</v>
      </c>
      <c r="B498" s="24"/>
      <c r="C498" s="305">
        <v>11.01</v>
      </c>
      <c r="D498" s="25" t="s">
        <v>460</v>
      </c>
      <c r="E498" s="25"/>
      <c r="F498" s="303">
        <v>1052</v>
      </c>
      <c r="G498" s="303">
        <v>47</v>
      </c>
      <c r="H498" s="303">
        <v>1043.9000000000001</v>
      </c>
      <c r="I498" s="303">
        <v>26</v>
      </c>
      <c r="J498" s="305">
        <v>-1.4</v>
      </c>
      <c r="K498" s="380">
        <v>7.4499999999999997E-2</v>
      </c>
      <c r="L498" s="380">
        <v>2.5999999999999999E-3</v>
      </c>
      <c r="M498" s="304">
        <v>1.8</v>
      </c>
      <c r="N498" s="304">
        <v>8.4000000000000005E-2</v>
      </c>
      <c r="O498" s="380">
        <v>0.17580000000000001</v>
      </c>
      <c r="P498" s="380">
        <v>4.7999999999999996E-3</v>
      </c>
      <c r="Q498" s="304">
        <v>0.25402999999999998</v>
      </c>
      <c r="R498" s="302"/>
      <c r="S498" s="305">
        <v>54.2</v>
      </c>
      <c r="T498" s="305">
        <v>6.1</v>
      </c>
      <c r="U498" s="302">
        <v>4.3600000000000003</v>
      </c>
      <c r="V498" s="304">
        <v>0.47</v>
      </c>
      <c r="W498" s="304">
        <v>2.35</v>
      </c>
      <c r="X498" s="304">
        <v>0.24</v>
      </c>
      <c r="Y498" s="304">
        <v>0.33578431372549022</v>
      </c>
      <c r="Z498" s="381"/>
      <c r="AA498" s="302">
        <v>40</v>
      </c>
      <c r="AB498" s="302">
        <v>120</v>
      </c>
      <c r="AC498" s="304">
        <v>0</v>
      </c>
      <c r="AD498" s="304">
        <v>1.8</v>
      </c>
      <c r="AE498" s="304" t="s">
        <v>107</v>
      </c>
      <c r="AF498" s="304" t="s">
        <v>107</v>
      </c>
      <c r="AG498" s="302">
        <v>157</v>
      </c>
      <c r="AH498" s="302">
        <v>24</v>
      </c>
      <c r="AI498" s="306">
        <v>0.10199999999999999</v>
      </c>
      <c r="AJ498" s="306">
        <v>6.7000000000000004E-2</v>
      </c>
      <c r="AK498" s="305">
        <v>3.28</v>
      </c>
      <c r="AL498" s="304">
        <v>0.75</v>
      </c>
      <c r="AM498" s="306">
        <v>1.6E-2</v>
      </c>
      <c r="AN498" s="306">
        <v>0.02</v>
      </c>
      <c r="AO498" s="302" t="s">
        <v>107</v>
      </c>
      <c r="AP498" s="302" t="s">
        <v>107</v>
      </c>
      <c r="AQ498" s="304">
        <v>0.38</v>
      </c>
      <c r="AR498" s="304">
        <v>0.38</v>
      </c>
      <c r="AS498" s="304">
        <v>1.7999999999999999E-2</v>
      </c>
      <c r="AT498" s="304">
        <v>3.7999999999999999E-2</v>
      </c>
      <c r="AU498" s="305">
        <v>1</v>
      </c>
      <c r="AV498" s="304">
        <v>0.83</v>
      </c>
      <c r="AW498" s="304">
        <v>0.86</v>
      </c>
      <c r="AX498" s="304">
        <v>0.28000000000000003</v>
      </c>
      <c r="AY498" s="305">
        <v>12.8</v>
      </c>
      <c r="AZ498" s="305">
        <v>2.5</v>
      </c>
      <c r="BA498" s="305">
        <v>5.63</v>
      </c>
      <c r="BB498" s="305">
        <v>0.85</v>
      </c>
      <c r="BC498" s="303">
        <v>27.5</v>
      </c>
      <c r="BD498" s="305">
        <v>2.5</v>
      </c>
      <c r="BE498" s="305">
        <v>6.3</v>
      </c>
      <c r="BF498" s="305">
        <v>1</v>
      </c>
      <c r="BG498" s="305">
        <v>74</v>
      </c>
      <c r="BH498" s="305">
        <v>13</v>
      </c>
      <c r="BI498" s="305">
        <v>16.5</v>
      </c>
      <c r="BJ498" s="305">
        <v>2.7</v>
      </c>
      <c r="BK498" s="305">
        <v>2.4</v>
      </c>
      <c r="BL498" s="305">
        <v>2.1</v>
      </c>
      <c r="BM498" s="302">
        <v>599000</v>
      </c>
      <c r="BN498" s="302">
        <v>86000</v>
      </c>
      <c r="BO498" s="302">
        <v>6460</v>
      </c>
      <c r="BP498" s="302">
        <v>830</v>
      </c>
      <c r="BQ498" s="303">
        <v>27.4</v>
      </c>
      <c r="BR498" s="304">
        <v>3</v>
      </c>
      <c r="BS498" s="303">
        <v>81.599999999999994</v>
      </c>
      <c r="BT498" s="305">
        <v>9</v>
      </c>
      <c r="BU498" s="304">
        <v>1.6</v>
      </c>
      <c r="BV498" s="304">
        <v>0.82</v>
      </c>
      <c r="BW498" s="304">
        <v>0.43</v>
      </c>
      <c r="BX498" s="304">
        <v>0.24</v>
      </c>
      <c r="BY498" s="302"/>
      <c r="BZ498" s="346"/>
      <c r="CA498" s="302"/>
      <c r="CB498" s="302"/>
      <c r="CC498" s="302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</row>
    <row r="499" spans="1:166" s="30" customFormat="1" ht="12" customHeight="1">
      <c r="A499" s="24" t="s">
        <v>588</v>
      </c>
      <c r="B499" s="24"/>
      <c r="C499" s="305">
        <v>11.037000000000001</v>
      </c>
      <c r="D499" s="25" t="s">
        <v>460</v>
      </c>
      <c r="E499" s="25"/>
      <c r="F499" s="303">
        <v>1108</v>
      </c>
      <c r="G499" s="303">
        <v>44</v>
      </c>
      <c r="H499" s="303">
        <v>1045.8</v>
      </c>
      <c r="I499" s="303">
        <v>27</v>
      </c>
      <c r="J499" s="305">
        <v>4</v>
      </c>
      <c r="K499" s="380">
        <v>7.6999999999999999E-2</v>
      </c>
      <c r="L499" s="380">
        <v>2.8999999999999998E-3</v>
      </c>
      <c r="M499" s="304">
        <v>1.865</v>
      </c>
      <c r="N499" s="304">
        <v>0.09</v>
      </c>
      <c r="O499" s="380">
        <v>0.17610000000000001</v>
      </c>
      <c r="P499" s="380">
        <v>4.8999999999999998E-3</v>
      </c>
      <c r="Q499" s="304">
        <v>0.24045</v>
      </c>
      <c r="R499" s="302"/>
      <c r="S499" s="305">
        <v>52</v>
      </c>
      <c r="T499" s="305">
        <v>6.5</v>
      </c>
      <c r="U499" s="302">
        <v>4.4000000000000004</v>
      </c>
      <c r="V499" s="304">
        <v>0.59</v>
      </c>
      <c r="W499" s="304">
        <v>2.5299999999999998</v>
      </c>
      <c r="X499" s="304">
        <v>0.37</v>
      </c>
      <c r="Y499" s="304">
        <v>0.33501259445843828</v>
      </c>
      <c r="Z499" s="381"/>
      <c r="AA499" s="302">
        <v>20</v>
      </c>
      <c r="AB499" s="302">
        <v>120</v>
      </c>
      <c r="AC499" s="304" t="s">
        <v>107</v>
      </c>
      <c r="AD499" s="304" t="s">
        <v>107</v>
      </c>
      <c r="AE499" s="304" t="s">
        <v>107</v>
      </c>
      <c r="AF499" s="304" t="s">
        <v>107</v>
      </c>
      <c r="AG499" s="302">
        <v>145</v>
      </c>
      <c r="AH499" s="302">
        <v>24</v>
      </c>
      <c r="AI499" s="306">
        <v>3.5999999999999997E-2</v>
      </c>
      <c r="AJ499" s="306">
        <v>2.3E-2</v>
      </c>
      <c r="AK499" s="305">
        <v>2.92</v>
      </c>
      <c r="AL499" s="304">
        <v>0.73</v>
      </c>
      <c r="AM499" s="306">
        <v>1.4E-2</v>
      </c>
      <c r="AN499" s="306">
        <v>1.7000000000000001E-2</v>
      </c>
      <c r="AO499" s="302">
        <v>0.33</v>
      </c>
      <c r="AP499" s="302">
        <v>0.37</v>
      </c>
      <c r="AQ499" s="304">
        <v>0.52</v>
      </c>
      <c r="AR499" s="304">
        <v>0.35</v>
      </c>
      <c r="AS499" s="304">
        <v>0.17</v>
      </c>
      <c r="AT499" s="304">
        <v>0.15</v>
      </c>
      <c r="AU499" s="305">
        <v>2.08</v>
      </c>
      <c r="AV499" s="304">
        <v>0.79</v>
      </c>
      <c r="AW499" s="304">
        <v>0.81</v>
      </c>
      <c r="AX499" s="304">
        <v>0.28999999999999998</v>
      </c>
      <c r="AY499" s="305">
        <v>11.5</v>
      </c>
      <c r="AZ499" s="305">
        <v>2.7</v>
      </c>
      <c r="BA499" s="305">
        <v>4.9000000000000004</v>
      </c>
      <c r="BB499" s="305">
        <v>0.99</v>
      </c>
      <c r="BC499" s="303">
        <v>24.3</v>
      </c>
      <c r="BD499" s="305">
        <v>2.9</v>
      </c>
      <c r="BE499" s="305">
        <v>6.4</v>
      </c>
      <c r="BF499" s="305">
        <v>1.2</v>
      </c>
      <c r="BG499" s="305">
        <v>70</v>
      </c>
      <c r="BH499" s="305">
        <v>12</v>
      </c>
      <c r="BI499" s="305">
        <v>14.8</v>
      </c>
      <c r="BJ499" s="305">
        <v>2</v>
      </c>
      <c r="BK499" s="305">
        <v>5.4</v>
      </c>
      <c r="BL499" s="305">
        <v>3</v>
      </c>
      <c r="BM499" s="302">
        <v>578000</v>
      </c>
      <c r="BN499" s="302">
        <v>81000</v>
      </c>
      <c r="BO499" s="302">
        <v>6160</v>
      </c>
      <c r="BP499" s="302">
        <v>980</v>
      </c>
      <c r="BQ499" s="303">
        <v>26.6</v>
      </c>
      <c r="BR499" s="304">
        <v>3.2</v>
      </c>
      <c r="BS499" s="303">
        <v>79.400000000000006</v>
      </c>
      <c r="BT499" s="305">
        <v>9.9</v>
      </c>
      <c r="BU499" s="304">
        <v>1.89</v>
      </c>
      <c r="BV499" s="304">
        <v>0.67</v>
      </c>
      <c r="BW499" s="304">
        <v>0.3</v>
      </c>
      <c r="BX499" s="304">
        <v>0.25</v>
      </c>
      <c r="BY499" s="302"/>
      <c r="BZ499" s="346"/>
      <c r="CA499" s="302"/>
      <c r="CB499" s="302"/>
      <c r="CC499" s="302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</row>
    <row r="500" spans="1:166" s="30" customFormat="1" ht="12" customHeight="1">
      <c r="A500" s="24" t="s">
        <v>589</v>
      </c>
      <c r="B500" s="24"/>
      <c r="C500" s="305">
        <v>11.071</v>
      </c>
      <c r="D500" s="25" t="s">
        <v>460</v>
      </c>
      <c r="E500" s="25"/>
      <c r="F500" s="303">
        <v>1065</v>
      </c>
      <c r="G500" s="303">
        <v>48</v>
      </c>
      <c r="H500" s="303">
        <v>1033.7</v>
      </c>
      <c r="I500" s="303">
        <v>26</v>
      </c>
      <c r="J500" s="305">
        <v>2</v>
      </c>
      <c r="K500" s="380">
        <v>7.5200000000000003E-2</v>
      </c>
      <c r="L500" s="380">
        <v>3.0999999999999999E-3</v>
      </c>
      <c r="M500" s="304">
        <v>1.7989999999999999</v>
      </c>
      <c r="N500" s="304">
        <v>9.0999999999999998E-2</v>
      </c>
      <c r="O500" s="380">
        <v>0.17391999999999999</v>
      </c>
      <c r="P500" s="380">
        <v>4.7000000000000002E-3</v>
      </c>
      <c r="Q500" s="304">
        <v>1.0652000000000001E-3</v>
      </c>
      <c r="R500" s="302"/>
      <c r="S500" s="305">
        <v>48.7</v>
      </c>
      <c r="T500" s="305">
        <v>3.8</v>
      </c>
      <c r="U500" s="302">
        <v>4.17</v>
      </c>
      <c r="V500" s="304">
        <v>0.37</v>
      </c>
      <c r="W500" s="304">
        <v>2.2200000000000002</v>
      </c>
      <c r="X500" s="304">
        <v>0.22</v>
      </c>
      <c r="Y500" s="304">
        <v>0.33466666666666667</v>
      </c>
      <c r="Z500" s="381"/>
      <c r="AA500" s="302">
        <v>26</v>
      </c>
      <c r="AB500" s="302">
        <v>98</v>
      </c>
      <c r="AC500" s="304">
        <v>1.2</v>
      </c>
      <c r="AD500" s="304">
        <v>1.6</v>
      </c>
      <c r="AE500" s="304" t="s">
        <v>107</v>
      </c>
      <c r="AF500" s="304" t="s">
        <v>107</v>
      </c>
      <c r="AG500" s="302">
        <v>134</v>
      </c>
      <c r="AH500" s="302">
        <v>18</v>
      </c>
      <c r="AI500" s="306">
        <v>3.7999999999999999E-2</v>
      </c>
      <c r="AJ500" s="306">
        <v>2.5999999999999999E-2</v>
      </c>
      <c r="AK500" s="305">
        <v>2.73</v>
      </c>
      <c r="AL500" s="304">
        <v>0.48</v>
      </c>
      <c r="AM500" s="306">
        <v>2.7000000000000001E-3</v>
      </c>
      <c r="AN500" s="306">
        <v>7.7999999999999996E-3</v>
      </c>
      <c r="AO500" s="302">
        <v>0.48</v>
      </c>
      <c r="AP500" s="302">
        <v>0.37</v>
      </c>
      <c r="AQ500" s="304">
        <v>0.28999999999999998</v>
      </c>
      <c r="AR500" s="304">
        <v>0.28000000000000003</v>
      </c>
      <c r="AS500" s="304">
        <v>0.14499999999999999</v>
      </c>
      <c r="AT500" s="304">
        <v>9.2999999999999999E-2</v>
      </c>
      <c r="AU500" s="305">
        <v>2.1</v>
      </c>
      <c r="AV500" s="304">
        <v>1.2</v>
      </c>
      <c r="AW500" s="304">
        <v>0.8</v>
      </c>
      <c r="AX500" s="304">
        <v>0.3</v>
      </c>
      <c r="AY500" s="305">
        <v>12.7</v>
      </c>
      <c r="AZ500" s="305">
        <v>2.2999999999999998</v>
      </c>
      <c r="BA500" s="305">
        <v>4.26</v>
      </c>
      <c r="BB500" s="305">
        <v>0.78</v>
      </c>
      <c r="BC500" s="303">
        <v>22.5</v>
      </c>
      <c r="BD500" s="305">
        <v>2.6</v>
      </c>
      <c r="BE500" s="305">
        <v>6.6</v>
      </c>
      <c r="BF500" s="305">
        <v>1.2</v>
      </c>
      <c r="BG500" s="305">
        <v>64</v>
      </c>
      <c r="BH500" s="305">
        <v>11</v>
      </c>
      <c r="BI500" s="305">
        <v>13.3</v>
      </c>
      <c r="BJ500" s="305">
        <v>2</v>
      </c>
      <c r="BK500" s="305">
        <v>6.1</v>
      </c>
      <c r="BL500" s="305">
        <v>3.8</v>
      </c>
      <c r="BM500" s="302">
        <v>543000</v>
      </c>
      <c r="BN500" s="302">
        <v>63000</v>
      </c>
      <c r="BO500" s="302">
        <v>6190</v>
      </c>
      <c r="BP500" s="302">
        <v>960</v>
      </c>
      <c r="BQ500" s="303">
        <v>25.1</v>
      </c>
      <c r="BR500" s="304">
        <v>1.9</v>
      </c>
      <c r="BS500" s="303">
        <v>75</v>
      </c>
      <c r="BT500" s="305">
        <v>5.7</v>
      </c>
      <c r="BU500" s="304">
        <v>0.85</v>
      </c>
      <c r="BV500" s="304">
        <v>0.46</v>
      </c>
      <c r="BW500" s="304">
        <v>0.46</v>
      </c>
      <c r="BX500" s="304">
        <v>0.23</v>
      </c>
      <c r="BY500" s="302"/>
      <c r="BZ500" s="346"/>
      <c r="CA500" s="302"/>
      <c r="CB500" s="302"/>
      <c r="CC500" s="302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</row>
    <row r="501" spans="1:166" s="30" customFormat="1" ht="12" customHeight="1">
      <c r="A501" s="24" t="s">
        <v>590</v>
      </c>
      <c r="B501" s="24"/>
      <c r="C501" s="305">
        <v>11.007</v>
      </c>
      <c r="D501" s="25" t="s">
        <v>460</v>
      </c>
      <c r="E501" s="25"/>
      <c r="F501" s="303">
        <v>1177</v>
      </c>
      <c r="G501" s="303">
        <v>68</v>
      </c>
      <c r="H501" s="303">
        <v>1037</v>
      </c>
      <c r="I501" s="303">
        <v>26</v>
      </c>
      <c r="J501" s="305">
        <v>10.6</v>
      </c>
      <c r="K501" s="380">
        <v>8.0100000000000005E-2</v>
      </c>
      <c r="L501" s="380">
        <v>4.7000000000000002E-3</v>
      </c>
      <c r="M501" s="304">
        <v>1.93</v>
      </c>
      <c r="N501" s="304">
        <v>0.13</v>
      </c>
      <c r="O501" s="380">
        <v>0.17449999999999999</v>
      </c>
      <c r="P501" s="380">
        <v>4.7999999999999996E-3</v>
      </c>
      <c r="Q501" s="304">
        <v>0.27195999999999998</v>
      </c>
      <c r="R501" s="302"/>
      <c r="S501" s="305">
        <v>53.7</v>
      </c>
      <c r="T501" s="305">
        <v>4.4000000000000004</v>
      </c>
      <c r="U501" s="302">
        <v>4.67</v>
      </c>
      <c r="V501" s="304">
        <v>0.6</v>
      </c>
      <c r="W501" s="304">
        <v>2.58</v>
      </c>
      <c r="X501" s="304">
        <v>0.27</v>
      </c>
      <c r="Y501" s="304">
        <v>0.32873274780426598</v>
      </c>
      <c r="Z501" s="381"/>
      <c r="AA501" s="302" t="s">
        <v>107</v>
      </c>
      <c r="AB501" s="302" t="s">
        <v>107</v>
      </c>
      <c r="AC501" s="304" t="s">
        <v>107</v>
      </c>
      <c r="AD501" s="304" t="s">
        <v>107</v>
      </c>
      <c r="AE501" s="304">
        <v>0.17</v>
      </c>
      <c r="AF501" s="304">
        <v>0.18</v>
      </c>
      <c r="AG501" s="302">
        <v>146</v>
      </c>
      <c r="AH501" s="302">
        <v>14</v>
      </c>
      <c r="AI501" s="306">
        <v>0.05</v>
      </c>
      <c r="AJ501" s="306">
        <v>4.8000000000000001E-2</v>
      </c>
      <c r="AK501" s="305">
        <v>2.19</v>
      </c>
      <c r="AL501" s="304">
        <v>0.51</v>
      </c>
      <c r="AM501" s="306">
        <v>2.1999999999999999E-2</v>
      </c>
      <c r="AN501" s="306">
        <v>0.02</v>
      </c>
      <c r="AO501" s="302">
        <v>0.67</v>
      </c>
      <c r="AP501" s="302">
        <v>0.52</v>
      </c>
      <c r="AQ501" s="304">
        <v>0.28000000000000003</v>
      </c>
      <c r="AR501" s="304">
        <v>0.33</v>
      </c>
      <c r="AS501" s="304">
        <v>0.33</v>
      </c>
      <c r="AT501" s="304">
        <v>0.18</v>
      </c>
      <c r="AU501" s="305">
        <v>1.9</v>
      </c>
      <c r="AV501" s="304">
        <v>1.3</v>
      </c>
      <c r="AW501" s="304">
        <v>0.77</v>
      </c>
      <c r="AX501" s="304">
        <v>0.3</v>
      </c>
      <c r="AY501" s="305">
        <v>12.3</v>
      </c>
      <c r="AZ501" s="305">
        <v>3.1</v>
      </c>
      <c r="BA501" s="305">
        <v>4.05</v>
      </c>
      <c r="BB501" s="305">
        <v>0.78</v>
      </c>
      <c r="BC501" s="303">
        <v>29</v>
      </c>
      <c r="BD501" s="305">
        <v>4.0999999999999996</v>
      </c>
      <c r="BE501" s="305">
        <v>6.51</v>
      </c>
      <c r="BF501" s="305">
        <v>0.76</v>
      </c>
      <c r="BG501" s="305">
        <v>73.2</v>
      </c>
      <c r="BH501" s="305">
        <v>7.8</v>
      </c>
      <c r="BI501" s="305">
        <v>14.9</v>
      </c>
      <c r="BJ501" s="305">
        <v>2.2000000000000002</v>
      </c>
      <c r="BK501" s="305">
        <v>4.7</v>
      </c>
      <c r="BL501" s="305">
        <v>4.0999999999999996</v>
      </c>
      <c r="BM501" s="302">
        <v>601000</v>
      </c>
      <c r="BN501" s="302">
        <v>59000</v>
      </c>
      <c r="BO501" s="302">
        <v>6390</v>
      </c>
      <c r="BP501" s="302">
        <v>600</v>
      </c>
      <c r="BQ501" s="303">
        <v>26.2</v>
      </c>
      <c r="BR501" s="304">
        <v>2.2999999999999998</v>
      </c>
      <c r="BS501" s="303">
        <v>79.7</v>
      </c>
      <c r="BT501" s="305">
        <v>6.6</v>
      </c>
      <c r="BU501" s="304">
        <v>0.89</v>
      </c>
      <c r="BV501" s="304">
        <v>0.48</v>
      </c>
      <c r="BW501" s="304">
        <v>0.31</v>
      </c>
      <c r="BX501" s="304">
        <v>0.2</v>
      </c>
      <c r="BY501" s="302"/>
      <c r="BZ501" s="346"/>
      <c r="CA501" s="302"/>
      <c r="CB501" s="302"/>
      <c r="CC501" s="302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</row>
    <row r="502" spans="1:166" s="30" customFormat="1" ht="12" customHeight="1">
      <c r="A502" s="24" t="s">
        <v>591</v>
      </c>
      <c r="B502" s="24"/>
      <c r="C502" s="305">
        <v>11.202</v>
      </c>
      <c r="D502" s="25" t="s">
        <v>460</v>
      </c>
      <c r="E502" s="25"/>
      <c r="F502" s="303">
        <v>1046</v>
      </c>
      <c r="G502" s="303">
        <v>58</v>
      </c>
      <c r="H502" s="303">
        <v>1039.2</v>
      </c>
      <c r="I502" s="303">
        <v>26</v>
      </c>
      <c r="J502" s="305">
        <v>-2.5</v>
      </c>
      <c r="K502" s="380">
        <v>7.4300000000000005E-2</v>
      </c>
      <c r="L502" s="380">
        <v>3.2000000000000002E-3</v>
      </c>
      <c r="M502" s="304">
        <v>1.7889999999999999</v>
      </c>
      <c r="N502" s="304">
        <v>9.1999999999999998E-2</v>
      </c>
      <c r="O502" s="380">
        <v>0.1749</v>
      </c>
      <c r="P502" s="380">
        <v>4.7999999999999996E-3</v>
      </c>
      <c r="Q502" s="304">
        <v>0.14932999999999999</v>
      </c>
      <c r="R502" s="302"/>
      <c r="S502" s="305">
        <v>44.8</v>
      </c>
      <c r="T502" s="305">
        <v>3.2</v>
      </c>
      <c r="U502" s="302">
        <v>3.62</v>
      </c>
      <c r="V502" s="304">
        <v>0.33</v>
      </c>
      <c r="W502" s="304">
        <v>2.06</v>
      </c>
      <c r="X502" s="304">
        <v>0.2</v>
      </c>
      <c r="Y502" s="304">
        <v>0.32983508245877058</v>
      </c>
      <c r="Z502" s="381"/>
      <c r="AA502" s="302">
        <v>70</v>
      </c>
      <c r="AB502" s="302">
        <v>120</v>
      </c>
      <c r="AC502" s="304">
        <v>0.4</v>
      </c>
      <c r="AD502" s="304">
        <v>1.1000000000000001</v>
      </c>
      <c r="AE502" s="304">
        <v>0.18</v>
      </c>
      <c r="AF502" s="304">
        <v>0.17</v>
      </c>
      <c r="AG502" s="302">
        <v>135</v>
      </c>
      <c r="AH502" s="302">
        <v>10</v>
      </c>
      <c r="AI502" s="306">
        <v>0.13</v>
      </c>
      <c r="AJ502" s="306">
        <v>0.11</v>
      </c>
      <c r="AK502" s="305">
        <v>1.94</v>
      </c>
      <c r="AL502" s="304">
        <v>0.46</v>
      </c>
      <c r="AM502" s="306" t="s">
        <v>107</v>
      </c>
      <c r="AN502" s="306" t="s">
        <v>107</v>
      </c>
      <c r="AO502" s="302">
        <v>0.21</v>
      </c>
      <c r="AP502" s="302">
        <v>0.25</v>
      </c>
      <c r="AQ502" s="304">
        <v>0.47</v>
      </c>
      <c r="AR502" s="304">
        <v>0.42</v>
      </c>
      <c r="AS502" s="304">
        <v>0.13</v>
      </c>
      <c r="AT502" s="304">
        <v>0.11</v>
      </c>
      <c r="AU502" s="305">
        <v>2.7</v>
      </c>
      <c r="AV502" s="304">
        <v>1.3</v>
      </c>
      <c r="AW502" s="304">
        <v>0.77</v>
      </c>
      <c r="AX502" s="304">
        <v>0.26</v>
      </c>
      <c r="AY502" s="305">
        <v>9.3000000000000007</v>
      </c>
      <c r="AZ502" s="305">
        <v>2</v>
      </c>
      <c r="BA502" s="305">
        <v>3.86</v>
      </c>
      <c r="BB502" s="305">
        <v>0.59</v>
      </c>
      <c r="BC502" s="303">
        <v>26</v>
      </c>
      <c r="BD502" s="305">
        <v>3.5</v>
      </c>
      <c r="BE502" s="305">
        <v>6.3</v>
      </c>
      <c r="BF502" s="305">
        <v>1</v>
      </c>
      <c r="BG502" s="305">
        <v>59</v>
      </c>
      <c r="BH502" s="305">
        <v>6.5</v>
      </c>
      <c r="BI502" s="305">
        <v>12.6</v>
      </c>
      <c r="BJ502" s="305">
        <v>1.3</v>
      </c>
      <c r="BK502" s="305">
        <v>3.3</v>
      </c>
      <c r="BL502" s="305">
        <v>3</v>
      </c>
      <c r="BM502" s="302">
        <v>500000</v>
      </c>
      <c r="BN502" s="302">
        <v>41000</v>
      </c>
      <c r="BO502" s="302">
        <v>5480</v>
      </c>
      <c r="BP502" s="302">
        <v>400</v>
      </c>
      <c r="BQ502" s="303">
        <v>22</v>
      </c>
      <c r="BR502" s="304">
        <v>1.6</v>
      </c>
      <c r="BS502" s="303">
        <v>66.7</v>
      </c>
      <c r="BT502" s="305">
        <v>5</v>
      </c>
      <c r="BU502" s="304">
        <v>1.06</v>
      </c>
      <c r="BV502" s="304">
        <v>0.34</v>
      </c>
      <c r="BW502" s="304">
        <v>0.22</v>
      </c>
      <c r="BX502" s="304">
        <v>0.17</v>
      </c>
      <c r="BY502" s="302"/>
      <c r="BZ502" s="346"/>
      <c r="CA502" s="302"/>
      <c r="CB502" s="302"/>
      <c r="CC502" s="302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</row>
    <row r="503" spans="1:166" s="30" customFormat="1" ht="12" customHeight="1">
      <c r="A503" s="24" t="s">
        <v>592</v>
      </c>
      <c r="B503" s="24"/>
      <c r="C503" s="305">
        <v>11.24</v>
      </c>
      <c r="D503" s="25" t="s">
        <v>460</v>
      </c>
      <c r="E503" s="25"/>
      <c r="F503" s="303">
        <v>1047</v>
      </c>
      <c r="G503" s="303">
        <v>60</v>
      </c>
      <c r="H503" s="303">
        <v>1044</v>
      </c>
      <c r="I503" s="303">
        <v>26</v>
      </c>
      <c r="J503" s="305">
        <v>-1.5</v>
      </c>
      <c r="K503" s="380">
        <v>7.4700000000000003E-2</v>
      </c>
      <c r="L503" s="380">
        <v>3.3E-3</v>
      </c>
      <c r="M503" s="304">
        <v>1.804</v>
      </c>
      <c r="N503" s="304">
        <v>9.2999999999999999E-2</v>
      </c>
      <c r="O503" s="380">
        <v>0.17580000000000001</v>
      </c>
      <c r="P503" s="380">
        <v>4.7999999999999996E-3</v>
      </c>
      <c r="Q503" s="304">
        <v>-0.18448999999999999</v>
      </c>
      <c r="R503" s="302"/>
      <c r="S503" s="305">
        <v>45.1</v>
      </c>
      <c r="T503" s="305">
        <v>3.6</v>
      </c>
      <c r="U503" s="302">
        <v>3.79</v>
      </c>
      <c r="V503" s="304">
        <v>0.37</v>
      </c>
      <c r="W503" s="304">
        <v>2.0299999999999998</v>
      </c>
      <c r="X503" s="304">
        <v>0.22</v>
      </c>
      <c r="Y503" s="304">
        <v>0.33573487031700289</v>
      </c>
      <c r="Z503" s="381"/>
      <c r="AA503" s="302" t="s">
        <v>107</v>
      </c>
      <c r="AB503" s="302" t="s">
        <v>107</v>
      </c>
      <c r="AC503" s="304" t="s">
        <v>107</v>
      </c>
      <c r="AD503" s="304" t="s">
        <v>107</v>
      </c>
      <c r="AE503" s="304">
        <v>0.2</v>
      </c>
      <c r="AF503" s="304">
        <v>0.19</v>
      </c>
      <c r="AG503" s="302">
        <v>138</v>
      </c>
      <c r="AH503" s="302">
        <v>20</v>
      </c>
      <c r="AI503" s="306">
        <v>2.5000000000000001E-2</v>
      </c>
      <c r="AJ503" s="306">
        <v>2.5999999999999999E-2</v>
      </c>
      <c r="AK503" s="305">
        <v>2.81</v>
      </c>
      <c r="AL503" s="304">
        <v>0.75</v>
      </c>
      <c r="AM503" s="306">
        <v>1.2999999999999999E-2</v>
      </c>
      <c r="AN503" s="306">
        <v>1.6E-2</v>
      </c>
      <c r="AO503" s="302">
        <v>0.19</v>
      </c>
      <c r="AP503" s="302">
        <v>0.21</v>
      </c>
      <c r="AQ503" s="304">
        <v>0.39</v>
      </c>
      <c r="AR503" s="304">
        <v>0.33</v>
      </c>
      <c r="AS503" s="304">
        <v>0.17</v>
      </c>
      <c r="AT503" s="304">
        <v>0.11</v>
      </c>
      <c r="AU503" s="305">
        <v>1.7</v>
      </c>
      <c r="AV503" s="304">
        <v>1</v>
      </c>
      <c r="AW503" s="304">
        <v>0.75</v>
      </c>
      <c r="AX503" s="304">
        <v>0.26</v>
      </c>
      <c r="AY503" s="305">
        <v>10.9</v>
      </c>
      <c r="AZ503" s="305">
        <v>1.8</v>
      </c>
      <c r="BA503" s="305">
        <v>4.37</v>
      </c>
      <c r="BB503" s="305">
        <v>0.79</v>
      </c>
      <c r="BC503" s="303">
        <v>23.7</v>
      </c>
      <c r="BD503" s="305">
        <v>2.8</v>
      </c>
      <c r="BE503" s="305">
        <v>5.64</v>
      </c>
      <c r="BF503" s="305">
        <v>0.6</v>
      </c>
      <c r="BG503" s="305">
        <v>58.2</v>
      </c>
      <c r="BH503" s="305">
        <v>6.3</v>
      </c>
      <c r="BI503" s="305">
        <v>12.2</v>
      </c>
      <c r="BJ503" s="305">
        <v>1.2</v>
      </c>
      <c r="BK503" s="305">
        <v>3</v>
      </c>
      <c r="BL503" s="305">
        <v>2.9</v>
      </c>
      <c r="BM503" s="302">
        <v>484000</v>
      </c>
      <c r="BN503" s="302">
        <v>54000</v>
      </c>
      <c r="BO503" s="302">
        <v>5490</v>
      </c>
      <c r="BP503" s="302">
        <v>600</v>
      </c>
      <c r="BQ503" s="303">
        <v>23.3</v>
      </c>
      <c r="BR503" s="304">
        <v>1.8</v>
      </c>
      <c r="BS503" s="303">
        <v>69.400000000000006</v>
      </c>
      <c r="BT503" s="305">
        <v>5.4</v>
      </c>
      <c r="BU503" s="304">
        <v>1.02</v>
      </c>
      <c r="BV503" s="304">
        <v>0.38</v>
      </c>
      <c r="BW503" s="304">
        <v>0.5</v>
      </c>
      <c r="BX503" s="304">
        <v>0.28999999999999998</v>
      </c>
      <c r="BY503" s="302"/>
      <c r="BZ503" s="346"/>
      <c r="CA503" s="302"/>
      <c r="CB503" s="302"/>
      <c r="CC503" s="302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</row>
    <row r="504" spans="1:166" s="30" customFormat="1" ht="12" customHeight="1">
      <c r="A504" s="24" t="s">
        <v>593</v>
      </c>
      <c r="B504" s="24"/>
      <c r="C504" s="305">
        <v>11.032</v>
      </c>
      <c r="D504" s="25" t="s">
        <v>460</v>
      </c>
      <c r="E504" s="25"/>
      <c r="F504" s="303">
        <v>1039</v>
      </c>
      <c r="G504" s="303">
        <v>44</v>
      </c>
      <c r="H504" s="303">
        <v>1045.2</v>
      </c>
      <c r="I504" s="303">
        <v>26</v>
      </c>
      <c r="J504" s="305">
        <v>-1.2</v>
      </c>
      <c r="K504" s="380">
        <v>7.4200000000000002E-2</v>
      </c>
      <c r="L504" s="380">
        <v>3.0999999999999999E-3</v>
      </c>
      <c r="M504" s="304">
        <v>1.794</v>
      </c>
      <c r="N504" s="304">
        <v>8.8999999999999996E-2</v>
      </c>
      <c r="O504" s="380">
        <v>0.17599999999999999</v>
      </c>
      <c r="P504" s="380">
        <v>4.7999999999999996E-3</v>
      </c>
      <c r="Q504" s="304">
        <v>-0.20616999999999999</v>
      </c>
      <c r="R504" s="302"/>
      <c r="S504" s="305">
        <v>44.5</v>
      </c>
      <c r="T504" s="305">
        <v>3.6</v>
      </c>
      <c r="U504" s="302">
        <v>3.76</v>
      </c>
      <c r="V504" s="304">
        <v>0.4</v>
      </c>
      <c r="W504" s="304">
        <v>2.2000000000000002</v>
      </c>
      <c r="X504" s="304">
        <v>0.24</v>
      </c>
      <c r="Y504" s="304">
        <v>0.33574529667149061</v>
      </c>
      <c r="Z504" s="381"/>
      <c r="AA504" s="302" t="s">
        <v>107</v>
      </c>
      <c r="AB504" s="302" t="s">
        <v>107</v>
      </c>
      <c r="AC504" s="304" t="s">
        <v>107</v>
      </c>
      <c r="AD504" s="304" t="s">
        <v>107</v>
      </c>
      <c r="AE504" s="304" t="s">
        <v>107</v>
      </c>
      <c r="AF504" s="304" t="s">
        <v>107</v>
      </c>
      <c r="AG504" s="302">
        <v>123</v>
      </c>
      <c r="AH504" s="302">
        <v>15</v>
      </c>
      <c r="AI504" s="306">
        <v>6.2E-2</v>
      </c>
      <c r="AJ504" s="306">
        <v>4.1000000000000002E-2</v>
      </c>
      <c r="AK504" s="305">
        <v>2.4700000000000002</v>
      </c>
      <c r="AL504" s="304">
        <v>0.81</v>
      </c>
      <c r="AM504" s="306" t="s">
        <v>107</v>
      </c>
      <c r="AN504" s="306" t="s">
        <v>107</v>
      </c>
      <c r="AO504" s="302">
        <v>0.33</v>
      </c>
      <c r="AP504" s="302">
        <v>0.32</v>
      </c>
      <c r="AQ504" s="304">
        <v>0.5</v>
      </c>
      <c r="AR504" s="304">
        <v>0.43</v>
      </c>
      <c r="AS504" s="304">
        <v>0.14000000000000001</v>
      </c>
      <c r="AT504" s="304">
        <v>0.13</v>
      </c>
      <c r="AU504" s="305">
        <v>1.39</v>
      </c>
      <c r="AV504" s="304">
        <v>0.95</v>
      </c>
      <c r="AW504" s="304">
        <v>0.86</v>
      </c>
      <c r="AX504" s="304">
        <v>0.33</v>
      </c>
      <c r="AY504" s="305">
        <v>10.3</v>
      </c>
      <c r="AZ504" s="305">
        <v>2.2000000000000002</v>
      </c>
      <c r="BA504" s="305">
        <v>3.96</v>
      </c>
      <c r="BB504" s="305">
        <v>0.59</v>
      </c>
      <c r="BC504" s="303">
        <v>25.5</v>
      </c>
      <c r="BD504" s="305">
        <v>3.7</v>
      </c>
      <c r="BE504" s="305">
        <v>5.7</v>
      </c>
      <c r="BF504" s="305">
        <v>1.2</v>
      </c>
      <c r="BG504" s="305">
        <v>61.4</v>
      </c>
      <c r="BH504" s="305">
        <v>6.9</v>
      </c>
      <c r="BI504" s="305">
        <v>12.43</v>
      </c>
      <c r="BJ504" s="305">
        <v>0.93</v>
      </c>
      <c r="BK504" s="305">
        <v>2.5</v>
      </c>
      <c r="BL504" s="305">
        <v>2.1</v>
      </c>
      <c r="BM504" s="302">
        <v>488000</v>
      </c>
      <c r="BN504" s="302">
        <v>53000</v>
      </c>
      <c r="BO504" s="302">
        <v>5600</v>
      </c>
      <c r="BP504" s="302">
        <v>560</v>
      </c>
      <c r="BQ504" s="303">
        <v>23.2</v>
      </c>
      <c r="BR504" s="304">
        <v>1.9</v>
      </c>
      <c r="BS504" s="303">
        <v>69.099999999999994</v>
      </c>
      <c r="BT504" s="305">
        <v>5.5</v>
      </c>
      <c r="BU504" s="304">
        <v>0.88</v>
      </c>
      <c r="BV504" s="304">
        <v>0.5</v>
      </c>
      <c r="BW504" s="304">
        <v>0.27</v>
      </c>
      <c r="BX504" s="304">
        <v>0.18</v>
      </c>
      <c r="BY504" s="302"/>
      <c r="BZ504" s="346"/>
      <c r="CA504" s="302"/>
      <c r="CB504" s="302"/>
      <c r="CC504" s="302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</row>
    <row r="505" spans="1:166" s="30" customFormat="1" ht="12" customHeight="1">
      <c r="A505" s="24" t="s">
        <v>594</v>
      </c>
      <c r="B505" s="24"/>
      <c r="C505" s="305">
        <v>11.103999999999999</v>
      </c>
      <c r="D505" s="25" t="s">
        <v>460</v>
      </c>
      <c r="E505" s="25"/>
      <c r="F505" s="303">
        <v>1070</v>
      </c>
      <c r="G505" s="303">
        <v>57</v>
      </c>
      <c r="H505" s="303">
        <v>1046.8</v>
      </c>
      <c r="I505" s="303">
        <v>26</v>
      </c>
      <c r="J505" s="305">
        <v>-1.1000000000000001</v>
      </c>
      <c r="K505" s="380">
        <v>7.5200000000000003E-2</v>
      </c>
      <c r="L505" s="380">
        <v>3.2000000000000002E-3</v>
      </c>
      <c r="M505" s="304">
        <v>1.8220000000000001</v>
      </c>
      <c r="N505" s="304">
        <v>9.1999999999999998E-2</v>
      </c>
      <c r="O505" s="380">
        <v>0.17632</v>
      </c>
      <c r="P505" s="380">
        <v>4.7999999999999996E-3</v>
      </c>
      <c r="Q505" s="304">
        <v>-0.10488</v>
      </c>
      <c r="R505" s="302"/>
      <c r="S505" s="305">
        <v>44.7</v>
      </c>
      <c r="T505" s="305">
        <v>3.7</v>
      </c>
      <c r="U505" s="302">
        <v>3.73</v>
      </c>
      <c r="V505" s="304">
        <v>0.37</v>
      </c>
      <c r="W505" s="304">
        <v>2.11</v>
      </c>
      <c r="X505" s="304">
        <v>0.2</v>
      </c>
      <c r="Y505" s="304">
        <v>0.33333333333333331</v>
      </c>
      <c r="Z505" s="381"/>
      <c r="AA505" s="302" t="s">
        <v>107</v>
      </c>
      <c r="AB505" s="302" t="s">
        <v>107</v>
      </c>
      <c r="AC505" s="304" t="s">
        <v>107</v>
      </c>
      <c r="AD505" s="304" t="s">
        <v>107</v>
      </c>
      <c r="AE505" s="304">
        <v>0.13</v>
      </c>
      <c r="AF505" s="304">
        <v>0.15</v>
      </c>
      <c r="AG505" s="302">
        <v>121</v>
      </c>
      <c r="AH505" s="302">
        <v>16</v>
      </c>
      <c r="AI505" s="306">
        <v>5.6000000000000001E-2</v>
      </c>
      <c r="AJ505" s="306">
        <v>4.7E-2</v>
      </c>
      <c r="AK505" s="305">
        <v>2.25</v>
      </c>
      <c r="AL505" s="304">
        <v>0.7</v>
      </c>
      <c r="AM505" s="306">
        <v>2.0999999999999999E-3</v>
      </c>
      <c r="AN505" s="306">
        <v>6.8999999999999999E-3</v>
      </c>
      <c r="AO505" s="302">
        <v>0.17</v>
      </c>
      <c r="AP505" s="302">
        <v>0.18</v>
      </c>
      <c r="AQ505" s="304" t="s">
        <v>107</v>
      </c>
      <c r="AR505" s="304" t="s">
        <v>107</v>
      </c>
      <c r="AS505" s="304">
        <v>9.9000000000000005E-2</v>
      </c>
      <c r="AT505" s="304">
        <v>8.1000000000000003E-2</v>
      </c>
      <c r="AU505" s="305">
        <v>1.5</v>
      </c>
      <c r="AV505" s="304">
        <v>1.1000000000000001</v>
      </c>
      <c r="AW505" s="304">
        <v>0.74</v>
      </c>
      <c r="AX505" s="304">
        <v>0.34</v>
      </c>
      <c r="AY505" s="305">
        <v>10.1</v>
      </c>
      <c r="AZ505" s="305">
        <v>2.4</v>
      </c>
      <c r="BA505" s="305">
        <v>4.2300000000000004</v>
      </c>
      <c r="BB505" s="305">
        <v>0.64</v>
      </c>
      <c r="BC505" s="303">
        <v>22</v>
      </c>
      <c r="BD505" s="305">
        <v>2.9</v>
      </c>
      <c r="BE505" s="305">
        <v>6.2</v>
      </c>
      <c r="BF505" s="305">
        <v>1.2</v>
      </c>
      <c r="BG505" s="305">
        <v>66.099999999999994</v>
      </c>
      <c r="BH505" s="305">
        <v>9.6</v>
      </c>
      <c r="BI505" s="305">
        <v>11.4</v>
      </c>
      <c r="BJ505" s="305">
        <v>1.2</v>
      </c>
      <c r="BK505" s="305">
        <v>3.3</v>
      </c>
      <c r="BL505" s="305">
        <v>2.8</v>
      </c>
      <c r="BM505" s="302">
        <v>473000</v>
      </c>
      <c r="BN505" s="302">
        <v>51000</v>
      </c>
      <c r="BO505" s="302">
        <v>5520</v>
      </c>
      <c r="BP505" s="302">
        <v>550</v>
      </c>
      <c r="BQ505" s="303">
        <v>22.4</v>
      </c>
      <c r="BR505" s="304">
        <v>1.9</v>
      </c>
      <c r="BS505" s="303">
        <v>67.2</v>
      </c>
      <c r="BT505" s="305">
        <v>5.6</v>
      </c>
      <c r="BU505" s="304">
        <v>1.68</v>
      </c>
      <c r="BV505" s="304">
        <v>0.68</v>
      </c>
      <c r="BW505" s="304">
        <v>0.63</v>
      </c>
      <c r="BX505" s="304">
        <v>0.26</v>
      </c>
      <c r="BY505" s="302"/>
      <c r="BZ505" s="346"/>
      <c r="CA505" s="302"/>
      <c r="CB505" s="302"/>
      <c r="CC505" s="302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</row>
    <row r="506" spans="1:166" s="30" customFormat="1" ht="12" customHeight="1">
      <c r="A506" s="24" t="s">
        <v>595</v>
      </c>
      <c r="B506" s="24"/>
      <c r="C506" s="305">
        <v>11.019</v>
      </c>
      <c r="D506" s="25" t="s">
        <v>460</v>
      </c>
      <c r="E506" s="25"/>
      <c r="F506" s="303">
        <v>1074</v>
      </c>
      <c r="G506" s="303">
        <v>50</v>
      </c>
      <c r="H506" s="303">
        <v>1041.9000000000001</v>
      </c>
      <c r="I506" s="303">
        <v>26</v>
      </c>
      <c r="J506" s="305">
        <v>0.5</v>
      </c>
      <c r="K506" s="380">
        <v>7.5800000000000006E-2</v>
      </c>
      <c r="L506" s="380">
        <v>3.2000000000000002E-3</v>
      </c>
      <c r="M506" s="304">
        <v>1.8280000000000001</v>
      </c>
      <c r="N506" s="304">
        <v>9.2999999999999999E-2</v>
      </c>
      <c r="O506" s="380">
        <v>0.17541000000000001</v>
      </c>
      <c r="P506" s="380">
        <v>4.7999999999999996E-3</v>
      </c>
      <c r="Q506" s="304">
        <v>2.3585999999999999E-2</v>
      </c>
      <c r="R506" s="302"/>
      <c r="S506" s="305">
        <v>54.3</v>
      </c>
      <c r="T506" s="305">
        <v>6.4</v>
      </c>
      <c r="U506" s="302">
        <v>4.29</v>
      </c>
      <c r="V506" s="304">
        <v>0.34</v>
      </c>
      <c r="W506" s="304">
        <v>2.5</v>
      </c>
      <c r="X506" s="304">
        <v>0.28000000000000003</v>
      </c>
      <c r="Y506" s="304">
        <v>0.33620689655172414</v>
      </c>
      <c r="Z506" s="381"/>
      <c r="AA506" s="302">
        <v>120</v>
      </c>
      <c r="AB506" s="302">
        <v>120</v>
      </c>
      <c r="AC506" s="304">
        <v>0.4</v>
      </c>
      <c r="AD506" s="304">
        <v>1.3</v>
      </c>
      <c r="AE506" s="304">
        <v>0.35</v>
      </c>
      <c r="AF506" s="304">
        <v>0.31</v>
      </c>
      <c r="AG506" s="302">
        <v>145</v>
      </c>
      <c r="AH506" s="302">
        <v>17</v>
      </c>
      <c r="AI506" s="306">
        <v>4.2000000000000003E-2</v>
      </c>
      <c r="AJ506" s="306">
        <v>3.4000000000000002E-2</v>
      </c>
      <c r="AK506" s="305">
        <v>2.82</v>
      </c>
      <c r="AL506" s="304">
        <v>0.73</v>
      </c>
      <c r="AM506" s="306">
        <v>4.0000000000000001E-3</v>
      </c>
      <c r="AN506" s="306">
        <v>1.0999999999999999E-2</v>
      </c>
      <c r="AO506" s="302" t="s">
        <v>107</v>
      </c>
      <c r="AP506" s="302" t="s">
        <v>107</v>
      </c>
      <c r="AQ506" s="304">
        <v>0.6</v>
      </c>
      <c r="AR506" s="304">
        <v>0.49</v>
      </c>
      <c r="AS506" s="304">
        <v>0.21</v>
      </c>
      <c r="AT506" s="304">
        <v>0.15</v>
      </c>
      <c r="AU506" s="305">
        <v>2.4</v>
      </c>
      <c r="AV506" s="304">
        <v>1.3</v>
      </c>
      <c r="AW506" s="304">
        <v>0.73</v>
      </c>
      <c r="AX506" s="304">
        <v>0.24</v>
      </c>
      <c r="AY506" s="305">
        <v>12</v>
      </c>
      <c r="AZ506" s="305">
        <v>2.6</v>
      </c>
      <c r="BA506" s="305">
        <v>4.8099999999999996</v>
      </c>
      <c r="BB506" s="305">
        <v>0.57999999999999996</v>
      </c>
      <c r="BC506" s="303">
        <v>26.3</v>
      </c>
      <c r="BD506" s="305">
        <v>4.2</v>
      </c>
      <c r="BE506" s="305">
        <v>7</v>
      </c>
      <c r="BF506" s="305">
        <v>1</v>
      </c>
      <c r="BG506" s="305">
        <v>75.099999999999994</v>
      </c>
      <c r="BH506" s="305">
        <v>9.1</v>
      </c>
      <c r="BI506" s="305">
        <v>14.9</v>
      </c>
      <c r="BJ506" s="305">
        <v>1.9</v>
      </c>
      <c r="BK506" s="305">
        <v>3.6</v>
      </c>
      <c r="BL506" s="305">
        <v>3.7</v>
      </c>
      <c r="BM506" s="302">
        <v>603000</v>
      </c>
      <c r="BN506" s="302">
        <v>75000</v>
      </c>
      <c r="BO506" s="302">
        <v>6200</v>
      </c>
      <c r="BP506" s="302">
        <v>600</v>
      </c>
      <c r="BQ506" s="303">
        <v>27.3</v>
      </c>
      <c r="BR506" s="304">
        <v>3.2</v>
      </c>
      <c r="BS506" s="303">
        <v>81.2</v>
      </c>
      <c r="BT506" s="305">
        <v>9.4</v>
      </c>
      <c r="BU506" s="304">
        <v>1.33</v>
      </c>
      <c r="BV506" s="304">
        <v>0.61</v>
      </c>
      <c r="BW506" s="304">
        <v>0.69</v>
      </c>
      <c r="BX506" s="304">
        <v>0.34</v>
      </c>
      <c r="BY506" s="302"/>
      <c r="BZ506" s="346"/>
      <c r="CA506" s="302"/>
      <c r="CB506" s="302"/>
      <c r="CC506" s="302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</row>
    <row r="507" spans="1:166" s="30" customFormat="1" ht="12" customHeight="1">
      <c r="A507" s="24" t="s">
        <v>596</v>
      </c>
      <c r="B507" s="24"/>
      <c r="C507" s="305">
        <v>11.013</v>
      </c>
      <c r="D507" s="25" t="s">
        <v>460</v>
      </c>
      <c r="E507" s="25"/>
      <c r="F507" s="303">
        <v>1048</v>
      </c>
      <c r="G507" s="303">
        <v>50</v>
      </c>
      <c r="H507" s="303">
        <v>1049.2</v>
      </c>
      <c r="I507" s="303">
        <v>27</v>
      </c>
      <c r="J507" s="305">
        <v>-2.8</v>
      </c>
      <c r="K507" s="380">
        <v>7.46E-2</v>
      </c>
      <c r="L507" s="380">
        <v>3.0000000000000001E-3</v>
      </c>
      <c r="M507" s="304">
        <v>1.8109999999999999</v>
      </c>
      <c r="N507" s="304">
        <v>9.0999999999999998E-2</v>
      </c>
      <c r="O507" s="380">
        <v>0.17680000000000001</v>
      </c>
      <c r="P507" s="380">
        <v>4.8999999999999998E-3</v>
      </c>
      <c r="Q507" s="304">
        <v>0.11663999999999999</v>
      </c>
      <c r="R507" s="302"/>
      <c r="S507" s="305">
        <v>48.1</v>
      </c>
      <c r="T507" s="305">
        <v>3.8</v>
      </c>
      <c r="U507" s="302">
        <v>3.95</v>
      </c>
      <c r="V507" s="304">
        <v>0.37</v>
      </c>
      <c r="W507" s="304">
        <v>2.16</v>
      </c>
      <c r="X507" s="304">
        <v>0.17</v>
      </c>
      <c r="Y507" s="304">
        <v>0.33565459610027859</v>
      </c>
      <c r="Z507" s="381"/>
      <c r="AA507" s="302">
        <v>70</v>
      </c>
      <c r="AB507" s="302">
        <v>120</v>
      </c>
      <c r="AC507" s="304" t="s">
        <v>107</v>
      </c>
      <c r="AD507" s="304" t="s">
        <v>107</v>
      </c>
      <c r="AE507" s="304">
        <v>4.3999999999999997E-2</v>
      </c>
      <c r="AF507" s="304">
        <v>9.0999999999999998E-2</v>
      </c>
      <c r="AG507" s="302">
        <v>133</v>
      </c>
      <c r="AH507" s="302">
        <v>13</v>
      </c>
      <c r="AI507" s="306">
        <v>8.1000000000000003E-2</v>
      </c>
      <c r="AJ507" s="306">
        <v>4.2999999999999997E-2</v>
      </c>
      <c r="AK507" s="305">
        <v>2.4700000000000002</v>
      </c>
      <c r="AL507" s="304">
        <v>0.6</v>
      </c>
      <c r="AM507" s="306">
        <v>1.2E-2</v>
      </c>
      <c r="AN507" s="306">
        <v>1.4999999999999999E-2</v>
      </c>
      <c r="AO507" s="302" t="s">
        <v>107</v>
      </c>
      <c r="AP507" s="302" t="s">
        <v>107</v>
      </c>
      <c r="AQ507" s="304">
        <v>0.66</v>
      </c>
      <c r="AR507" s="304">
        <v>0.48</v>
      </c>
      <c r="AS507" s="304">
        <v>0.17</v>
      </c>
      <c r="AT507" s="304">
        <v>0.12</v>
      </c>
      <c r="AU507" s="305">
        <v>2.2999999999999998</v>
      </c>
      <c r="AV507" s="304">
        <v>1</v>
      </c>
      <c r="AW507" s="304">
        <v>0.94</v>
      </c>
      <c r="AX507" s="304">
        <v>0.35</v>
      </c>
      <c r="AY507" s="305">
        <v>10.6</v>
      </c>
      <c r="AZ507" s="305">
        <v>1.6</v>
      </c>
      <c r="BA507" s="305">
        <v>3.86</v>
      </c>
      <c r="BB507" s="305">
        <v>0.66</v>
      </c>
      <c r="BC507" s="303">
        <v>23.8</v>
      </c>
      <c r="BD507" s="305">
        <v>2.9</v>
      </c>
      <c r="BE507" s="305">
        <v>5.81</v>
      </c>
      <c r="BF507" s="305">
        <v>0.85</v>
      </c>
      <c r="BG507" s="305">
        <v>58.1</v>
      </c>
      <c r="BH507" s="305">
        <v>6.5</v>
      </c>
      <c r="BI507" s="305">
        <v>12.5</v>
      </c>
      <c r="BJ507" s="305">
        <v>1.4</v>
      </c>
      <c r="BK507" s="305">
        <v>4.9000000000000004</v>
      </c>
      <c r="BL507" s="305">
        <v>2.4</v>
      </c>
      <c r="BM507" s="302">
        <v>505000</v>
      </c>
      <c r="BN507" s="302">
        <v>55000</v>
      </c>
      <c r="BO507" s="302">
        <v>5710</v>
      </c>
      <c r="BP507" s="302">
        <v>630</v>
      </c>
      <c r="BQ507" s="303">
        <v>24.1</v>
      </c>
      <c r="BR507" s="304">
        <v>1.8</v>
      </c>
      <c r="BS507" s="303">
        <v>71.8</v>
      </c>
      <c r="BT507" s="305">
        <v>5.5</v>
      </c>
      <c r="BU507" s="304">
        <v>1.38</v>
      </c>
      <c r="BV507" s="304">
        <v>0.52</v>
      </c>
      <c r="BW507" s="304">
        <v>0.46</v>
      </c>
      <c r="BX507" s="304">
        <v>0.25</v>
      </c>
      <c r="BY507" s="302"/>
      <c r="BZ507" s="346"/>
      <c r="CA507" s="302"/>
      <c r="CB507" s="302"/>
      <c r="CC507" s="302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</row>
    <row r="508" spans="1:166" s="30" customFormat="1" ht="12" customHeight="1">
      <c r="A508" s="24" t="s">
        <v>597</v>
      </c>
      <c r="B508" s="24"/>
      <c r="C508" s="305">
        <v>11.295</v>
      </c>
      <c r="D508" s="25" t="s">
        <v>460</v>
      </c>
      <c r="E508" s="25"/>
      <c r="F508" s="303" t="s">
        <v>105</v>
      </c>
      <c r="G508" s="303" t="s">
        <v>106</v>
      </c>
      <c r="H508" s="303">
        <v>1000</v>
      </c>
      <c r="I508" s="303">
        <v>1000</v>
      </c>
      <c r="J508" s="305" t="s">
        <v>105</v>
      </c>
      <c r="K508" s="380">
        <v>6.9000000000000006E-2</v>
      </c>
      <c r="L508" s="380">
        <v>6.9000000000000006E-2</v>
      </c>
      <c r="M508" s="304">
        <v>1.6</v>
      </c>
      <c r="N508" s="304">
        <v>1.6</v>
      </c>
      <c r="O508" s="380">
        <v>0.17</v>
      </c>
      <c r="P508" s="380">
        <v>0.17</v>
      </c>
      <c r="Q508" s="304">
        <v>1</v>
      </c>
      <c r="R508" s="302"/>
      <c r="S508" s="305">
        <v>44.6</v>
      </c>
      <c r="T508" s="305">
        <v>3.6</v>
      </c>
      <c r="U508" s="302">
        <v>2.99</v>
      </c>
      <c r="V508" s="304">
        <v>0.31</v>
      </c>
      <c r="W508" s="304">
        <v>1.95</v>
      </c>
      <c r="X508" s="304">
        <v>0.18</v>
      </c>
      <c r="Y508" s="304">
        <v>0.33090379008746357</v>
      </c>
      <c r="Z508" s="381"/>
      <c r="AA508" s="302">
        <v>140</v>
      </c>
      <c r="AB508" s="302">
        <v>130</v>
      </c>
      <c r="AC508" s="304">
        <v>0.2</v>
      </c>
      <c r="AD508" s="304">
        <v>1.3</v>
      </c>
      <c r="AE508" s="304">
        <v>0.05</v>
      </c>
      <c r="AF508" s="304">
        <v>0.11</v>
      </c>
      <c r="AG508" s="302">
        <v>130</v>
      </c>
      <c r="AH508" s="302">
        <v>17</v>
      </c>
      <c r="AI508" s="306">
        <v>4.2000000000000003E-2</v>
      </c>
      <c r="AJ508" s="306">
        <v>2.4E-2</v>
      </c>
      <c r="AK508" s="305">
        <v>2.75</v>
      </c>
      <c r="AL508" s="304">
        <v>0.74</v>
      </c>
      <c r="AM508" s="306" t="s">
        <v>107</v>
      </c>
      <c r="AN508" s="306" t="s">
        <v>107</v>
      </c>
      <c r="AO508" s="302">
        <v>7.0000000000000007E-2</v>
      </c>
      <c r="AP508" s="302">
        <v>0.13</v>
      </c>
      <c r="AQ508" s="304">
        <v>0.52</v>
      </c>
      <c r="AR508" s="304">
        <v>0.48</v>
      </c>
      <c r="AS508" s="304">
        <v>0.18</v>
      </c>
      <c r="AT508" s="304">
        <v>0.11</v>
      </c>
      <c r="AU508" s="305">
        <v>2.6</v>
      </c>
      <c r="AV508" s="304">
        <v>1.5</v>
      </c>
      <c r="AW508" s="304">
        <v>0.79</v>
      </c>
      <c r="AX508" s="304">
        <v>0.21</v>
      </c>
      <c r="AY508" s="305">
        <v>10.5</v>
      </c>
      <c r="AZ508" s="305">
        <v>1.8</v>
      </c>
      <c r="BA508" s="305">
        <v>4.59</v>
      </c>
      <c r="BB508" s="305">
        <v>0.71</v>
      </c>
      <c r="BC508" s="303">
        <v>26.7</v>
      </c>
      <c r="BD508" s="305">
        <v>3.7</v>
      </c>
      <c r="BE508" s="305">
        <v>5.89</v>
      </c>
      <c r="BF508" s="305">
        <v>0.66</v>
      </c>
      <c r="BG508" s="305">
        <v>60.5</v>
      </c>
      <c r="BH508" s="305">
        <v>7.2</v>
      </c>
      <c r="BI508" s="305">
        <v>12.8</v>
      </c>
      <c r="BJ508" s="305">
        <v>1.4</v>
      </c>
      <c r="BK508" s="305">
        <v>3.6</v>
      </c>
      <c r="BL508" s="305">
        <v>3.2</v>
      </c>
      <c r="BM508" s="302">
        <v>497000</v>
      </c>
      <c r="BN508" s="302">
        <v>47000</v>
      </c>
      <c r="BO508" s="302">
        <v>5970</v>
      </c>
      <c r="BP508" s="302">
        <v>540</v>
      </c>
      <c r="BQ508" s="303">
        <v>22.7</v>
      </c>
      <c r="BR508" s="304">
        <v>1.8</v>
      </c>
      <c r="BS508" s="303">
        <v>68.599999999999994</v>
      </c>
      <c r="BT508" s="305">
        <v>5.6</v>
      </c>
      <c r="BU508" s="304">
        <v>1.5</v>
      </c>
      <c r="BV508" s="304">
        <v>0.55000000000000004</v>
      </c>
      <c r="BW508" s="304">
        <v>0.1</v>
      </c>
      <c r="BX508" s="304">
        <v>0.12</v>
      </c>
      <c r="BY508" s="302"/>
      <c r="BZ508" s="346"/>
      <c r="CA508" s="302"/>
      <c r="CB508" s="302"/>
      <c r="CC508" s="302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</row>
    <row r="509" spans="1:166" s="30" customFormat="1" ht="12" customHeight="1">
      <c r="A509" s="24" t="s">
        <v>577</v>
      </c>
      <c r="B509" s="24"/>
      <c r="C509" s="305">
        <v>7.0129999999999999</v>
      </c>
      <c r="D509" s="25" t="s">
        <v>461</v>
      </c>
      <c r="E509" s="25"/>
      <c r="F509" s="303">
        <v>1100</v>
      </c>
      <c r="G509" s="303">
        <v>21</v>
      </c>
      <c r="H509" s="303">
        <v>1033.5</v>
      </c>
      <c r="I509" s="303">
        <v>22</v>
      </c>
      <c r="J509" s="305">
        <v>5.9</v>
      </c>
      <c r="K509" s="380">
        <v>7.6200000000000004E-2</v>
      </c>
      <c r="L509" s="380">
        <v>2.2000000000000001E-3</v>
      </c>
      <c r="M509" s="304">
        <v>1.825</v>
      </c>
      <c r="N509" s="304">
        <v>6.9000000000000006E-2</v>
      </c>
      <c r="O509" s="380">
        <v>0.1739</v>
      </c>
      <c r="P509" s="380">
        <v>4.0000000000000001E-3</v>
      </c>
      <c r="Q509" s="304">
        <v>0.17177000000000001</v>
      </c>
      <c r="R509" s="302"/>
      <c r="S509" s="305">
        <v>48.9</v>
      </c>
      <c r="T509" s="305">
        <v>8.1999999999999993</v>
      </c>
      <c r="U509" s="302">
        <v>4.09</v>
      </c>
      <c r="V509" s="302">
        <v>0.73</v>
      </c>
      <c r="W509" s="304">
        <v>2.34</v>
      </c>
      <c r="X509" s="304">
        <v>0.4</v>
      </c>
      <c r="Y509" s="304">
        <v>0.31216216216216219</v>
      </c>
      <c r="Z509" s="381"/>
      <c r="AA509" s="302">
        <v>200</v>
      </c>
      <c r="AB509" s="302">
        <v>260</v>
      </c>
      <c r="AC509" s="304">
        <v>0.36</v>
      </c>
      <c r="AD509" s="304">
        <v>0.93</v>
      </c>
      <c r="AE509" s="304">
        <v>7.1999999999999995E-2</v>
      </c>
      <c r="AF509" s="304">
        <v>9.9000000000000005E-2</v>
      </c>
      <c r="AG509" s="302">
        <v>114</v>
      </c>
      <c r="AH509" s="302">
        <v>17</v>
      </c>
      <c r="AI509" s="306" t="s">
        <v>107</v>
      </c>
      <c r="AJ509" s="306" t="s">
        <v>107</v>
      </c>
      <c r="AK509" s="305">
        <v>2.75</v>
      </c>
      <c r="AL509" s="304">
        <v>0.79</v>
      </c>
      <c r="AM509" s="306">
        <v>3.3E-3</v>
      </c>
      <c r="AN509" s="306">
        <v>7.4999999999999997E-3</v>
      </c>
      <c r="AO509" s="302" t="s">
        <v>107</v>
      </c>
      <c r="AP509" s="302" t="s">
        <v>107</v>
      </c>
      <c r="AQ509" s="304">
        <v>0.14000000000000001</v>
      </c>
      <c r="AR509" s="304">
        <v>0.2</v>
      </c>
      <c r="AS509" s="304">
        <v>0.14599999999999999</v>
      </c>
      <c r="AT509" s="304">
        <v>8.6999999999999994E-2</v>
      </c>
      <c r="AU509" s="305">
        <v>1.84</v>
      </c>
      <c r="AV509" s="304">
        <v>0.66</v>
      </c>
      <c r="AW509" s="304">
        <v>0.74</v>
      </c>
      <c r="AX509" s="304">
        <v>0.23</v>
      </c>
      <c r="AY509" s="305">
        <v>7.1</v>
      </c>
      <c r="AZ509" s="305">
        <v>2</v>
      </c>
      <c r="BA509" s="305">
        <v>2.7</v>
      </c>
      <c r="BB509" s="305">
        <v>0.6</v>
      </c>
      <c r="BC509" s="303">
        <v>21.8</v>
      </c>
      <c r="BD509" s="305">
        <v>4.7</v>
      </c>
      <c r="BE509" s="305">
        <v>3.99</v>
      </c>
      <c r="BF509" s="305">
        <v>0.82</v>
      </c>
      <c r="BG509" s="305">
        <v>52</v>
      </c>
      <c r="BH509" s="305">
        <v>13</v>
      </c>
      <c r="BI509" s="305">
        <v>10.9</v>
      </c>
      <c r="BJ509" s="305">
        <v>1.9</v>
      </c>
      <c r="BK509" s="305">
        <v>4.5999999999999996</v>
      </c>
      <c r="BL509" s="305">
        <v>3.2</v>
      </c>
      <c r="BM509" s="302">
        <v>508000</v>
      </c>
      <c r="BN509" s="302">
        <v>85000</v>
      </c>
      <c r="BO509" s="302">
        <v>5080</v>
      </c>
      <c r="BP509" s="302">
        <v>890</v>
      </c>
      <c r="BQ509" s="303">
        <v>23.1</v>
      </c>
      <c r="BR509" s="304">
        <v>4.0999999999999996</v>
      </c>
      <c r="BS509" s="303">
        <v>74</v>
      </c>
      <c r="BT509" s="305">
        <v>12</v>
      </c>
      <c r="BU509" s="304">
        <v>2.2400000000000002</v>
      </c>
      <c r="BV509" s="304">
        <v>0.45</v>
      </c>
      <c r="BW509" s="304">
        <v>0.83</v>
      </c>
      <c r="BX509" s="304">
        <v>0.25</v>
      </c>
      <c r="BY509" s="302"/>
      <c r="BZ509" s="346"/>
      <c r="CA509" s="302"/>
      <c r="CB509" s="302"/>
      <c r="CC509" s="302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</row>
    <row r="510" spans="1:166" s="30" customFormat="1" ht="12" customHeight="1">
      <c r="A510" s="24" t="s">
        <v>578</v>
      </c>
      <c r="B510" s="24"/>
      <c r="C510" s="305">
        <v>7.0069999999999997</v>
      </c>
      <c r="D510" s="25" t="s">
        <v>461</v>
      </c>
      <c r="E510" s="25"/>
      <c r="F510" s="303">
        <v>1029</v>
      </c>
      <c r="G510" s="303">
        <v>53</v>
      </c>
      <c r="H510" s="303">
        <v>1033.5999999999999</v>
      </c>
      <c r="I510" s="303">
        <v>22</v>
      </c>
      <c r="J510" s="305">
        <v>-2.2999999999999998</v>
      </c>
      <c r="K510" s="380">
        <v>7.3700000000000002E-2</v>
      </c>
      <c r="L510" s="380">
        <v>3.5000000000000001E-3</v>
      </c>
      <c r="M510" s="304">
        <v>1.7629999999999999</v>
      </c>
      <c r="N510" s="304">
        <v>9.4E-2</v>
      </c>
      <c r="O510" s="380">
        <v>0.1739</v>
      </c>
      <c r="P510" s="380">
        <v>3.8999999999999998E-3</v>
      </c>
      <c r="Q510" s="304">
        <v>1.5226E-2</v>
      </c>
      <c r="R510" s="302"/>
      <c r="S510" s="305">
        <v>48.8</v>
      </c>
      <c r="T510" s="305">
        <v>5.8</v>
      </c>
      <c r="U510" s="302">
        <v>3.92</v>
      </c>
      <c r="V510" s="302">
        <v>0.51</v>
      </c>
      <c r="W510" s="304">
        <v>2.34</v>
      </c>
      <c r="X510" s="304">
        <v>0.34</v>
      </c>
      <c r="Y510" s="304">
        <v>0.30738255033557044</v>
      </c>
      <c r="Z510" s="381"/>
      <c r="AA510" s="302">
        <v>110</v>
      </c>
      <c r="AB510" s="302">
        <v>120</v>
      </c>
      <c r="AC510" s="304" t="s">
        <v>107</v>
      </c>
      <c r="AD510" s="304" t="s">
        <v>107</v>
      </c>
      <c r="AE510" s="304" t="s">
        <v>107</v>
      </c>
      <c r="AF510" s="304" t="s">
        <v>107</v>
      </c>
      <c r="AG510" s="302">
        <v>119</v>
      </c>
      <c r="AH510" s="302">
        <v>14</v>
      </c>
      <c r="AI510" s="306" t="s">
        <v>107</v>
      </c>
      <c r="AJ510" s="306" t="s">
        <v>107</v>
      </c>
      <c r="AK510" s="305">
        <v>3.5</v>
      </c>
      <c r="AL510" s="304">
        <v>1.1000000000000001</v>
      </c>
      <c r="AM510" s="306">
        <v>8.0000000000000002E-3</v>
      </c>
      <c r="AN510" s="306">
        <v>1.0999999999999999E-2</v>
      </c>
      <c r="AO510" s="302">
        <v>0.3</v>
      </c>
      <c r="AP510" s="302">
        <v>0.27</v>
      </c>
      <c r="AQ510" s="304">
        <v>0.55000000000000004</v>
      </c>
      <c r="AR510" s="304">
        <v>0.61</v>
      </c>
      <c r="AS510" s="304">
        <v>0.21</v>
      </c>
      <c r="AT510" s="304">
        <v>0.11</v>
      </c>
      <c r="AU510" s="305">
        <v>1.6</v>
      </c>
      <c r="AV510" s="304">
        <v>1.1000000000000001</v>
      </c>
      <c r="AW510" s="304">
        <v>0.62</v>
      </c>
      <c r="AX510" s="304">
        <v>0.19</v>
      </c>
      <c r="AY510" s="305">
        <v>8</v>
      </c>
      <c r="AZ510" s="305">
        <v>2.2999999999999998</v>
      </c>
      <c r="BA510" s="305">
        <v>3.68</v>
      </c>
      <c r="BB510" s="305">
        <v>0.61</v>
      </c>
      <c r="BC510" s="303">
        <v>21.4</v>
      </c>
      <c r="BD510" s="305">
        <v>4.3</v>
      </c>
      <c r="BE510" s="305">
        <v>6.1</v>
      </c>
      <c r="BF510" s="305">
        <v>0.89</v>
      </c>
      <c r="BG510" s="305">
        <v>59.2</v>
      </c>
      <c r="BH510" s="305">
        <v>8.4</v>
      </c>
      <c r="BI510" s="305">
        <v>9.6</v>
      </c>
      <c r="BJ510" s="305">
        <v>1.5</v>
      </c>
      <c r="BK510" s="305">
        <v>4.3</v>
      </c>
      <c r="BL510" s="305">
        <v>2.2000000000000002</v>
      </c>
      <c r="BM510" s="302">
        <v>535000</v>
      </c>
      <c r="BN510" s="302">
        <v>82000</v>
      </c>
      <c r="BO510" s="302">
        <v>6140</v>
      </c>
      <c r="BP510" s="302">
        <v>910</v>
      </c>
      <c r="BQ510" s="303">
        <v>22.9</v>
      </c>
      <c r="BR510" s="304">
        <v>2.6</v>
      </c>
      <c r="BS510" s="303">
        <v>74.5</v>
      </c>
      <c r="BT510" s="305">
        <v>9</v>
      </c>
      <c r="BU510" s="304">
        <v>1.1499999999999999</v>
      </c>
      <c r="BV510" s="304">
        <v>0.52</v>
      </c>
      <c r="BW510" s="304">
        <v>0.28999999999999998</v>
      </c>
      <c r="BX510" s="304">
        <v>0.22</v>
      </c>
      <c r="BY510" s="302"/>
      <c r="BZ510" s="346"/>
      <c r="CA510" s="302"/>
      <c r="CB510" s="302"/>
      <c r="CC510" s="302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</row>
    <row r="511" spans="1:166" s="30" customFormat="1" ht="12" customHeight="1">
      <c r="A511" s="24" t="s">
        <v>579</v>
      </c>
      <c r="B511" s="24"/>
      <c r="C511" s="305">
        <v>7.016</v>
      </c>
      <c r="D511" s="25" t="s">
        <v>461</v>
      </c>
      <c r="E511" s="25"/>
      <c r="F511" s="303">
        <v>1091</v>
      </c>
      <c r="G511" s="303">
        <v>40</v>
      </c>
      <c r="H511" s="303">
        <v>1023.9</v>
      </c>
      <c r="I511" s="303">
        <v>21</v>
      </c>
      <c r="J511" s="305">
        <v>5.3</v>
      </c>
      <c r="K511" s="380">
        <v>7.6100000000000001E-2</v>
      </c>
      <c r="L511" s="380">
        <v>3.2000000000000002E-3</v>
      </c>
      <c r="M511" s="304">
        <v>1.804</v>
      </c>
      <c r="N511" s="304">
        <v>8.8999999999999996E-2</v>
      </c>
      <c r="O511" s="380">
        <v>0.17213999999999999</v>
      </c>
      <c r="P511" s="380">
        <v>3.8E-3</v>
      </c>
      <c r="Q511" s="304">
        <v>0.31678000000000001</v>
      </c>
      <c r="R511" s="302"/>
      <c r="S511" s="305">
        <v>51.8</v>
      </c>
      <c r="T511" s="305">
        <v>6.1</v>
      </c>
      <c r="U511" s="302">
        <v>4.3</v>
      </c>
      <c r="V511" s="302">
        <v>0.52</v>
      </c>
      <c r="W511" s="304">
        <v>2.37</v>
      </c>
      <c r="X511" s="304">
        <v>0.28000000000000003</v>
      </c>
      <c r="Y511" s="304">
        <v>0.30604534005037781</v>
      </c>
      <c r="Z511" s="381"/>
      <c r="AA511" s="302" t="s">
        <v>107</v>
      </c>
      <c r="AB511" s="302" t="s">
        <v>107</v>
      </c>
      <c r="AC511" s="304">
        <v>0.2</v>
      </c>
      <c r="AD511" s="304">
        <v>1.1000000000000001</v>
      </c>
      <c r="AE511" s="304" t="s">
        <v>107</v>
      </c>
      <c r="AF511" s="304" t="s">
        <v>107</v>
      </c>
      <c r="AG511" s="302">
        <v>123</v>
      </c>
      <c r="AH511" s="302">
        <v>21</v>
      </c>
      <c r="AI511" s="306" t="s">
        <v>107</v>
      </c>
      <c r="AJ511" s="306" t="s">
        <v>107</v>
      </c>
      <c r="AK511" s="305">
        <v>2.17</v>
      </c>
      <c r="AL511" s="304">
        <v>0.45</v>
      </c>
      <c r="AM511" s="306">
        <v>1.4E-2</v>
      </c>
      <c r="AN511" s="306">
        <v>1.6E-2</v>
      </c>
      <c r="AO511" s="302">
        <v>0.2</v>
      </c>
      <c r="AP511" s="302">
        <v>0.22</v>
      </c>
      <c r="AQ511" s="304">
        <v>0.43</v>
      </c>
      <c r="AR511" s="304">
        <v>0.32</v>
      </c>
      <c r="AS511" s="304">
        <v>0.31</v>
      </c>
      <c r="AT511" s="304">
        <v>0.16</v>
      </c>
      <c r="AU511" s="305">
        <v>1.78</v>
      </c>
      <c r="AV511" s="304">
        <v>0.91</v>
      </c>
      <c r="AW511" s="304">
        <v>0.67</v>
      </c>
      <c r="AX511" s="304">
        <v>0.31</v>
      </c>
      <c r="AY511" s="305">
        <v>10.1</v>
      </c>
      <c r="AZ511" s="305">
        <v>2.2000000000000002</v>
      </c>
      <c r="BA511" s="305">
        <v>4.2699999999999996</v>
      </c>
      <c r="BB511" s="305">
        <v>0.84</v>
      </c>
      <c r="BC511" s="303">
        <v>20</v>
      </c>
      <c r="BD511" s="305">
        <v>5.2</v>
      </c>
      <c r="BE511" s="305">
        <v>5.6</v>
      </c>
      <c r="BF511" s="305">
        <v>1.1000000000000001</v>
      </c>
      <c r="BG511" s="305">
        <v>62</v>
      </c>
      <c r="BH511" s="305">
        <v>14</v>
      </c>
      <c r="BI511" s="305">
        <v>12</v>
      </c>
      <c r="BJ511" s="305">
        <v>2.1</v>
      </c>
      <c r="BK511" s="305">
        <v>4.9000000000000004</v>
      </c>
      <c r="BL511" s="305">
        <v>2.5</v>
      </c>
      <c r="BM511" s="302">
        <v>553000</v>
      </c>
      <c r="BN511" s="302">
        <v>76000</v>
      </c>
      <c r="BO511" s="302">
        <v>5820</v>
      </c>
      <c r="BP511" s="302">
        <v>930</v>
      </c>
      <c r="BQ511" s="303">
        <v>24.3</v>
      </c>
      <c r="BR511" s="304">
        <v>3</v>
      </c>
      <c r="BS511" s="303">
        <v>79.400000000000006</v>
      </c>
      <c r="BT511" s="305">
        <v>9</v>
      </c>
      <c r="BU511" s="304">
        <v>1.91</v>
      </c>
      <c r="BV511" s="304">
        <v>0.82</v>
      </c>
      <c r="BW511" s="304">
        <v>0.6</v>
      </c>
      <c r="BX511" s="304">
        <v>0.43</v>
      </c>
      <c r="BY511" s="302"/>
      <c r="BZ511" s="346"/>
      <c r="CA511" s="302"/>
      <c r="CB511" s="302"/>
      <c r="CC511" s="302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</row>
    <row r="512" spans="1:166" s="30" customFormat="1" ht="12" customHeight="1">
      <c r="A512" s="24" t="s">
        <v>580</v>
      </c>
      <c r="B512" s="24"/>
      <c r="C512" s="305">
        <v>7.0049999999999999</v>
      </c>
      <c r="D512" s="25" t="s">
        <v>461</v>
      </c>
      <c r="E512" s="25"/>
      <c r="F512" s="303">
        <v>1060</v>
      </c>
      <c r="G512" s="303">
        <v>55</v>
      </c>
      <c r="H512" s="303">
        <v>1028.5</v>
      </c>
      <c r="I512" s="303">
        <v>21</v>
      </c>
      <c r="J512" s="305">
        <v>1.3</v>
      </c>
      <c r="K512" s="380">
        <v>7.51E-2</v>
      </c>
      <c r="L512" s="380">
        <v>3.5000000000000001E-3</v>
      </c>
      <c r="M512" s="304">
        <v>1.7889999999999999</v>
      </c>
      <c r="N512" s="304">
        <v>9.4E-2</v>
      </c>
      <c r="O512" s="380">
        <v>0.17299999999999999</v>
      </c>
      <c r="P512" s="380">
        <v>3.8999999999999998E-3</v>
      </c>
      <c r="Q512" s="304">
        <v>0.13533999999999999</v>
      </c>
      <c r="R512" s="302"/>
      <c r="S512" s="305">
        <v>43.4</v>
      </c>
      <c r="T512" s="305">
        <v>5.3</v>
      </c>
      <c r="U512" s="302">
        <v>3.58</v>
      </c>
      <c r="V512" s="302">
        <v>0.42</v>
      </c>
      <c r="W512" s="304">
        <v>2.02</v>
      </c>
      <c r="X512" s="304">
        <v>0.28000000000000003</v>
      </c>
      <c r="Y512" s="304">
        <v>0.3007518796992481</v>
      </c>
      <c r="Z512" s="381"/>
      <c r="AA512" s="302" t="s">
        <v>107</v>
      </c>
      <c r="AB512" s="302" t="s">
        <v>107</v>
      </c>
      <c r="AC512" s="304">
        <v>1.3</v>
      </c>
      <c r="AD512" s="304">
        <v>1.9</v>
      </c>
      <c r="AE512" s="304" t="s">
        <v>107</v>
      </c>
      <c r="AF512" s="304" t="s">
        <v>107</v>
      </c>
      <c r="AG512" s="302">
        <v>99</v>
      </c>
      <c r="AH512" s="302">
        <v>13</v>
      </c>
      <c r="AI512" s="306" t="s">
        <v>107</v>
      </c>
      <c r="AJ512" s="306" t="s">
        <v>107</v>
      </c>
      <c r="AK512" s="305">
        <v>2.29</v>
      </c>
      <c r="AL512" s="304">
        <v>0.53</v>
      </c>
      <c r="AM512" s="306">
        <v>8.3999999999999995E-3</v>
      </c>
      <c r="AN512" s="306">
        <v>9.4000000000000004E-3</v>
      </c>
      <c r="AO512" s="302">
        <v>0.13</v>
      </c>
      <c r="AP512" s="302">
        <v>0.18</v>
      </c>
      <c r="AQ512" s="304">
        <v>0.28999999999999998</v>
      </c>
      <c r="AR512" s="304">
        <v>0.26</v>
      </c>
      <c r="AS512" s="304">
        <v>0.27</v>
      </c>
      <c r="AT512" s="304">
        <v>0.13</v>
      </c>
      <c r="AU512" s="305">
        <v>1.59</v>
      </c>
      <c r="AV512" s="304">
        <v>0.93</v>
      </c>
      <c r="AW512" s="304">
        <v>0.53</v>
      </c>
      <c r="AX512" s="304">
        <v>0.13</v>
      </c>
      <c r="AY512" s="305">
        <v>8.6999999999999993</v>
      </c>
      <c r="AZ512" s="305">
        <v>2.5</v>
      </c>
      <c r="BA512" s="305">
        <v>3.53</v>
      </c>
      <c r="BB512" s="305">
        <v>0.67</v>
      </c>
      <c r="BC512" s="303">
        <v>18.3</v>
      </c>
      <c r="BD512" s="305">
        <v>3.5</v>
      </c>
      <c r="BE512" s="305">
        <v>4.99</v>
      </c>
      <c r="BF512" s="305">
        <v>0.86</v>
      </c>
      <c r="BG512" s="305">
        <v>57.4</v>
      </c>
      <c r="BH512" s="305">
        <v>6.8</v>
      </c>
      <c r="BI512" s="305">
        <v>9.1999999999999993</v>
      </c>
      <c r="BJ512" s="305">
        <v>1.3</v>
      </c>
      <c r="BK512" s="305">
        <v>5</v>
      </c>
      <c r="BL512" s="305">
        <v>1.8</v>
      </c>
      <c r="BM512" s="302">
        <v>547000</v>
      </c>
      <c r="BN512" s="302">
        <v>86000</v>
      </c>
      <c r="BO512" s="302">
        <v>5500</v>
      </c>
      <c r="BP512" s="302">
        <v>790</v>
      </c>
      <c r="BQ512" s="303">
        <v>20</v>
      </c>
      <c r="BR512" s="304">
        <v>2.6</v>
      </c>
      <c r="BS512" s="303">
        <v>66.5</v>
      </c>
      <c r="BT512" s="305">
        <v>8.1</v>
      </c>
      <c r="BU512" s="304">
        <v>1.34</v>
      </c>
      <c r="BV512" s="304">
        <v>0.47</v>
      </c>
      <c r="BW512" s="304">
        <v>0.37</v>
      </c>
      <c r="BX512" s="304">
        <v>0.19</v>
      </c>
      <c r="BY512" s="302"/>
      <c r="BZ512" s="346"/>
      <c r="CA512" s="302"/>
      <c r="CB512" s="302"/>
      <c r="CC512" s="302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</row>
    <row r="513" spans="1:166" s="30" customFormat="1" ht="12" customHeight="1">
      <c r="A513" s="24" t="s">
        <v>581</v>
      </c>
      <c r="B513" s="24"/>
      <c r="C513" s="305">
        <v>7.0259999999999998</v>
      </c>
      <c r="D513" s="25" t="s">
        <v>461</v>
      </c>
      <c r="E513" s="25"/>
      <c r="F513" s="303">
        <v>1096</v>
      </c>
      <c r="G513" s="303">
        <v>65</v>
      </c>
      <c r="H513" s="303">
        <v>1028.7</v>
      </c>
      <c r="I513" s="303">
        <v>21</v>
      </c>
      <c r="J513" s="305">
        <v>3.6</v>
      </c>
      <c r="K513" s="380">
        <v>7.6399999999999996E-2</v>
      </c>
      <c r="L513" s="380">
        <v>3.5000000000000001E-3</v>
      </c>
      <c r="M513" s="304">
        <v>1.8180000000000001</v>
      </c>
      <c r="N513" s="304">
        <v>9.1999999999999998E-2</v>
      </c>
      <c r="O513" s="380">
        <v>0.17301</v>
      </c>
      <c r="P513" s="380">
        <v>3.8E-3</v>
      </c>
      <c r="Q513" s="304">
        <v>-9.2199000000000003E-2</v>
      </c>
      <c r="R513" s="302"/>
      <c r="S513" s="305">
        <v>38.9</v>
      </c>
      <c r="T513" s="305">
        <v>2.8</v>
      </c>
      <c r="U513" s="302">
        <v>3.26</v>
      </c>
      <c r="V513" s="302">
        <v>0.18</v>
      </c>
      <c r="W513" s="304">
        <v>1.97</v>
      </c>
      <c r="X513" s="304">
        <v>0.23</v>
      </c>
      <c r="Y513" s="304">
        <v>0.30369127516778527</v>
      </c>
      <c r="Z513" s="381"/>
      <c r="AA513" s="302">
        <v>40</v>
      </c>
      <c r="AB513" s="302">
        <v>100</v>
      </c>
      <c r="AC513" s="304">
        <v>0.19</v>
      </c>
      <c r="AD513" s="304">
        <v>0.95</v>
      </c>
      <c r="AE513" s="304" t="s">
        <v>107</v>
      </c>
      <c r="AF513" s="304" t="s">
        <v>107</v>
      </c>
      <c r="AG513" s="302">
        <v>100</v>
      </c>
      <c r="AH513" s="302">
        <v>17</v>
      </c>
      <c r="AI513" s="306" t="s">
        <v>107</v>
      </c>
      <c r="AJ513" s="306" t="s">
        <v>107</v>
      </c>
      <c r="AK513" s="305">
        <v>2.34</v>
      </c>
      <c r="AL513" s="304">
        <v>0.56999999999999995</v>
      </c>
      <c r="AM513" s="306" t="s">
        <v>107</v>
      </c>
      <c r="AN513" s="306" t="s">
        <v>107</v>
      </c>
      <c r="AO513" s="302">
        <v>0.09</v>
      </c>
      <c r="AP513" s="302">
        <v>0.13</v>
      </c>
      <c r="AQ513" s="304">
        <v>0.1</v>
      </c>
      <c r="AR513" s="304">
        <v>0.14000000000000001</v>
      </c>
      <c r="AS513" s="304">
        <v>0.113</v>
      </c>
      <c r="AT513" s="304">
        <v>9.1999999999999998E-2</v>
      </c>
      <c r="AU513" s="305">
        <v>1.24</v>
      </c>
      <c r="AV513" s="304">
        <v>0.69</v>
      </c>
      <c r="AW513" s="304">
        <v>0.64</v>
      </c>
      <c r="AX513" s="304">
        <v>0.17</v>
      </c>
      <c r="AY513" s="305">
        <v>7.2</v>
      </c>
      <c r="AZ513" s="305">
        <v>1.7</v>
      </c>
      <c r="BA513" s="305">
        <v>3.03</v>
      </c>
      <c r="BB513" s="305">
        <v>0.82</v>
      </c>
      <c r="BC513" s="303">
        <v>16.2</v>
      </c>
      <c r="BD513" s="305">
        <v>3.2</v>
      </c>
      <c r="BE513" s="305">
        <v>4.12</v>
      </c>
      <c r="BF513" s="305">
        <v>0.7</v>
      </c>
      <c r="BG513" s="305">
        <v>47.4</v>
      </c>
      <c r="BH513" s="305">
        <v>5.8</v>
      </c>
      <c r="BI513" s="305">
        <v>8.6</v>
      </c>
      <c r="BJ513" s="305">
        <v>1.2</v>
      </c>
      <c r="BK513" s="305">
        <v>4.7</v>
      </c>
      <c r="BL513" s="305">
        <v>1.7</v>
      </c>
      <c r="BM513" s="302">
        <v>484000</v>
      </c>
      <c r="BN513" s="302">
        <v>56000</v>
      </c>
      <c r="BO513" s="302">
        <v>4730</v>
      </c>
      <c r="BP513" s="302">
        <v>330</v>
      </c>
      <c r="BQ513" s="303">
        <v>18.100000000000001</v>
      </c>
      <c r="BR513" s="304">
        <v>1.3</v>
      </c>
      <c r="BS513" s="303">
        <v>59.6</v>
      </c>
      <c r="BT513" s="305">
        <v>4</v>
      </c>
      <c r="BU513" s="304">
        <v>0.75</v>
      </c>
      <c r="BV513" s="304">
        <v>0.36</v>
      </c>
      <c r="BW513" s="304">
        <v>0.28999999999999998</v>
      </c>
      <c r="BX513" s="304">
        <v>0.22</v>
      </c>
      <c r="BY513" s="302"/>
      <c r="BZ513" s="346"/>
      <c r="CA513" s="302"/>
      <c r="CB513" s="302"/>
      <c r="CC513" s="302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</row>
    <row r="514" spans="1:166" s="30" customFormat="1" ht="12" customHeight="1">
      <c r="A514" s="24" t="s">
        <v>582</v>
      </c>
      <c r="B514" s="24"/>
      <c r="C514" s="305">
        <v>7.1509999999999998</v>
      </c>
      <c r="D514" s="25" t="s">
        <v>461</v>
      </c>
      <c r="E514" s="25"/>
      <c r="F514" s="303">
        <v>1046</v>
      </c>
      <c r="G514" s="303">
        <v>62</v>
      </c>
      <c r="H514" s="303">
        <v>1034.2</v>
      </c>
      <c r="I514" s="303">
        <v>21</v>
      </c>
      <c r="J514" s="305">
        <v>-1.5</v>
      </c>
      <c r="K514" s="380">
        <v>7.4499999999999997E-2</v>
      </c>
      <c r="L514" s="380">
        <v>3.2000000000000002E-3</v>
      </c>
      <c r="M514" s="304">
        <v>1.7829999999999999</v>
      </c>
      <c r="N514" s="304">
        <v>8.5999999999999993E-2</v>
      </c>
      <c r="O514" s="380">
        <v>0.17399999999999999</v>
      </c>
      <c r="P514" s="380">
        <v>3.8999999999999998E-3</v>
      </c>
      <c r="Q514" s="304">
        <v>1.1041E-2</v>
      </c>
      <c r="R514" s="302"/>
      <c r="S514" s="305">
        <v>43</v>
      </c>
      <c r="T514" s="305">
        <v>6.1</v>
      </c>
      <c r="U514" s="302">
        <v>3.54</v>
      </c>
      <c r="V514" s="302">
        <v>0.59</v>
      </c>
      <c r="W514" s="304">
        <v>1.89</v>
      </c>
      <c r="X514" s="304">
        <v>0.31</v>
      </c>
      <c r="Y514" s="304">
        <v>0.2916030534351145</v>
      </c>
      <c r="Z514" s="381"/>
      <c r="AA514" s="302" t="s">
        <v>107</v>
      </c>
      <c r="AB514" s="302" t="s">
        <v>107</v>
      </c>
      <c r="AC514" s="304">
        <v>0.14000000000000001</v>
      </c>
      <c r="AD514" s="304">
        <v>0.89</v>
      </c>
      <c r="AE514" s="304" t="s">
        <v>107</v>
      </c>
      <c r="AF514" s="304" t="s">
        <v>107</v>
      </c>
      <c r="AG514" s="302">
        <v>96</v>
      </c>
      <c r="AH514" s="302">
        <v>17</v>
      </c>
      <c r="AI514" s="306">
        <v>4.3E-3</v>
      </c>
      <c r="AJ514" s="306">
        <v>6.7000000000000002E-3</v>
      </c>
      <c r="AK514" s="305">
        <v>1.74</v>
      </c>
      <c r="AL514" s="304">
        <v>0.56999999999999995</v>
      </c>
      <c r="AM514" s="306">
        <v>7.0000000000000001E-3</v>
      </c>
      <c r="AN514" s="306">
        <v>0.01</v>
      </c>
      <c r="AO514" s="302" t="s">
        <v>107</v>
      </c>
      <c r="AP514" s="302" t="s">
        <v>107</v>
      </c>
      <c r="AQ514" s="304">
        <v>0.25</v>
      </c>
      <c r="AR514" s="304">
        <v>0.23</v>
      </c>
      <c r="AS514" s="304">
        <v>9.6000000000000002E-2</v>
      </c>
      <c r="AT514" s="304">
        <v>7.5999999999999998E-2</v>
      </c>
      <c r="AU514" s="305">
        <v>1.89</v>
      </c>
      <c r="AV514" s="304">
        <v>0.87</v>
      </c>
      <c r="AW514" s="304">
        <v>0.52</v>
      </c>
      <c r="AX514" s="304">
        <v>0.27</v>
      </c>
      <c r="AY514" s="305">
        <v>8.4</v>
      </c>
      <c r="AZ514" s="305">
        <v>3.3</v>
      </c>
      <c r="BA514" s="305">
        <v>3.66</v>
      </c>
      <c r="BB514" s="305">
        <v>0.87</v>
      </c>
      <c r="BC514" s="303">
        <v>15.9</v>
      </c>
      <c r="BD514" s="305">
        <v>3.1</v>
      </c>
      <c r="BE514" s="305">
        <v>5</v>
      </c>
      <c r="BF514" s="305">
        <v>1</v>
      </c>
      <c r="BG514" s="305">
        <v>53</v>
      </c>
      <c r="BH514" s="305">
        <v>13</v>
      </c>
      <c r="BI514" s="305">
        <v>9.9</v>
      </c>
      <c r="BJ514" s="305">
        <v>2</v>
      </c>
      <c r="BK514" s="305">
        <v>3.7</v>
      </c>
      <c r="BL514" s="305">
        <v>2.9</v>
      </c>
      <c r="BM514" s="302">
        <v>498000</v>
      </c>
      <c r="BN514" s="302">
        <v>81000</v>
      </c>
      <c r="BO514" s="302">
        <v>5390</v>
      </c>
      <c r="BP514" s="302">
        <v>890</v>
      </c>
      <c r="BQ514" s="303">
        <v>19.100000000000001</v>
      </c>
      <c r="BR514" s="304">
        <v>2.8</v>
      </c>
      <c r="BS514" s="303">
        <v>65.5</v>
      </c>
      <c r="BT514" s="305">
        <v>9.3000000000000007</v>
      </c>
      <c r="BU514" s="304">
        <v>0.96</v>
      </c>
      <c r="BV514" s="304">
        <v>0.43</v>
      </c>
      <c r="BW514" s="304">
        <v>0.37</v>
      </c>
      <c r="BX514" s="304">
        <v>0.21</v>
      </c>
      <c r="BY514" s="302"/>
      <c r="BZ514" s="346"/>
      <c r="CA514" s="302"/>
      <c r="CB514" s="302"/>
      <c r="CC514" s="302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</row>
    <row r="515" spans="1:166" s="30" customFormat="1" ht="12" customHeight="1">
      <c r="A515" s="24" t="s">
        <v>583</v>
      </c>
      <c r="B515" s="24"/>
      <c r="C515" s="305">
        <v>7.016</v>
      </c>
      <c r="D515" s="25" t="s">
        <v>461</v>
      </c>
      <c r="E515" s="25"/>
      <c r="F515" s="303">
        <v>1106</v>
      </c>
      <c r="G515" s="303">
        <v>43</v>
      </c>
      <c r="H515" s="303">
        <v>1031</v>
      </c>
      <c r="I515" s="303">
        <v>21</v>
      </c>
      <c r="J515" s="305">
        <v>7</v>
      </c>
      <c r="K515" s="380">
        <v>7.6600000000000001E-2</v>
      </c>
      <c r="L515" s="380">
        <v>3.3E-3</v>
      </c>
      <c r="M515" s="304">
        <v>1.821</v>
      </c>
      <c r="N515" s="304">
        <v>8.5000000000000006E-2</v>
      </c>
      <c r="O515" s="380">
        <v>0.1734</v>
      </c>
      <c r="P515" s="380">
        <v>3.8999999999999998E-3</v>
      </c>
      <c r="Q515" s="304">
        <v>-0.16242000000000001</v>
      </c>
      <c r="R515" s="302"/>
      <c r="S515" s="305">
        <v>46.1</v>
      </c>
      <c r="T515" s="305">
        <v>5.2</v>
      </c>
      <c r="U515" s="302">
        <v>3.86</v>
      </c>
      <c r="V515" s="302">
        <v>0.38</v>
      </c>
      <c r="W515" s="304">
        <v>2.14</v>
      </c>
      <c r="X515" s="304">
        <v>0.28999999999999998</v>
      </c>
      <c r="Y515" s="304">
        <v>0.29503546099290784</v>
      </c>
      <c r="Z515" s="381"/>
      <c r="AA515" s="302" t="s">
        <v>107</v>
      </c>
      <c r="AB515" s="302" t="s">
        <v>107</v>
      </c>
      <c r="AC515" s="304" t="s">
        <v>107</v>
      </c>
      <c r="AD515" s="304" t="s">
        <v>107</v>
      </c>
      <c r="AE515" s="304">
        <v>0.1</v>
      </c>
      <c r="AF515" s="304">
        <v>0.14000000000000001</v>
      </c>
      <c r="AG515" s="302">
        <v>99</v>
      </c>
      <c r="AH515" s="302">
        <v>14</v>
      </c>
      <c r="AI515" s="306" t="s">
        <v>107</v>
      </c>
      <c r="AJ515" s="306" t="s">
        <v>107</v>
      </c>
      <c r="AK515" s="305">
        <v>2.02</v>
      </c>
      <c r="AL515" s="304">
        <v>0.55000000000000004</v>
      </c>
      <c r="AM515" s="306">
        <v>8.9999999999999993E-3</v>
      </c>
      <c r="AN515" s="306">
        <v>1.2999999999999999E-2</v>
      </c>
      <c r="AO515" s="302" t="s">
        <v>107</v>
      </c>
      <c r="AP515" s="302" t="s">
        <v>107</v>
      </c>
      <c r="AQ515" s="304">
        <v>0.52</v>
      </c>
      <c r="AR515" s="304">
        <v>0.62</v>
      </c>
      <c r="AS515" s="304">
        <v>0.11600000000000001</v>
      </c>
      <c r="AT515" s="304">
        <v>8.8999999999999996E-2</v>
      </c>
      <c r="AU515" s="305">
        <v>1.6</v>
      </c>
      <c r="AV515" s="304">
        <v>1</v>
      </c>
      <c r="AW515" s="304">
        <v>0.53</v>
      </c>
      <c r="AX515" s="304">
        <v>0.24</v>
      </c>
      <c r="AY515" s="305">
        <v>9.9</v>
      </c>
      <c r="AZ515" s="305">
        <v>1.8</v>
      </c>
      <c r="BA515" s="305">
        <v>3.42</v>
      </c>
      <c r="BB515" s="305">
        <v>0.63</v>
      </c>
      <c r="BC515" s="303">
        <v>18.5</v>
      </c>
      <c r="BD515" s="305">
        <v>3.6</v>
      </c>
      <c r="BE515" s="305">
        <v>5.6</v>
      </c>
      <c r="BF515" s="305">
        <v>0.98</v>
      </c>
      <c r="BG515" s="305">
        <v>53.9</v>
      </c>
      <c r="BH515" s="305">
        <v>7.1</v>
      </c>
      <c r="BI515" s="305">
        <v>9.1999999999999993</v>
      </c>
      <c r="BJ515" s="305">
        <v>1.3</v>
      </c>
      <c r="BK515" s="305">
        <v>6</v>
      </c>
      <c r="BL515" s="305">
        <v>3.2</v>
      </c>
      <c r="BM515" s="302">
        <v>503000</v>
      </c>
      <c r="BN515" s="302">
        <v>80000</v>
      </c>
      <c r="BO515" s="302">
        <v>5220</v>
      </c>
      <c r="BP515" s="302">
        <v>780</v>
      </c>
      <c r="BQ515" s="303">
        <v>20.8</v>
      </c>
      <c r="BR515" s="304">
        <v>2.2999999999999998</v>
      </c>
      <c r="BS515" s="303">
        <v>70.5</v>
      </c>
      <c r="BT515" s="305">
        <v>7.9</v>
      </c>
      <c r="BU515" s="304">
        <v>1.17</v>
      </c>
      <c r="BV515" s="304">
        <v>0.63</v>
      </c>
      <c r="BW515" s="304">
        <v>0.24</v>
      </c>
      <c r="BX515" s="304">
        <v>0.16</v>
      </c>
      <c r="BY515" s="302"/>
      <c r="BZ515" s="346"/>
      <c r="CA515" s="302"/>
      <c r="CB515" s="302"/>
      <c r="CC515" s="302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</row>
    <row r="516" spans="1:166" s="30" customFormat="1" ht="12" customHeight="1">
      <c r="A516" s="24" t="s">
        <v>584</v>
      </c>
      <c r="B516" s="24"/>
      <c r="C516" s="305">
        <v>7.0529999999999999</v>
      </c>
      <c r="D516" s="25" t="s">
        <v>461</v>
      </c>
      <c r="E516" s="25"/>
      <c r="F516" s="303">
        <v>1082</v>
      </c>
      <c r="G516" s="303">
        <v>63</v>
      </c>
      <c r="H516" s="303">
        <v>1035.3</v>
      </c>
      <c r="I516" s="303">
        <v>22</v>
      </c>
      <c r="J516" s="305">
        <v>3.7</v>
      </c>
      <c r="K516" s="380">
        <v>7.5499999999999998E-2</v>
      </c>
      <c r="L516" s="380">
        <v>3.5999999999999999E-3</v>
      </c>
      <c r="M516" s="304">
        <v>1.8120000000000001</v>
      </c>
      <c r="N516" s="304">
        <v>9.5000000000000001E-2</v>
      </c>
      <c r="O516" s="380">
        <v>0.17419999999999999</v>
      </c>
      <c r="P516" s="380">
        <v>3.8999999999999998E-3</v>
      </c>
      <c r="Q516" s="304">
        <v>-0.45891999999999999</v>
      </c>
      <c r="R516" s="302"/>
      <c r="S516" s="305">
        <v>44.2</v>
      </c>
      <c r="T516" s="305">
        <v>6</v>
      </c>
      <c r="U516" s="302">
        <v>3.66</v>
      </c>
      <c r="V516" s="302">
        <v>0.43</v>
      </c>
      <c r="W516" s="304">
        <v>2.2000000000000002</v>
      </c>
      <c r="X516" s="304">
        <v>0.34</v>
      </c>
      <c r="Y516" s="304">
        <v>0.29761904761904762</v>
      </c>
      <c r="Z516" s="381"/>
      <c r="AA516" s="302" t="s">
        <v>107</v>
      </c>
      <c r="AB516" s="302" t="s">
        <v>107</v>
      </c>
      <c r="AC516" s="304" t="s">
        <v>107</v>
      </c>
      <c r="AD516" s="304" t="s">
        <v>107</v>
      </c>
      <c r="AE516" s="304" t="s">
        <v>107</v>
      </c>
      <c r="AF516" s="304" t="s">
        <v>107</v>
      </c>
      <c r="AG516" s="302">
        <v>113</v>
      </c>
      <c r="AH516" s="302">
        <v>14</v>
      </c>
      <c r="AI516" s="306">
        <v>7.7000000000000002E-3</v>
      </c>
      <c r="AJ516" s="306">
        <v>8.8000000000000005E-3</v>
      </c>
      <c r="AK516" s="305">
        <v>2.69</v>
      </c>
      <c r="AL516" s="304">
        <v>0.86</v>
      </c>
      <c r="AM516" s="306" t="s">
        <v>107</v>
      </c>
      <c r="AN516" s="306" t="s">
        <v>107</v>
      </c>
      <c r="AO516" s="302" t="s">
        <v>107</v>
      </c>
      <c r="AP516" s="302" t="s">
        <v>107</v>
      </c>
      <c r="AQ516" s="304">
        <v>0.24</v>
      </c>
      <c r="AR516" s="304">
        <v>0.26</v>
      </c>
      <c r="AS516" s="304">
        <v>0.15</v>
      </c>
      <c r="AT516" s="304">
        <v>0.14000000000000001</v>
      </c>
      <c r="AU516" s="305">
        <v>2.04</v>
      </c>
      <c r="AV516" s="304">
        <v>0.98</v>
      </c>
      <c r="AW516" s="304">
        <v>0.54</v>
      </c>
      <c r="AX516" s="304">
        <v>0.17</v>
      </c>
      <c r="AY516" s="305">
        <v>8.6</v>
      </c>
      <c r="AZ516" s="305">
        <v>1.9</v>
      </c>
      <c r="BA516" s="305">
        <v>3.4</v>
      </c>
      <c r="BB516" s="305">
        <v>0.54</v>
      </c>
      <c r="BC516" s="303">
        <v>20.100000000000001</v>
      </c>
      <c r="BD516" s="305">
        <v>3.9</v>
      </c>
      <c r="BE516" s="305">
        <v>5.54</v>
      </c>
      <c r="BF516" s="305">
        <v>0.79</v>
      </c>
      <c r="BG516" s="305">
        <v>58.6</v>
      </c>
      <c r="BH516" s="305">
        <v>8.4</v>
      </c>
      <c r="BI516" s="305">
        <v>11.8</v>
      </c>
      <c r="BJ516" s="305">
        <v>2.1</v>
      </c>
      <c r="BK516" s="305">
        <v>5.0999999999999996</v>
      </c>
      <c r="BL516" s="305">
        <v>2.2000000000000002</v>
      </c>
      <c r="BM516" s="302">
        <v>520000</v>
      </c>
      <c r="BN516" s="302">
        <v>63000</v>
      </c>
      <c r="BO516" s="302">
        <v>5830</v>
      </c>
      <c r="BP516" s="302">
        <v>760</v>
      </c>
      <c r="BQ516" s="303">
        <v>20</v>
      </c>
      <c r="BR516" s="304">
        <v>2.5</v>
      </c>
      <c r="BS516" s="303">
        <v>67.2</v>
      </c>
      <c r="BT516" s="305">
        <v>9.1999999999999993</v>
      </c>
      <c r="BU516" s="304">
        <v>1.39</v>
      </c>
      <c r="BV516" s="304">
        <v>0.55000000000000004</v>
      </c>
      <c r="BW516" s="304">
        <v>0.54</v>
      </c>
      <c r="BX516" s="304">
        <v>0.43</v>
      </c>
      <c r="BY516" s="302"/>
      <c r="BZ516" s="346"/>
      <c r="CA516" s="302"/>
      <c r="CB516" s="302"/>
      <c r="CC516" s="302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</row>
    <row r="517" spans="1:166" s="30" customFormat="1" ht="12" customHeight="1">
      <c r="A517" s="24" t="s">
        <v>585</v>
      </c>
      <c r="B517" s="24"/>
      <c r="C517" s="305">
        <v>7.0289999999999999</v>
      </c>
      <c r="D517" s="25" t="s">
        <v>461</v>
      </c>
      <c r="E517" s="25"/>
      <c r="F517" s="303">
        <v>1044</v>
      </c>
      <c r="G517" s="303">
        <v>58</v>
      </c>
      <c r="H517" s="303">
        <v>1033.7</v>
      </c>
      <c r="I517" s="303">
        <v>22</v>
      </c>
      <c r="J517" s="305">
        <v>-1</v>
      </c>
      <c r="K517" s="380">
        <v>7.4099999999999999E-2</v>
      </c>
      <c r="L517" s="380">
        <v>3.5999999999999999E-3</v>
      </c>
      <c r="M517" s="304">
        <v>1.7749999999999999</v>
      </c>
      <c r="N517" s="304">
        <v>9.6000000000000002E-2</v>
      </c>
      <c r="O517" s="380">
        <v>0.1739</v>
      </c>
      <c r="P517" s="380">
        <v>4.0000000000000001E-3</v>
      </c>
      <c r="Q517" s="304">
        <v>-1.5826E-2</v>
      </c>
      <c r="R517" s="302"/>
      <c r="S517" s="305">
        <v>51.2</v>
      </c>
      <c r="T517" s="305">
        <v>6.9</v>
      </c>
      <c r="U517" s="302">
        <v>4.21</v>
      </c>
      <c r="V517" s="302">
        <v>0.64</v>
      </c>
      <c r="W517" s="304">
        <v>2.4900000000000002</v>
      </c>
      <c r="X517" s="304">
        <v>0.38</v>
      </c>
      <c r="Y517" s="304">
        <v>0.29367088607594938</v>
      </c>
      <c r="Z517" s="381"/>
      <c r="AA517" s="302" t="s">
        <v>107</v>
      </c>
      <c r="AB517" s="302" t="s">
        <v>107</v>
      </c>
      <c r="AC517" s="304" t="s">
        <v>107</v>
      </c>
      <c r="AD517" s="304" t="s">
        <v>107</v>
      </c>
      <c r="AE517" s="304" t="s">
        <v>107</v>
      </c>
      <c r="AF517" s="304" t="s">
        <v>107</v>
      </c>
      <c r="AG517" s="302">
        <v>128</v>
      </c>
      <c r="AH517" s="302">
        <v>24</v>
      </c>
      <c r="AI517" s="306">
        <v>7.0000000000000001E-3</v>
      </c>
      <c r="AJ517" s="306">
        <v>1.0999999999999999E-2</v>
      </c>
      <c r="AK517" s="305">
        <v>2.76</v>
      </c>
      <c r="AL517" s="304">
        <v>0.67</v>
      </c>
      <c r="AM517" s="306">
        <v>1.2E-2</v>
      </c>
      <c r="AN517" s="306">
        <v>1.4E-2</v>
      </c>
      <c r="AO517" s="302">
        <v>0.48</v>
      </c>
      <c r="AP517" s="302">
        <v>0.42</v>
      </c>
      <c r="AQ517" s="304">
        <v>0.54</v>
      </c>
      <c r="AR517" s="304">
        <v>0.44</v>
      </c>
      <c r="AS517" s="304">
        <v>0.15</v>
      </c>
      <c r="AT517" s="304">
        <v>0.14000000000000001</v>
      </c>
      <c r="AU517" s="305">
        <v>1.88</v>
      </c>
      <c r="AV517" s="304">
        <v>0.94</v>
      </c>
      <c r="AW517" s="304">
        <v>0.6</v>
      </c>
      <c r="AX517" s="304">
        <v>0.22</v>
      </c>
      <c r="AY517" s="305">
        <v>9.1999999999999993</v>
      </c>
      <c r="AZ517" s="305">
        <v>2.2999999999999998</v>
      </c>
      <c r="BA517" s="305">
        <v>3.82</v>
      </c>
      <c r="BB517" s="305">
        <v>0.81</v>
      </c>
      <c r="BC517" s="303">
        <v>24.2</v>
      </c>
      <c r="BD517" s="305">
        <v>3.9</v>
      </c>
      <c r="BE517" s="305">
        <v>5.95</v>
      </c>
      <c r="BF517" s="305">
        <v>0.98</v>
      </c>
      <c r="BG517" s="305">
        <v>66.400000000000006</v>
      </c>
      <c r="BH517" s="305">
        <v>9.5</v>
      </c>
      <c r="BI517" s="305">
        <v>11.3</v>
      </c>
      <c r="BJ517" s="305">
        <v>2</v>
      </c>
      <c r="BK517" s="305">
        <v>6.6</v>
      </c>
      <c r="BL517" s="305">
        <v>3.7</v>
      </c>
      <c r="BM517" s="302">
        <v>614000</v>
      </c>
      <c r="BN517" s="302">
        <v>71000</v>
      </c>
      <c r="BO517" s="302">
        <v>6360</v>
      </c>
      <c r="BP517" s="302">
        <v>950</v>
      </c>
      <c r="BQ517" s="303">
        <v>23.2</v>
      </c>
      <c r="BR517" s="304">
        <v>3</v>
      </c>
      <c r="BS517" s="303">
        <v>79</v>
      </c>
      <c r="BT517" s="305">
        <v>11</v>
      </c>
      <c r="BU517" s="304">
        <v>1.44</v>
      </c>
      <c r="BV517" s="304">
        <v>0.35</v>
      </c>
      <c r="BW517" s="304">
        <v>0.61</v>
      </c>
      <c r="BX517" s="304">
        <v>0.36</v>
      </c>
      <c r="BY517" s="302"/>
      <c r="BZ517" s="346"/>
      <c r="CA517" s="302"/>
      <c r="CB517" s="302"/>
      <c r="CC517" s="302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</row>
    <row r="518" spans="1:166" s="30" customFormat="1" ht="12" customHeight="1">
      <c r="A518" s="24" t="s">
        <v>586</v>
      </c>
      <c r="B518" s="24"/>
      <c r="C518" s="305">
        <v>7.1340000000000003</v>
      </c>
      <c r="D518" s="25" t="s">
        <v>461</v>
      </c>
      <c r="E518" s="25"/>
      <c r="F518" s="303">
        <v>1040</v>
      </c>
      <c r="G518" s="303">
        <v>60</v>
      </c>
      <c r="H518" s="303">
        <v>1038.9000000000001</v>
      </c>
      <c r="I518" s="303">
        <v>22</v>
      </c>
      <c r="J518" s="305">
        <v>-1.9</v>
      </c>
      <c r="K518" s="380">
        <v>7.3200000000000001E-2</v>
      </c>
      <c r="L518" s="380">
        <v>2.5000000000000001E-3</v>
      </c>
      <c r="M518" s="304">
        <v>1.7629999999999999</v>
      </c>
      <c r="N518" s="304">
        <v>7.3999999999999996E-2</v>
      </c>
      <c r="O518" s="380">
        <v>0.1749</v>
      </c>
      <c r="P518" s="380">
        <v>4.0000000000000001E-3</v>
      </c>
      <c r="Q518" s="304">
        <v>8.4001000000000006E-2</v>
      </c>
      <c r="R518" s="302"/>
      <c r="S518" s="305">
        <v>48.5</v>
      </c>
      <c r="T518" s="305">
        <v>5.3</v>
      </c>
      <c r="U518" s="302">
        <v>3.96</v>
      </c>
      <c r="V518" s="302">
        <v>0.44</v>
      </c>
      <c r="W518" s="304">
        <v>2.1800000000000002</v>
      </c>
      <c r="X518" s="304">
        <v>0.32</v>
      </c>
      <c r="Y518" s="304">
        <v>0.29891304347826092</v>
      </c>
      <c r="Z518" s="381"/>
      <c r="AA518" s="302">
        <v>117</v>
      </c>
      <c r="AB518" s="302">
        <v>97</v>
      </c>
      <c r="AC518" s="304">
        <v>0.6</v>
      </c>
      <c r="AD518" s="304">
        <v>1.1000000000000001</v>
      </c>
      <c r="AE518" s="304">
        <v>0.26</v>
      </c>
      <c r="AF518" s="304">
        <v>0.31</v>
      </c>
      <c r="AG518" s="302">
        <v>109</v>
      </c>
      <c r="AH518" s="302">
        <v>13</v>
      </c>
      <c r="AI518" s="306" t="s">
        <v>107</v>
      </c>
      <c r="AJ518" s="306" t="s">
        <v>107</v>
      </c>
      <c r="AK518" s="305">
        <v>2.23</v>
      </c>
      <c r="AL518" s="304">
        <v>0.61</v>
      </c>
      <c r="AM518" s="306">
        <v>1.9E-2</v>
      </c>
      <c r="AN518" s="306">
        <v>1.4999999999999999E-2</v>
      </c>
      <c r="AO518" s="302">
        <v>0.16</v>
      </c>
      <c r="AP518" s="302">
        <v>0.22</v>
      </c>
      <c r="AQ518" s="304">
        <v>0.28999999999999998</v>
      </c>
      <c r="AR518" s="304">
        <v>0.26</v>
      </c>
      <c r="AS518" s="304">
        <v>9.4E-2</v>
      </c>
      <c r="AT518" s="304">
        <v>7.0999999999999994E-2</v>
      </c>
      <c r="AU518" s="305">
        <v>2.4</v>
      </c>
      <c r="AV518" s="304">
        <v>1.4</v>
      </c>
      <c r="AW518" s="304">
        <v>0.61</v>
      </c>
      <c r="AX518" s="304">
        <v>0.22</v>
      </c>
      <c r="AY518" s="305">
        <v>9</v>
      </c>
      <c r="AZ518" s="305">
        <v>2.4</v>
      </c>
      <c r="BA518" s="305">
        <v>4.46</v>
      </c>
      <c r="BB518" s="305">
        <v>0.83</v>
      </c>
      <c r="BC518" s="303">
        <v>22.7</v>
      </c>
      <c r="BD518" s="305">
        <v>4.3</v>
      </c>
      <c r="BE518" s="305">
        <v>5.8</v>
      </c>
      <c r="BF518" s="305">
        <v>0.9</v>
      </c>
      <c r="BG518" s="305">
        <v>62.4</v>
      </c>
      <c r="BH518" s="305">
        <v>9.1</v>
      </c>
      <c r="BI518" s="305">
        <v>10.8</v>
      </c>
      <c r="BJ518" s="305">
        <v>1.5</v>
      </c>
      <c r="BK518" s="305">
        <v>3.8</v>
      </c>
      <c r="BL518" s="305">
        <v>1.6</v>
      </c>
      <c r="BM518" s="302">
        <v>517000</v>
      </c>
      <c r="BN518" s="302">
        <v>59000</v>
      </c>
      <c r="BO518" s="302">
        <v>6280</v>
      </c>
      <c r="BP518" s="302">
        <v>730</v>
      </c>
      <c r="BQ518" s="303">
        <v>22</v>
      </c>
      <c r="BR518" s="304">
        <v>2.5</v>
      </c>
      <c r="BS518" s="303">
        <v>73.599999999999994</v>
      </c>
      <c r="BT518" s="305">
        <v>8.3000000000000007</v>
      </c>
      <c r="BU518" s="304">
        <v>1.35</v>
      </c>
      <c r="BV518" s="304">
        <v>0.48</v>
      </c>
      <c r="BW518" s="304">
        <v>0.39</v>
      </c>
      <c r="BX518" s="304">
        <v>0.23</v>
      </c>
      <c r="BY518" s="302"/>
      <c r="BZ518" s="346"/>
      <c r="CA518" s="302"/>
      <c r="CB518" s="302"/>
      <c r="CC518" s="302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</row>
    <row r="519" spans="1:166" s="54" customFormat="1" ht="12" customHeight="1">
      <c r="A519" s="51" t="s">
        <v>611</v>
      </c>
      <c r="B519" s="51"/>
      <c r="C519" s="390"/>
      <c r="D519" s="52"/>
      <c r="E519" s="52"/>
      <c r="F519" s="389">
        <f>AVERAGE(F490:F518)</f>
        <v>1065.6785714285713</v>
      </c>
      <c r="G519" s="389"/>
      <c r="H519" s="389">
        <f>AVERAGE(H490:H518)</f>
        <v>1038.6965517241383</v>
      </c>
      <c r="I519" s="389"/>
      <c r="J519" s="390">
        <f>AVERAGE(J490:J518)</f>
        <v>0.54285714285714293</v>
      </c>
      <c r="K519" s="391">
        <f>AVERAGE(K490:K518)</f>
        <v>7.4958620689655184E-2</v>
      </c>
      <c r="L519" s="391"/>
      <c r="M519" s="392">
        <f>AVERAGE(M490:M518)</f>
        <v>1.8025862068965515</v>
      </c>
      <c r="N519" s="392"/>
      <c r="O519" s="391">
        <f>AVERAGE(O490:O518)</f>
        <v>0.17491379310344829</v>
      </c>
      <c r="P519" s="391"/>
      <c r="Q519" s="392">
        <f>AVERAGE(Q490:Q518)</f>
        <v>7.6336110344827596E-2</v>
      </c>
      <c r="R519" s="391"/>
      <c r="S519" s="390">
        <f>AVERAGE(S499:S518)</f>
        <v>47.265000000000001</v>
      </c>
      <c r="T519" s="390"/>
      <c r="U519" s="392">
        <f>AVERAGE(U499:U518)</f>
        <v>3.8874999999999993</v>
      </c>
      <c r="V519" s="390"/>
      <c r="W519" s="392">
        <f>AVERAGE(W499:W518)</f>
        <v>2.2140000000000004</v>
      </c>
      <c r="X519" s="390"/>
      <c r="Y519" s="392">
        <f>AVERAGE(Y499:Y518)</f>
        <v>0.31713502867329291</v>
      </c>
      <c r="Z519" s="390"/>
      <c r="AA519" s="389">
        <f>AVERAGE(AA499:AA518)</f>
        <v>91.3</v>
      </c>
      <c r="AB519" s="390"/>
      <c r="AC519" s="392">
        <f>AVERAGE(AC499:AC518)</f>
        <v>0.499</v>
      </c>
      <c r="AD519" s="390"/>
      <c r="AE519" s="392">
        <f>AVERAGE(AE499:AE518)</f>
        <v>0.15560000000000002</v>
      </c>
      <c r="AF519" s="392"/>
      <c r="AG519" s="389">
        <f>AVERAGE(AG499:AG518)</f>
        <v>122.5</v>
      </c>
      <c r="AH519" s="390"/>
      <c r="AI519" s="393">
        <f>AVERAGE(AI499:AI518)</f>
        <v>4.4692307692307698E-2</v>
      </c>
      <c r="AJ519" s="390"/>
      <c r="AK519" s="392">
        <f>AVERAGE(AK499:AK518)</f>
        <v>2.492</v>
      </c>
      <c r="AL519" s="390"/>
      <c r="AM519" s="393">
        <f>AVERAGE(AM499:AM518)</f>
        <v>1.0033333333333332E-2</v>
      </c>
      <c r="AN519" s="393"/>
      <c r="AO519" s="392">
        <f>AVERAGE(AO499:AO518)</f>
        <v>0.27214285714285713</v>
      </c>
      <c r="AP519" s="390"/>
      <c r="AQ519" s="392">
        <f>AVERAGE(AQ499:AQ518)</f>
        <v>0.39894736842105266</v>
      </c>
      <c r="AR519" s="390"/>
      <c r="AS519" s="392">
        <f>AVERAGE(AS499:AS518)</f>
        <v>0.16994999999999999</v>
      </c>
      <c r="AT519" s="390"/>
      <c r="AU519" s="390">
        <f>AVERAGE(AU499:AU518)</f>
        <v>1.9265000000000001</v>
      </c>
      <c r="AV519" s="390"/>
      <c r="AW519" s="392">
        <f>AVERAGE(AW499:AW518)</f>
        <v>0.69799999999999973</v>
      </c>
      <c r="AX519" s="390"/>
      <c r="AY519" s="390">
        <f>AVERAGE(AY499:AY518)</f>
        <v>9.8199999999999967</v>
      </c>
      <c r="AZ519" s="390"/>
      <c r="BA519" s="392">
        <f>AVERAGE(BA499:BA518)</f>
        <v>3.9430000000000001</v>
      </c>
      <c r="BB519" s="390"/>
      <c r="BC519" s="389">
        <f>AVERAGE(BC499:BC518)</f>
        <v>22.445</v>
      </c>
      <c r="BD519" s="390"/>
      <c r="BE519" s="392">
        <f>AVERAGE(BE499:BE518)</f>
        <v>5.7370000000000001</v>
      </c>
      <c r="BF519" s="390"/>
      <c r="BG519" s="390">
        <f>AVERAGE(BG499:BG518)</f>
        <v>60.895000000000003</v>
      </c>
      <c r="BH519" s="390"/>
      <c r="BI519" s="390">
        <f>AVERAGE(BI499:BI518)</f>
        <v>11.756500000000001</v>
      </c>
      <c r="BJ519" s="390"/>
      <c r="BK519" s="390">
        <f>AVERAGE(BK499:BK518)</f>
        <v>4.4550000000000001</v>
      </c>
      <c r="BL519" s="390"/>
      <c r="BM519" s="389">
        <f>AVERAGE(BM499:BM518)</f>
        <v>527550</v>
      </c>
      <c r="BN519" s="390"/>
      <c r="BO519" s="389">
        <f>AVERAGE(BO499:BO518)</f>
        <v>5753</v>
      </c>
      <c r="BP519" s="390"/>
      <c r="BQ519" s="389">
        <f>AVERAGE(BQ499:BQ518)</f>
        <v>22.82</v>
      </c>
      <c r="BR519" s="390"/>
      <c r="BS519" s="389">
        <f>AVERAGE(BS499:BS518)</f>
        <v>71.894999999999996</v>
      </c>
      <c r="BT519" s="390"/>
      <c r="BU519" s="390">
        <f>AVERAGE(BU499:BU518)</f>
        <v>1.3090000000000002</v>
      </c>
      <c r="BV519" s="390"/>
      <c r="BW519" s="390">
        <f>AVERAGE(BW499:BW518)</f>
        <v>0.42350000000000004</v>
      </c>
      <c r="BX519" s="390"/>
      <c r="BY519" s="390"/>
      <c r="BZ519" s="346"/>
      <c r="CA519" s="394"/>
      <c r="CB519" s="394"/>
      <c r="CC519" s="394"/>
      <c r="CD519" s="53"/>
      <c r="CE519" s="53"/>
      <c r="CF519" s="53"/>
      <c r="CG519" s="53"/>
      <c r="CH519" s="53"/>
      <c r="CI519" s="53"/>
      <c r="CJ519" s="53"/>
      <c r="CK519" s="53"/>
      <c r="CL519" s="53"/>
      <c r="CM519" s="53"/>
      <c r="CN519" s="53"/>
      <c r="CO519" s="53"/>
      <c r="CP519" s="53"/>
      <c r="CQ519" s="53"/>
      <c r="CR519" s="53"/>
      <c r="CS519" s="53"/>
      <c r="CT519" s="53"/>
      <c r="CU519" s="53"/>
      <c r="CV519" s="53"/>
      <c r="CW519" s="53"/>
      <c r="CX519" s="53"/>
      <c r="CY519" s="53"/>
      <c r="CZ519" s="53"/>
      <c r="DA519" s="53"/>
      <c r="DB519" s="53"/>
      <c r="DC519" s="53"/>
      <c r="DD519" s="53"/>
      <c r="DE519" s="53"/>
      <c r="DF519" s="53"/>
      <c r="DG519" s="53"/>
      <c r="DH519" s="53"/>
      <c r="DI519" s="53"/>
      <c r="DJ519" s="53"/>
      <c r="DK519" s="53"/>
      <c r="DL519" s="53"/>
      <c r="DM519" s="53"/>
      <c r="DN519" s="53"/>
      <c r="DO519" s="53"/>
      <c r="DP519" s="53"/>
      <c r="DQ519" s="53"/>
      <c r="DR519" s="53"/>
      <c r="DS519" s="53"/>
      <c r="DT519" s="53"/>
      <c r="DU519" s="53"/>
      <c r="DV519" s="53"/>
      <c r="DW519" s="53"/>
      <c r="DX519" s="53"/>
      <c r="DY519" s="53"/>
      <c r="DZ519" s="53"/>
      <c r="EA519" s="53"/>
      <c r="EB519" s="53"/>
      <c r="EC519" s="53"/>
      <c r="ED519" s="53"/>
      <c r="EE519" s="53"/>
      <c r="EF519" s="53"/>
      <c r="EG519" s="53"/>
      <c r="EH519" s="53"/>
      <c r="EI519" s="53"/>
      <c r="EJ519" s="53"/>
      <c r="EK519" s="53"/>
      <c r="EL519" s="53"/>
      <c r="EM519" s="53"/>
      <c r="EN519" s="53"/>
      <c r="EO519" s="53"/>
      <c r="EP519" s="53"/>
      <c r="EQ519" s="53"/>
      <c r="ER519" s="53"/>
      <c r="ES519" s="53"/>
      <c r="ET519" s="53"/>
      <c r="EU519" s="53"/>
      <c r="EV519" s="53"/>
      <c r="EW519" s="53"/>
      <c r="EX519" s="53"/>
      <c r="EY519" s="53"/>
      <c r="EZ519" s="53"/>
      <c r="FA519" s="53"/>
      <c r="FB519" s="53"/>
      <c r="FC519" s="53"/>
      <c r="FD519" s="53"/>
      <c r="FE519" s="53"/>
      <c r="FF519" s="53"/>
      <c r="FG519" s="53"/>
      <c r="FH519" s="53"/>
      <c r="FI519" s="53"/>
      <c r="FJ519" s="53"/>
    </row>
    <row r="520" spans="1:166" s="54" customFormat="1" ht="12" customHeight="1">
      <c r="A520" s="51" t="s">
        <v>599</v>
      </c>
      <c r="B520" s="51"/>
      <c r="C520" s="390"/>
      <c r="D520" s="52"/>
      <c r="E520" s="52"/>
      <c r="F520" s="389">
        <f>2*_xlfn.STDEV.S(F490:F518)</f>
        <v>65.850680856861075</v>
      </c>
      <c r="G520" s="389"/>
      <c r="H520" s="389">
        <f>2*_xlfn.STDEV.S(H490:H518)</f>
        <v>21.637301307736468</v>
      </c>
      <c r="I520" s="389"/>
      <c r="J520" s="390">
        <f>2*_xlfn.STDEV.S(J490:J518)</f>
        <v>7.4978374307240179</v>
      </c>
      <c r="K520" s="391">
        <f>2*_xlfn.STDEV.S(K490:K518)</f>
        <v>3.540991483985124E-3</v>
      </c>
      <c r="L520" s="391"/>
      <c r="M520" s="392">
        <f>2*_xlfn.STDEV.S(M490:M518)</f>
        <v>0.10014206657312871</v>
      </c>
      <c r="N520" s="392"/>
      <c r="O520" s="391">
        <f>2*_xlfn.STDEV.S(O490:O518)</f>
        <v>3.4411601606480898E-3</v>
      </c>
      <c r="P520" s="391"/>
      <c r="Q520" s="392">
        <f>2*_xlfn.STDEV.S(Q490:Q518)</f>
        <v>0.49927928697677915</v>
      </c>
      <c r="R520" s="391"/>
      <c r="S520" s="390">
        <f>2*_xlfn.STDEV.S(S499:S518)</f>
        <v>8.0082260339307556</v>
      </c>
      <c r="T520" s="390"/>
      <c r="U520" s="392">
        <f>2*_xlfn.STDEV.S(U499:U518)</f>
        <v>0.79886432548106423</v>
      </c>
      <c r="V520" s="390"/>
      <c r="W520" s="392">
        <f t="shared" ref="W520:BW520" si="92">2*_xlfn.STDEV.S(W499:W518)</f>
        <v>0.40989857538818447</v>
      </c>
      <c r="X520" s="390"/>
      <c r="Y520" s="392">
        <f t="shared" si="92"/>
        <v>3.5152153853928086E-2</v>
      </c>
      <c r="Z520" s="390"/>
      <c r="AA520" s="389">
        <f t="shared" si="92"/>
        <v>113.34921457356663</v>
      </c>
      <c r="AB520" s="390"/>
      <c r="AC520" s="392">
        <f t="shared" si="92"/>
        <v>0.83938866643131027</v>
      </c>
      <c r="AD520" s="390"/>
      <c r="AE520" s="392">
        <f t="shared" si="92"/>
        <v>0.19528486315579538</v>
      </c>
      <c r="AF520" s="392"/>
      <c r="AG520" s="389">
        <f t="shared" si="92"/>
        <v>32.324017467869893</v>
      </c>
      <c r="AH520" s="390"/>
      <c r="AI520" s="393">
        <f t="shared" si="92"/>
        <v>6.8299705296507252E-2</v>
      </c>
      <c r="AJ520" s="390"/>
      <c r="AK520" s="392">
        <f t="shared" si="92"/>
        <v>0.81933477509758201</v>
      </c>
      <c r="AL520" s="390"/>
      <c r="AM520" s="393">
        <f t="shared" si="92"/>
        <v>1.1797497716929319E-2</v>
      </c>
      <c r="AN520" s="393"/>
      <c r="AO520" s="392">
        <f t="shared" si="92"/>
        <v>0.3442877661696187</v>
      </c>
      <c r="AP520" s="390"/>
      <c r="AQ520" s="392">
        <f t="shared" si="92"/>
        <v>0.32151687267576573</v>
      </c>
      <c r="AR520" s="390"/>
      <c r="AS520" s="392">
        <f t="shared" si="92"/>
        <v>0.13413186755852186</v>
      </c>
      <c r="AT520" s="390"/>
      <c r="AU520" s="390">
        <f t="shared" si="92"/>
        <v>0.80239837854692686</v>
      </c>
      <c r="AV520" s="390"/>
      <c r="AW520" s="392">
        <f t="shared" si="92"/>
        <v>0.24040317013410611</v>
      </c>
      <c r="AX520" s="390"/>
      <c r="AY520" s="390">
        <f t="shared" si="92"/>
        <v>3.1891922752354267</v>
      </c>
      <c r="AZ520" s="390"/>
      <c r="BA520" s="392">
        <f t="shared" si="92"/>
        <v>1.1362931423110654</v>
      </c>
      <c r="BB520" s="390"/>
      <c r="BC520" s="389">
        <f t="shared" si="92"/>
        <v>7.0437654403697572</v>
      </c>
      <c r="BD520" s="390"/>
      <c r="BE520" s="392">
        <f t="shared" si="92"/>
        <v>1.5199182803517306</v>
      </c>
      <c r="BF520" s="390"/>
      <c r="BG520" s="390">
        <f t="shared" si="92"/>
        <v>13.906072130737055</v>
      </c>
      <c r="BH520" s="390"/>
      <c r="BI520" s="390">
        <f t="shared" si="92"/>
        <v>3.7721710906110681</v>
      </c>
      <c r="BJ520" s="390"/>
      <c r="BK520" s="390">
        <f t="shared" si="92"/>
        <v>2.1971033562158073</v>
      </c>
      <c r="BL520" s="390"/>
      <c r="BM520" s="389">
        <f t="shared" si="92"/>
        <v>85823.503099154172</v>
      </c>
      <c r="BN520" s="390"/>
      <c r="BO520" s="389">
        <f t="shared" si="92"/>
        <v>919.75053826109774</v>
      </c>
      <c r="BP520" s="390"/>
      <c r="BQ520" s="389">
        <f t="shared" si="92"/>
        <v>4.8785675205567394</v>
      </c>
      <c r="BR520" s="390"/>
      <c r="BS520" s="389">
        <f t="shared" si="92"/>
        <v>11.729311013103255</v>
      </c>
      <c r="BT520" s="390"/>
      <c r="BU520" s="390">
        <f t="shared" si="92"/>
        <v>0.79022714922256265</v>
      </c>
      <c r="BV520" s="390"/>
      <c r="BW520" s="390">
        <f t="shared" si="92"/>
        <v>0.3673102804241431</v>
      </c>
      <c r="BX520" s="390"/>
      <c r="BY520" s="390"/>
      <c r="BZ520" s="346"/>
      <c r="CA520" s="394"/>
      <c r="CB520" s="394"/>
      <c r="CC520" s="394"/>
      <c r="CD520" s="53"/>
      <c r="CE520" s="53"/>
      <c r="CF520" s="53"/>
      <c r="CG520" s="53"/>
      <c r="CH520" s="53"/>
      <c r="CI520" s="53"/>
      <c r="CJ520" s="53"/>
      <c r="CK520" s="53"/>
      <c r="CL520" s="53"/>
      <c r="CM520" s="53"/>
      <c r="CN520" s="53"/>
      <c r="CO520" s="53"/>
      <c r="CP520" s="53"/>
      <c r="CQ520" s="53"/>
      <c r="CR520" s="53"/>
      <c r="CS520" s="53"/>
      <c r="CT520" s="53"/>
      <c r="CU520" s="53"/>
      <c r="CV520" s="53"/>
      <c r="CW520" s="53"/>
      <c r="CX520" s="53"/>
      <c r="CY520" s="53"/>
      <c r="CZ520" s="53"/>
      <c r="DA520" s="53"/>
      <c r="DB520" s="53"/>
      <c r="DC520" s="53"/>
      <c r="DD520" s="53"/>
      <c r="DE520" s="53"/>
      <c r="DF520" s="53"/>
      <c r="DG520" s="53"/>
      <c r="DH520" s="53"/>
      <c r="DI520" s="53"/>
      <c r="DJ520" s="53"/>
      <c r="DK520" s="53"/>
      <c r="DL520" s="53"/>
      <c r="DM520" s="53"/>
      <c r="DN520" s="53"/>
      <c r="DO520" s="53"/>
      <c r="DP520" s="53"/>
      <c r="DQ520" s="53"/>
      <c r="DR520" s="53"/>
      <c r="DS520" s="53"/>
      <c r="DT520" s="53"/>
      <c r="DU520" s="53"/>
      <c r="DV520" s="53"/>
      <c r="DW520" s="53"/>
      <c r="DX520" s="53"/>
      <c r="DY520" s="53"/>
      <c r="DZ520" s="53"/>
      <c r="EA520" s="53"/>
      <c r="EB520" s="53"/>
      <c r="EC520" s="53"/>
      <c r="ED520" s="53"/>
      <c r="EE520" s="53"/>
      <c r="EF520" s="53"/>
      <c r="EG520" s="53"/>
      <c r="EH520" s="53"/>
      <c r="EI520" s="53"/>
      <c r="EJ520" s="53"/>
      <c r="EK520" s="53"/>
      <c r="EL520" s="53"/>
      <c r="EM520" s="53"/>
      <c r="EN520" s="53"/>
      <c r="EO520" s="53"/>
      <c r="EP520" s="53"/>
      <c r="EQ520" s="53"/>
      <c r="ER520" s="53"/>
      <c r="ES520" s="53"/>
      <c r="ET520" s="53"/>
      <c r="EU520" s="53"/>
      <c r="EV520" s="53"/>
      <c r="EW520" s="53"/>
      <c r="EX520" s="53"/>
      <c r="EY520" s="53"/>
      <c r="EZ520" s="53"/>
      <c r="FA520" s="53"/>
      <c r="FB520" s="53"/>
      <c r="FC520" s="53"/>
      <c r="FD520" s="53"/>
      <c r="FE520" s="53"/>
      <c r="FF520" s="53"/>
      <c r="FG520" s="53"/>
      <c r="FH520" s="53"/>
      <c r="FI520" s="53"/>
      <c r="FJ520" s="53"/>
    </row>
    <row r="521" spans="1:166" s="54" customFormat="1" ht="12" customHeight="1">
      <c r="A521" s="51"/>
      <c r="B521" s="51"/>
      <c r="C521" s="390"/>
      <c r="D521" s="52"/>
      <c r="E521" s="52"/>
      <c r="F521" s="389"/>
      <c r="G521" s="389"/>
      <c r="H521" s="389"/>
      <c r="I521" s="389"/>
      <c r="J521" s="390"/>
      <c r="K521" s="391"/>
      <c r="L521" s="391"/>
      <c r="M521" s="392"/>
      <c r="N521" s="392"/>
      <c r="O521" s="391"/>
      <c r="P521" s="391"/>
      <c r="Q521" s="392"/>
      <c r="R521" s="391"/>
      <c r="S521" s="390"/>
      <c r="T521" s="390"/>
      <c r="U521" s="392"/>
      <c r="V521" s="390"/>
      <c r="W521" s="392"/>
      <c r="X521" s="390"/>
      <c r="Y521" s="392"/>
      <c r="Z521" s="390"/>
      <c r="AA521" s="389"/>
      <c r="AB521" s="390"/>
      <c r="AC521" s="392"/>
      <c r="AD521" s="390"/>
      <c r="AE521" s="392"/>
      <c r="AF521" s="392"/>
      <c r="AG521" s="389"/>
      <c r="AH521" s="390"/>
      <c r="AI521" s="393"/>
      <c r="AJ521" s="390"/>
      <c r="AK521" s="392"/>
      <c r="AL521" s="390"/>
      <c r="AM521" s="393"/>
      <c r="AN521" s="390"/>
      <c r="AO521" s="392"/>
      <c r="AP521" s="390"/>
      <c r="AQ521" s="392"/>
      <c r="AR521" s="390"/>
      <c r="AS521" s="392"/>
      <c r="AT521" s="390"/>
      <c r="AU521" s="392"/>
      <c r="AV521" s="390"/>
      <c r="AW521" s="392"/>
      <c r="AX521" s="390"/>
      <c r="AY521" s="390"/>
      <c r="AZ521" s="390"/>
      <c r="BA521" s="392"/>
      <c r="BB521" s="390"/>
      <c r="BC521" s="390"/>
      <c r="BD521" s="390"/>
      <c r="BE521" s="392"/>
      <c r="BF521" s="390"/>
      <c r="BG521" s="390"/>
      <c r="BH521" s="389"/>
      <c r="BI521" s="389"/>
      <c r="BJ521" s="390"/>
      <c r="BK521" s="390"/>
      <c r="BL521" s="390"/>
      <c r="BM521" s="389"/>
      <c r="BN521" s="390"/>
      <c r="BO521" s="389"/>
      <c r="BP521" s="390"/>
      <c r="BQ521" s="389"/>
      <c r="BR521" s="390"/>
      <c r="BS521" s="389"/>
      <c r="BT521" s="390"/>
      <c r="BU521" s="390"/>
      <c r="BV521" s="390"/>
      <c r="BW521" s="390"/>
      <c r="BX521" s="390"/>
      <c r="BY521" s="390"/>
      <c r="BZ521" s="346"/>
      <c r="CA521" s="394"/>
      <c r="CB521" s="394"/>
      <c r="CC521" s="394"/>
      <c r="CD521" s="53"/>
      <c r="CE521" s="53"/>
      <c r="CF521" s="53"/>
      <c r="CG521" s="53"/>
      <c r="CH521" s="53"/>
      <c r="CI521" s="53"/>
      <c r="CJ521" s="53"/>
      <c r="CK521" s="53"/>
      <c r="CL521" s="53"/>
      <c r="CM521" s="53"/>
      <c r="CN521" s="53"/>
      <c r="CO521" s="53"/>
      <c r="CP521" s="53"/>
      <c r="CQ521" s="53"/>
      <c r="CR521" s="53"/>
      <c r="CS521" s="53"/>
      <c r="CT521" s="53"/>
      <c r="CU521" s="53"/>
      <c r="CV521" s="53"/>
      <c r="CW521" s="53"/>
      <c r="CX521" s="53"/>
      <c r="CY521" s="53"/>
      <c r="CZ521" s="53"/>
      <c r="DA521" s="53"/>
      <c r="DB521" s="53"/>
      <c r="DC521" s="53"/>
      <c r="DD521" s="53"/>
      <c r="DE521" s="53"/>
      <c r="DF521" s="53"/>
      <c r="DG521" s="53"/>
      <c r="DH521" s="53"/>
      <c r="DI521" s="53"/>
      <c r="DJ521" s="53"/>
      <c r="DK521" s="53"/>
      <c r="DL521" s="53"/>
      <c r="DM521" s="53"/>
      <c r="DN521" s="53"/>
      <c r="DO521" s="53"/>
      <c r="DP521" s="53"/>
      <c r="DQ521" s="53"/>
      <c r="DR521" s="53"/>
      <c r="DS521" s="53"/>
      <c r="DT521" s="53"/>
      <c r="DU521" s="53"/>
      <c r="DV521" s="53"/>
      <c r="DW521" s="53"/>
      <c r="DX521" s="53"/>
      <c r="DY521" s="53"/>
      <c r="DZ521" s="53"/>
      <c r="EA521" s="53"/>
      <c r="EB521" s="53"/>
      <c r="EC521" s="53"/>
      <c r="ED521" s="53"/>
      <c r="EE521" s="53"/>
      <c r="EF521" s="53"/>
      <c r="EG521" s="53"/>
      <c r="EH521" s="53"/>
      <c r="EI521" s="53"/>
      <c r="EJ521" s="53"/>
      <c r="EK521" s="53"/>
      <c r="EL521" s="53"/>
      <c r="EM521" s="53"/>
      <c r="EN521" s="53"/>
      <c r="EO521" s="53"/>
      <c r="EP521" s="53"/>
      <c r="EQ521" s="53"/>
      <c r="ER521" s="53"/>
      <c r="ES521" s="53"/>
      <c r="ET521" s="53"/>
      <c r="EU521" s="53"/>
      <c r="EV521" s="53"/>
      <c r="EW521" s="53"/>
      <c r="EX521" s="53"/>
      <c r="EY521" s="53"/>
      <c r="EZ521" s="53"/>
      <c r="FA521" s="53"/>
      <c r="FB521" s="53"/>
      <c r="FC521" s="53"/>
      <c r="FD521" s="53"/>
      <c r="FE521" s="53"/>
      <c r="FF521" s="53"/>
      <c r="FG521" s="53"/>
      <c r="FH521" s="53"/>
      <c r="FI521" s="53"/>
      <c r="FJ521" s="53"/>
    </row>
    <row r="522" spans="1:166" s="54" customFormat="1" ht="12" customHeight="1">
      <c r="A522" s="51" t="s">
        <v>737</v>
      </c>
      <c r="B522" s="51"/>
      <c r="C522" s="390"/>
      <c r="D522" s="52"/>
      <c r="E522" s="52"/>
      <c r="F522" s="389"/>
      <c r="G522" s="389"/>
      <c r="H522" s="389"/>
      <c r="I522" s="389"/>
      <c r="J522" s="390"/>
      <c r="K522" s="391"/>
      <c r="L522" s="391"/>
      <c r="M522" s="392"/>
      <c r="N522" s="392"/>
      <c r="O522" s="391"/>
      <c r="P522" s="391"/>
      <c r="Q522" s="392"/>
      <c r="R522" s="391"/>
      <c r="S522" s="390"/>
      <c r="T522" s="390"/>
      <c r="U522" s="392"/>
      <c r="V522" s="390"/>
      <c r="W522" s="392"/>
      <c r="X522" s="390"/>
      <c r="Y522" s="392"/>
      <c r="Z522" s="390"/>
      <c r="AA522" s="389"/>
      <c r="AB522" s="390"/>
      <c r="AC522" s="392"/>
      <c r="AD522" s="390"/>
      <c r="AE522" s="392"/>
      <c r="AF522" s="392"/>
      <c r="AG522" s="389"/>
      <c r="AH522" s="390"/>
      <c r="AI522" s="393"/>
      <c r="AJ522" s="390"/>
      <c r="AK522" s="392"/>
      <c r="AL522" s="390"/>
      <c r="AM522" s="393"/>
      <c r="AN522" s="390"/>
      <c r="AO522" s="392"/>
      <c r="AP522" s="390"/>
      <c r="AQ522" s="392"/>
      <c r="AR522" s="390"/>
      <c r="AS522" s="392"/>
      <c r="AT522" s="390"/>
      <c r="AU522" s="392"/>
      <c r="AV522" s="390"/>
      <c r="AW522" s="392"/>
      <c r="AX522" s="390"/>
      <c r="AY522" s="390"/>
      <c r="AZ522" s="390"/>
      <c r="BA522" s="392"/>
      <c r="BB522" s="390"/>
      <c r="BC522" s="390"/>
      <c r="BD522" s="390"/>
      <c r="BE522" s="392"/>
      <c r="BF522" s="390"/>
      <c r="BG522" s="390"/>
      <c r="BH522" s="389"/>
      <c r="BI522" s="389"/>
      <c r="BJ522" s="390"/>
      <c r="BK522" s="390"/>
      <c r="BL522" s="390"/>
      <c r="BM522" s="389"/>
      <c r="BN522" s="390"/>
      <c r="BO522" s="389"/>
      <c r="BP522" s="390"/>
      <c r="BQ522" s="389"/>
      <c r="BR522" s="390"/>
      <c r="BS522" s="389"/>
      <c r="BT522" s="390"/>
      <c r="BU522" s="390"/>
      <c r="BV522" s="390"/>
      <c r="BW522" s="390"/>
      <c r="BX522" s="390"/>
      <c r="BY522" s="390"/>
      <c r="BZ522" s="346"/>
      <c r="CA522" s="394"/>
      <c r="CB522" s="394"/>
      <c r="CC522" s="394"/>
      <c r="CD522" s="53"/>
      <c r="CE522" s="53"/>
      <c r="CF522" s="53"/>
      <c r="CG522" s="53"/>
      <c r="CH522" s="53"/>
      <c r="CI522" s="53"/>
      <c r="CJ522" s="53"/>
      <c r="CK522" s="53"/>
      <c r="CL522" s="53"/>
      <c r="CM522" s="53"/>
      <c r="CN522" s="53"/>
      <c r="CO522" s="53"/>
      <c r="CP522" s="53"/>
      <c r="CQ522" s="53"/>
      <c r="CR522" s="53"/>
      <c r="CS522" s="53"/>
      <c r="CT522" s="53"/>
      <c r="CU522" s="53"/>
      <c r="CV522" s="53"/>
      <c r="CW522" s="53"/>
      <c r="CX522" s="53"/>
      <c r="CY522" s="53"/>
      <c r="CZ522" s="53"/>
      <c r="DA522" s="53"/>
      <c r="DB522" s="53"/>
      <c r="DC522" s="53"/>
      <c r="DD522" s="53"/>
      <c r="DE522" s="53"/>
      <c r="DF522" s="53"/>
      <c r="DG522" s="53"/>
      <c r="DH522" s="53"/>
      <c r="DI522" s="53"/>
      <c r="DJ522" s="53"/>
      <c r="DK522" s="53"/>
      <c r="DL522" s="53"/>
      <c r="DM522" s="53"/>
      <c r="DN522" s="53"/>
      <c r="DO522" s="53"/>
      <c r="DP522" s="53"/>
      <c r="DQ522" s="53"/>
      <c r="DR522" s="53"/>
      <c r="DS522" s="53"/>
      <c r="DT522" s="53"/>
      <c r="DU522" s="53"/>
      <c r="DV522" s="53"/>
      <c r="DW522" s="53"/>
      <c r="DX522" s="53"/>
      <c r="DY522" s="53"/>
      <c r="DZ522" s="53"/>
      <c r="EA522" s="53"/>
      <c r="EB522" s="53"/>
      <c r="EC522" s="53"/>
      <c r="ED522" s="53"/>
      <c r="EE522" s="53"/>
      <c r="EF522" s="53"/>
      <c r="EG522" s="53"/>
      <c r="EH522" s="53"/>
      <c r="EI522" s="53"/>
      <c r="EJ522" s="53"/>
      <c r="EK522" s="53"/>
      <c r="EL522" s="53"/>
      <c r="EM522" s="53"/>
      <c r="EN522" s="53"/>
      <c r="EO522" s="53"/>
      <c r="EP522" s="53"/>
      <c r="EQ522" s="53"/>
      <c r="ER522" s="53"/>
      <c r="ES522" s="53"/>
      <c r="ET522" s="53"/>
      <c r="EU522" s="53"/>
      <c r="EV522" s="53"/>
      <c r="EW522" s="53"/>
      <c r="EX522" s="53"/>
      <c r="EY522" s="53"/>
      <c r="EZ522" s="53"/>
      <c r="FA522" s="53"/>
      <c r="FB522" s="53"/>
      <c r="FC522" s="53"/>
      <c r="FD522" s="53"/>
      <c r="FE522" s="53"/>
      <c r="FF522" s="53"/>
      <c r="FG522" s="53"/>
      <c r="FH522" s="53"/>
      <c r="FI522" s="53"/>
      <c r="FJ522" s="53"/>
    </row>
    <row r="523" spans="1:166" s="30" customFormat="1" ht="12" customHeight="1">
      <c r="A523" s="24" t="s">
        <v>472</v>
      </c>
      <c r="B523" s="24"/>
      <c r="C523" s="305">
        <v>11.042</v>
      </c>
      <c r="D523" s="25" t="s">
        <v>460</v>
      </c>
      <c r="E523" s="25"/>
      <c r="F523" s="303" t="s">
        <v>105</v>
      </c>
      <c r="G523" s="303" t="s">
        <v>106</v>
      </c>
      <c r="H523" s="303">
        <v>1407</v>
      </c>
      <c r="I523" s="303">
        <v>34</v>
      </c>
      <c r="J523" s="305" t="s">
        <v>105</v>
      </c>
      <c r="K523" s="380">
        <v>0.91100000000000003</v>
      </c>
      <c r="L523" s="380">
        <v>4.7999999999999996E-3</v>
      </c>
      <c r="M523" s="304">
        <v>30.73</v>
      </c>
      <c r="N523" s="304">
        <v>0.91</v>
      </c>
      <c r="O523" s="380">
        <v>0.24390000000000001</v>
      </c>
      <c r="P523" s="380">
        <v>6.6E-3</v>
      </c>
      <c r="Q523" s="304">
        <v>0.70394000000000001</v>
      </c>
      <c r="R523" s="302"/>
      <c r="S523" s="302">
        <v>413</v>
      </c>
      <c r="T523" s="302">
        <v>18</v>
      </c>
      <c r="U523" s="302">
        <v>416</v>
      </c>
      <c r="V523" s="302">
        <v>18</v>
      </c>
      <c r="W523" s="302">
        <v>413</v>
      </c>
      <c r="X523" s="302">
        <v>18</v>
      </c>
      <c r="Y523" s="304">
        <v>0.99331848552338531</v>
      </c>
      <c r="Z523" s="381"/>
      <c r="AA523" s="302">
        <v>370</v>
      </c>
      <c r="AB523" s="302">
        <v>150</v>
      </c>
      <c r="AC523" s="302">
        <v>421</v>
      </c>
      <c r="AD523" s="302">
        <v>29</v>
      </c>
      <c r="AE523" s="303">
        <v>490</v>
      </c>
      <c r="AF523" s="303">
        <v>30</v>
      </c>
      <c r="AG523" s="302">
        <v>441</v>
      </c>
      <c r="AH523" s="302">
        <v>33</v>
      </c>
      <c r="AI523" s="302">
        <v>413</v>
      </c>
      <c r="AJ523" s="302">
        <v>22</v>
      </c>
      <c r="AK523" s="302">
        <v>437</v>
      </c>
      <c r="AL523" s="302">
        <v>37</v>
      </c>
      <c r="AM523" s="302">
        <v>411</v>
      </c>
      <c r="AN523" s="302">
        <v>27</v>
      </c>
      <c r="AO523" s="302">
        <v>408</v>
      </c>
      <c r="AP523" s="302">
        <v>31</v>
      </c>
      <c r="AQ523" s="302">
        <v>417</v>
      </c>
      <c r="AR523" s="302">
        <v>35</v>
      </c>
      <c r="AS523" s="302">
        <v>415</v>
      </c>
      <c r="AT523" s="302">
        <v>33</v>
      </c>
      <c r="AU523" s="302">
        <v>430</v>
      </c>
      <c r="AV523" s="302">
        <v>53</v>
      </c>
      <c r="AW523" s="302">
        <v>418</v>
      </c>
      <c r="AX523" s="302">
        <v>45</v>
      </c>
      <c r="AY523" s="302">
        <v>412</v>
      </c>
      <c r="AZ523" s="302">
        <v>35</v>
      </c>
      <c r="BA523" s="302">
        <v>438</v>
      </c>
      <c r="BB523" s="302">
        <v>38</v>
      </c>
      <c r="BC523" s="302">
        <v>432</v>
      </c>
      <c r="BD523" s="302">
        <v>34</v>
      </c>
      <c r="BE523" s="302">
        <v>407</v>
      </c>
      <c r="BF523" s="302">
        <v>37</v>
      </c>
      <c r="BG523" s="302">
        <v>430</v>
      </c>
      <c r="BH523" s="303">
        <v>41</v>
      </c>
      <c r="BI523" s="303">
        <v>426</v>
      </c>
      <c r="BJ523" s="305">
        <v>36</v>
      </c>
      <c r="BK523" s="302">
        <v>421</v>
      </c>
      <c r="BL523" s="303">
        <v>37</v>
      </c>
      <c r="BM523" s="302">
        <v>465</v>
      </c>
      <c r="BN523" s="302">
        <v>43</v>
      </c>
      <c r="BO523" s="302">
        <v>426</v>
      </c>
      <c r="BP523" s="302">
        <v>43</v>
      </c>
      <c r="BQ523" s="303">
        <v>446</v>
      </c>
      <c r="BR523" s="302">
        <v>22</v>
      </c>
      <c r="BS523" s="303">
        <v>449</v>
      </c>
      <c r="BT523" s="302">
        <v>23</v>
      </c>
      <c r="BU523" s="302">
        <v>439</v>
      </c>
      <c r="BV523" s="302">
        <v>37</v>
      </c>
      <c r="BW523" s="302">
        <v>436</v>
      </c>
      <c r="BX523" s="302">
        <v>39</v>
      </c>
      <c r="BY523" s="302"/>
      <c r="BZ523" s="346"/>
      <c r="CA523" s="302"/>
      <c r="CB523" s="302"/>
      <c r="CC523" s="302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</row>
    <row r="524" spans="1:166" s="30" customFormat="1" ht="12" customHeight="1">
      <c r="A524" s="24" t="s">
        <v>473</v>
      </c>
      <c r="B524" s="24"/>
      <c r="C524" s="305">
        <v>11.013999999999999</v>
      </c>
      <c r="D524" s="25" t="s">
        <v>460</v>
      </c>
      <c r="E524" s="25"/>
      <c r="F524" s="303" t="s">
        <v>105</v>
      </c>
      <c r="G524" s="303" t="s">
        <v>106</v>
      </c>
      <c r="H524" s="303">
        <v>1405.7</v>
      </c>
      <c r="I524" s="303">
        <v>34</v>
      </c>
      <c r="J524" s="305" t="s">
        <v>105</v>
      </c>
      <c r="K524" s="380">
        <v>0.91180000000000005</v>
      </c>
      <c r="L524" s="380">
        <v>5.7999999999999996E-3</v>
      </c>
      <c r="M524" s="304">
        <v>30.72</v>
      </c>
      <c r="N524" s="304">
        <v>0.91</v>
      </c>
      <c r="O524" s="380">
        <v>0.24365999999999999</v>
      </c>
      <c r="P524" s="380">
        <v>6.6E-3</v>
      </c>
      <c r="Q524" s="304">
        <v>0.51365000000000005</v>
      </c>
      <c r="R524" s="302"/>
      <c r="S524" s="302">
        <v>454</v>
      </c>
      <c r="T524" s="302">
        <v>34</v>
      </c>
      <c r="U524" s="302">
        <v>457</v>
      </c>
      <c r="V524" s="302">
        <v>33</v>
      </c>
      <c r="W524" s="302">
        <v>453</v>
      </c>
      <c r="X524" s="302">
        <v>34</v>
      </c>
      <c r="Y524" s="304">
        <v>0.99390243902439024</v>
      </c>
      <c r="Z524" s="381"/>
      <c r="AA524" s="302">
        <v>330</v>
      </c>
      <c r="AB524" s="302">
        <v>230</v>
      </c>
      <c r="AC524" s="302">
        <v>482</v>
      </c>
      <c r="AD524" s="302">
        <v>42</v>
      </c>
      <c r="AE524" s="303">
        <v>542</v>
      </c>
      <c r="AF524" s="303">
        <v>46</v>
      </c>
      <c r="AG524" s="302">
        <v>469</v>
      </c>
      <c r="AH524" s="302">
        <v>37</v>
      </c>
      <c r="AI524" s="302">
        <v>449</v>
      </c>
      <c r="AJ524" s="302">
        <v>32</v>
      </c>
      <c r="AK524" s="302">
        <v>483</v>
      </c>
      <c r="AL524" s="302">
        <v>50</v>
      </c>
      <c r="AM524" s="302">
        <v>452</v>
      </c>
      <c r="AN524" s="302">
        <v>36</v>
      </c>
      <c r="AO524" s="302">
        <v>430</v>
      </c>
      <c r="AP524" s="302">
        <v>37</v>
      </c>
      <c r="AQ524" s="302">
        <v>453</v>
      </c>
      <c r="AR524" s="302">
        <v>34</v>
      </c>
      <c r="AS524" s="302">
        <v>458</v>
      </c>
      <c r="AT524" s="302">
        <v>38</v>
      </c>
      <c r="AU524" s="302">
        <v>439</v>
      </c>
      <c r="AV524" s="302">
        <v>47</v>
      </c>
      <c r="AW524" s="302">
        <v>455</v>
      </c>
      <c r="AX524" s="302">
        <v>44</v>
      </c>
      <c r="AY524" s="302">
        <v>433</v>
      </c>
      <c r="AZ524" s="302">
        <v>41</v>
      </c>
      <c r="BA524" s="302">
        <v>451</v>
      </c>
      <c r="BB524" s="302">
        <v>39</v>
      </c>
      <c r="BC524" s="302">
        <v>446</v>
      </c>
      <c r="BD524" s="302">
        <v>40</v>
      </c>
      <c r="BE524" s="302">
        <v>438</v>
      </c>
      <c r="BF524" s="302">
        <v>36</v>
      </c>
      <c r="BG524" s="302">
        <v>471</v>
      </c>
      <c r="BH524" s="303">
        <v>54</v>
      </c>
      <c r="BI524" s="303">
        <v>445</v>
      </c>
      <c r="BJ524" s="305">
        <v>37</v>
      </c>
      <c r="BK524" s="302">
        <v>468</v>
      </c>
      <c r="BL524" s="303">
        <v>33</v>
      </c>
      <c r="BM524" s="302">
        <v>473</v>
      </c>
      <c r="BN524" s="302">
        <v>50</v>
      </c>
      <c r="BO524" s="302">
        <v>427</v>
      </c>
      <c r="BP524" s="302">
        <v>55</v>
      </c>
      <c r="BQ524" s="303">
        <v>489</v>
      </c>
      <c r="BR524" s="302">
        <v>37</v>
      </c>
      <c r="BS524" s="303">
        <v>492</v>
      </c>
      <c r="BT524" s="302">
        <v>37</v>
      </c>
      <c r="BU524" s="302">
        <v>480</v>
      </c>
      <c r="BV524" s="302">
        <v>35</v>
      </c>
      <c r="BW524" s="302">
        <v>461</v>
      </c>
      <c r="BX524" s="302">
        <v>50</v>
      </c>
      <c r="BY524" s="302"/>
      <c r="BZ524" s="346"/>
      <c r="CA524" s="302"/>
      <c r="CB524" s="302"/>
      <c r="CC524" s="302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</row>
    <row r="525" spans="1:166" s="30" customFormat="1" ht="12" customHeight="1">
      <c r="A525" s="24" t="s">
        <v>474</v>
      </c>
      <c r="B525" s="24"/>
      <c r="C525" s="305">
        <v>11.013999999999999</v>
      </c>
      <c r="D525" s="25" t="s">
        <v>460</v>
      </c>
      <c r="E525" s="25"/>
      <c r="F525" s="303" t="s">
        <v>105</v>
      </c>
      <c r="G525" s="303" t="s">
        <v>106</v>
      </c>
      <c r="H525" s="303">
        <v>1407.2</v>
      </c>
      <c r="I525" s="303">
        <v>35</v>
      </c>
      <c r="J525" s="305" t="s">
        <v>105</v>
      </c>
      <c r="K525" s="380">
        <v>0.91259999999999997</v>
      </c>
      <c r="L525" s="380">
        <v>5.1000000000000004E-3</v>
      </c>
      <c r="M525" s="304">
        <v>30.68</v>
      </c>
      <c r="N525" s="304">
        <v>0.92</v>
      </c>
      <c r="O525" s="380">
        <v>0.24399999999999999</v>
      </c>
      <c r="P525" s="380">
        <v>6.7000000000000002E-3</v>
      </c>
      <c r="Q525" s="304">
        <v>0.73799000000000003</v>
      </c>
      <c r="R525" s="302"/>
      <c r="S525" s="302">
        <v>432</v>
      </c>
      <c r="T525" s="302">
        <v>19</v>
      </c>
      <c r="U525" s="302">
        <v>426</v>
      </c>
      <c r="V525" s="302">
        <v>18</v>
      </c>
      <c r="W525" s="302">
        <v>432</v>
      </c>
      <c r="X525" s="302">
        <v>19</v>
      </c>
      <c r="Y525" s="304">
        <v>0.99132321041214755</v>
      </c>
      <c r="Z525" s="381"/>
      <c r="AA525" s="302">
        <v>530</v>
      </c>
      <c r="AB525" s="302">
        <v>230</v>
      </c>
      <c r="AC525" s="302">
        <v>448</v>
      </c>
      <c r="AD525" s="302">
        <v>31</v>
      </c>
      <c r="AE525" s="303">
        <v>519</v>
      </c>
      <c r="AF525" s="303">
        <v>28</v>
      </c>
      <c r="AG525" s="302">
        <v>458</v>
      </c>
      <c r="AH525" s="302">
        <v>41</v>
      </c>
      <c r="AI525" s="302">
        <v>450</v>
      </c>
      <c r="AJ525" s="302">
        <v>23</v>
      </c>
      <c r="AK525" s="302">
        <v>448</v>
      </c>
      <c r="AL525" s="302">
        <v>38</v>
      </c>
      <c r="AM525" s="302">
        <v>461</v>
      </c>
      <c r="AN525" s="302">
        <v>20</v>
      </c>
      <c r="AO525" s="302">
        <v>438</v>
      </c>
      <c r="AP525" s="302">
        <v>30</v>
      </c>
      <c r="AQ525" s="302">
        <v>457</v>
      </c>
      <c r="AR525" s="302">
        <v>35</v>
      </c>
      <c r="AS525" s="302">
        <v>458</v>
      </c>
      <c r="AT525" s="302">
        <v>38</v>
      </c>
      <c r="AU525" s="302">
        <v>451</v>
      </c>
      <c r="AV525" s="302">
        <v>30</v>
      </c>
      <c r="AW525" s="302">
        <v>435</v>
      </c>
      <c r="AX525" s="302">
        <v>37</v>
      </c>
      <c r="AY525" s="302">
        <v>449</v>
      </c>
      <c r="AZ525" s="302">
        <v>24</v>
      </c>
      <c r="BA525" s="302">
        <v>450</v>
      </c>
      <c r="BB525" s="302">
        <v>19</v>
      </c>
      <c r="BC525" s="302">
        <v>453</v>
      </c>
      <c r="BD525" s="302">
        <v>31</v>
      </c>
      <c r="BE525" s="302">
        <v>461</v>
      </c>
      <c r="BF525" s="302">
        <v>33</v>
      </c>
      <c r="BG525" s="302">
        <v>462</v>
      </c>
      <c r="BH525" s="303">
        <v>34</v>
      </c>
      <c r="BI525" s="303">
        <v>449</v>
      </c>
      <c r="BJ525" s="305">
        <v>39</v>
      </c>
      <c r="BK525" s="302">
        <v>448</v>
      </c>
      <c r="BL525" s="303">
        <v>31</v>
      </c>
      <c r="BM525" s="302">
        <v>427</v>
      </c>
      <c r="BN525" s="302">
        <v>51</v>
      </c>
      <c r="BO525" s="302">
        <v>445</v>
      </c>
      <c r="BP525" s="302">
        <v>50</v>
      </c>
      <c r="BQ525" s="303">
        <v>457</v>
      </c>
      <c r="BR525" s="302">
        <v>20</v>
      </c>
      <c r="BS525" s="303">
        <v>461</v>
      </c>
      <c r="BT525" s="302">
        <v>21</v>
      </c>
      <c r="BU525" s="302">
        <v>477</v>
      </c>
      <c r="BV525" s="302">
        <v>39</v>
      </c>
      <c r="BW525" s="302">
        <v>444</v>
      </c>
      <c r="BX525" s="302">
        <v>42</v>
      </c>
      <c r="BY525" s="302"/>
      <c r="BZ525" s="346"/>
      <c r="CA525" s="302"/>
      <c r="CB525" s="302"/>
      <c r="CC525" s="302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</row>
    <row r="526" spans="1:166" s="30" customFormat="1" ht="12" customHeight="1">
      <c r="A526" s="24" t="s">
        <v>475</v>
      </c>
      <c r="B526" s="24"/>
      <c r="C526" s="305">
        <v>11.167999999999999</v>
      </c>
      <c r="D526" s="25" t="s">
        <v>460</v>
      </c>
      <c r="E526" s="25"/>
      <c r="F526" s="303" t="s">
        <v>105</v>
      </c>
      <c r="G526" s="303" t="s">
        <v>106</v>
      </c>
      <c r="H526" s="303">
        <v>1409.6</v>
      </c>
      <c r="I526" s="303">
        <v>35</v>
      </c>
      <c r="J526" s="305" t="s">
        <v>105</v>
      </c>
      <c r="K526" s="380">
        <v>0.91169999999999995</v>
      </c>
      <c r="L526" s="380">
        <v>5.1999999999999998E-3</v>
      </c>
      <c r="M526" s="304">
        <v>30.62</v>
      </c>
      <c r="N526" s="304">
        <v>0.91</v>
      </c>
      <c r="O526" s="380">
        <v>0.24440000000000001</v>
      </c>
      <c r="P526" s="380">
        <v>6.7000000000000002E-3</v>
      </c>
      <c r="Q526" s="304">
        <v>0.67706999999999995</v>
      </c>
      <c r="R526" s="302"/>
      <c r="S526" s="302">
        <v>446</v>
      </c>
      <c r="T526" s="302">
        <v>29</v>
      </c>
      <c r="U526" s="302">
        <v>440</v>
      </c>
      <c r="V526" s="302">
        <v>28</v>
      </c>
      <c r="W526" s="302">
        <v>445</v>
      </c>
      <c r="X526" s="302">
        <v>29</v>
      </c>
      <c r="Y526" s="304">
        <v>0.9853556485355649</v>
      </c>
      <c r="Z526" s="381"/>
      <c r="AA526" s="302">
        <v>440</v>
      </c>
      <c r="AB526" s="302">
        <v>160</v>
      </c>
      <c r="AC526" s="302">
        <v>464</v>
      </c>
      <c r="AD526" s="302">
        <v>36</v>
      </c>
      <c r="AE526" s="303">
        <v>537</v>
      </c>
      <c r="AF526" s="303">
        <v>54</v>
      </c>
      <c r="AG526" s="302">
        <v>503</v>
      </c>
      <c r="AH526" s="302">
        <v>43</v>
      </c>
      <c r="AI526" s="302">
        <v>470</v>
      </c>
      <c r="AJ526" s="302">
        <v>32</v>
      </c>
      <c r="AK526" s="302">
        <v>465</v>
      </c>
      <c r="AL526" s="302">
        <v>40</v>
      </c>
      <c r="AM526" s="302">
        <v>480</v>
      </c>
      <c r="AN526" s="302">
        <v>33</v>
      </c>
      <c r="AO526" s="302">
        <v>449</v>
      </c>
      <c r="AP526" s="302">
        <v>37</v>
      </c>
      <c r="AQ526" s="302">
        <v>499</v>
      </c>
      <c r="AR526" s="302">
        <v>47</v>
      </c>
      <c r="AS526" s="302">
        <v>490</v>
      </c>
      <c r="AT526" s="302">
        <v>47</v>
      </c>
      <c r="AU526" s="302">
        <v>470</v>
      </c>
      <c r="AV526" s="302">
        <v>41</v>
      </c>
      <c r="AW526" s="302">
        <v>448</v>
      </c>
      <c r="AX526" s="302">
        <v>41</v>
      </c>
      <c r="AY526" s="302">
        <v>436</v>
      </c>
      <c r="AZ526" s="302">
        <v>42</v>
      </c>
      <c r="BA526" s="302">
        <v>474</v>
      </c>
      <c r="BB526" s="302">
        <v>35</v>
      </c>
      <c r="BC526" s="302">
        <v>489</v>
      </c>
      <c r="BD526" s="302">
        <v>39</v>
      </c>
      <c r="BE526" s="302">
        <v>451</v>
      </c>
      <c r="BF526" s="302">
        <v>41</v>
      </c>
      <c r="BG526" s="302">
        <v>489</v>
      </c>
      <c r="BH526" s="303">
        <v>54</v>
      </c>
      <c r="BI526" s="303">
        <v>464</v>
      </c>
      <c r="BJ526" s="305">
        <v>46</v>
      </c>
      <c r="BK526" s="302">
        <v>477</v>
      </c>
      <c r="BL526" s="303">
        <v>45</v>
      </c>
      <c r="BM526" s="302">
        <v>450</v>
      </c>
      <c r="BN526" s="302">
        <v>65</v>
      </c>
      <c r="BO526" s="302">
        <v>465</v>
      </c>
      <c r="BP526" s="302">
        <v>57</v>
      </c>
      <c r="BQ526" s="303">
        <v>471</v>
      </c>
      <c r="BR526" s="302">
        <v>30</v>
      </c>
      <c r="BS526" s="303">
        <v>478</v>
      </c>
      <c r="BT526" s="302">
        <v>31</v>
      </c>
      <c r="BU526" s="302">
        <v>475</v>
      </c>
      <c r="BV526" s="302">
        <v>38</v>
      </c>
      <c r="BW526" s="302">
        <v>466</v>
      </c>
      <c r="BX526" s="302">
        <v>49</v>
      </c>
      <c r="BY526" s="302"/>
      <c r="BZ526" s="346"/>
      <c r="CA526" s="302"/>
      <c r="CB526" s="302"/>
      <c r="CC526" s="302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</row>
    <row r="527" spans="1:166" s="30" customFormat="1" ht="13.75" customHeight="1">
      <c r="A527" s="24" t="s">
        <v>476</v>
      </c>
      <c r="B527" s="24"/>
      <c r="C527" s="305">
        <v>11.009</v>
      </c>
      <c r="D527" s="25" t="s">
        <v>460</v>
      </c>
      <c r="E527" s="25"/>
      <c r="F527" s="303" t="s">
        <v>105</v>
      </c>
      <c r="G527" s="303" t="s">
        <v>106</v>
      </c>
      <c r="H527" s="303">
        <v>1407.1</v>
      </c>
      <c r="I527" s="303">
        <v>34</v>
      </c>
      <c r="J527" s="305" t="s">
        <v>105</v>
      </c>
      <c r="K527" s="380">
        <v>0.91080000000000005</v>
      </c>
      <c r="L527" s="380">
        <v>4.4000000000000003E-3</v>
      </c>
      <c r="M527" s="304">
        <v>30.47</v>
      </c>
      <c r="N527" s="304">
        <v>0.91</v>
      </c>
      <c r="O527" s="380">
        <v>0.24390000000000001</v>
      </c>
      <c r="P527" s="380">
        <v>6.6E-3</v>
      </c>
      <c r="Q527" s="304">
        <v>0.77827999999999997</v>
      </c>
      <c r="R527" s="302"/>
      <c r="S527" s="302">
        <v>404</v>
      </c>
      <c r="T527" s="302">
        <v>28</v>
      </c>
      <c r="U527" s="302">
        <v>408</v>
      </c>
      <c r="V527" s="302">
        <v>28</v>
      </c>
      <c r="W527" s="302">
        <v>404</v>
      </c>
      <c r="X527" s="302">
        <v>28</v>
      </c>
      <c r="Y527" s="304">
        <v>0.99322799097065462</v>
      </c>
      <c r="Z527" s="381"/>
      <c r="AA527" s="302">
        <v>380</v>
      </c>
      <c r="AB527" s="302">
        <v>150</v>
      </c>
      <c r="AC527" s="302">
        <v>438</v>
      </c>
      <c r="AD527" s="302">
        <v>38</v>
      </c>
      <c r="AE527" s="303">
        <v>502</v>
      </c>
      <c r="AF527" s="303">
        <v>41</v>
      </c>
      <c r="AG527" s="302">
        <v>421</v>
      </c>
      <c r="AH527" s="302">
        <v>40</v>
      </c>
      <c r="AI527" s="302">
        <v>429</v>
      </c>
      <c r="AJ527" s="302">
        <v>28</v>
      </c>
      <c r="AK527" s="302">
        <v>438</v>
      </c>
      <c r="AL527" s="302">
        <v>45</v>
      </c>
      <c r="AM527" s="302">
        <v>435</v>
      </c>
      <c r="AN527" s="302">
        <v>32</v>
      </c>
      <c r="AO527" s="302">
        <v>424</v>
      </c>
      <c r="AP527" s="302">
        <v>33</v>
      </c>
      <c r="AQ527" s="302">
        <v>443</v>
      </c>
      <c r="AR527" s="302">
        <v>45</v>
      </c>
      <c r="AS527" s="302">
        <v>429</v>
      </c>
      <c r="AT527" s="302">
        <v>37</v>
      </c>
      <c r="AU527" s="302">
        <v>415</v>
      </c>
      <c r="AV527" s="302">
        <v>41</v>
      </c>
      <c r="AW527" s="302">
        <v>423</v>
      </c>
      <c r="AX527" s="302">
        <v>43</v>
      </c>
      <c r="AY527" s="302">
        <v>414</v>
      </c>
      <c r="AZ527" s="302">
        <v>36</v>
      </c>
      <c r="BA527" s="302">
        <v>424</v>
      </c>
      <c r="BB527" s="302">
        <v>34</v>
      </c>
      <c r="BC527" s="302">
        <v>449</v>
      </c>
      <c r="BD527" s="302">
        <v>32</v>
      </c>
      <c r="BE527" s="302">
        <v>431</v>
      </c>
      <c r="BF527" s="302">
        <v>35</v>
      </c>
      <c r="BG527" s="302">
        <v>436</v>
      </c>
      <c r="BH527" s="303">
        <v>36</v>
      </c>
      <c r="BI527" s="303">
        <v>416</v>
      </c>
      <c r="BJ527" s="305">
        <v>37</v>
      </c>
      <c r="BK527" s="302">
        <v>432</v>
      </c>
      <c r="BL527" s="303">
        <v>32</v>
      </c>
      <c r="BM527" s="302">
        <v>408</v>
      </c>
      <c r="BN527" s="302">
        <v>47</v>
      </c>
      <c r="BO527" s="302">
        <v>412</v>
      </c>
      <c r="BP527" s="302">
        <v>42</v>
      </c>
      <c r="BQ527" s="303">
        <v>440</v>
      </c>
      <c r="BR527" s="302">
        <v>29</v>
      </c>
      <c r="BS527" s="303">
        <v>443</v>
      </c>
      <c r="BT527" s="302">
        <v>29</v>
      </c>
      <c r="BU527" s="302">
        <v>449</v>
      </c>
      <c r="BV527" s="302">
        <v>46</v>
      </c>
      <c r="BW527" s="302">
        <v>438</v>
      </c>
      <c r="BX527" s="302">
        <v>29</v>
      </c>
      <c r="BY527" s="302"/>
      <c r="BZ527" s="346"/>
      <c r="CA527" s="302"/>
      <c r="CB527" s="302"/>
      <c r="CC527" s="302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</row>
    <row r="528" spans="1:166" s="30" customFormat="1" ht="12" customHeight="1">
      <c r="A528" s="24" t="s">
        <v>477</v>
      </c>
      <c r="B528" s="24"/>
      <c r="C528" s="305">
        <v>11.007999999999999</v>
      </c>
      <c r="D528" s="25" t="s">
        <v>460</v>
      </c>
      <c r="E528" s="25"/>
      <c r="F528" s="303" t="s">
        <v>105</v>
      </c>
      <c r="G528" s="303" t="s">
        <v>106</v>
      </c>
      <c r="H528" s="303">
        <v>1401.7</v>
      </c>
      <c r="I528" s="303">
        <v>34</v>
      </c>
      <c r="J528" s="305" t="s">
        <v>105</v>
      </c>
      <c r="K528" s="380">
        <v>0.91039999999999999</v>
      </c>
      <c r="L528" s="380">
        <v>4.3E-3</v>
      </c>
      <c r="M528" s="304">
        <v>30.29</v>
      </c>
      <c r="N528" s="304">
        <v>0.9</v>
      </c>
      <c r="O528" s="380">
        <v>0.2429</v>
      </c>
      <c r="P528" s="380">
        <v>6.6E-3</v>
      </c>
      <c r="Q528" s="304">
        <v>0.79322000000000004</v>
      </c>
      <c r="R528" s="302"/>
      <c r="S528" s="302">
        <v>431</v>
      </c>
      <c r="T528" s="302">
        <v>24</v>
      </c>
      <c r="U528" s="302">
        <v>433</v>
      </c>
      <c r="V528" s="302">
        <v>25</v>
      </c>
      <c r="W528" s="302">
        <v>431</v>
      </c>
      <c r="X528" s="302">
        <v>24</v>
      </c>
      <c r="Y528" s="304">
        <v>0.9830866807610994</v>
      </c>
      <c r="Z528" s="381"/>
      <c r="AA528" s="302">
        <v>390</v>
      </c>
      <c r="AB528" s="302">
        <v>230</v>
      </c>
      <c r="AC528" s="302">
        <v>450</v>
      </c>
      <c r="AD528" s="302">
        <v>34</v>
      </c>
      <c r="AE528" s="303">
        <v>509</v>
      </c>
      <c r="AF528" s="303">
        <v>50</v>
      </c>
      <c r="AG528" s="302">
        <v>459</v>
      </c>
      <c r="AH528" s="302">
        <v>39</v>
      </c>
      <c r="AI528" s="302">
        <v>448</v>
      </c>
      <c r="AJ528" s="302">
        <v>28</v>
      </c>
      <c r="AK528" s="302">
        <v>457</v>
      </c>
      <c r="AL528" s="302">
        <v>43</v>
      </c>
      <c r="AM528" s="302">
        <v>456</v>
      </c>
      <c r="AN528" s="302">
        <v>27</v>
      </c>
      <c r="AO528" s="302">
        <v>438</v>
      </c>
      <c r="AP528" s="302">
        <v>33</v>
      </c>
      <c r="AQ528" s="302">
        <v>454</v>
      </c>
      <c r="AR528" s="302">
        <v>37</v>
      </c>
      <c r="AS528" s="302">
        <v>458</v>
      </c>
      <c r="AT528" s="302">
        <v>39</v>
      </c>
      <c r="AU528" s="302">
        <v>466</v>
      </c>
      <c r="AV528" s="302">
        <v>43</v>
      </c>
      <c r="AW528" s="302">
        <v>443</v>
      </c>
      <c r="AX528" s="302">
        <v>35</v>
      </c>
      <c r="AY528" s="302">
        <v>459</v>
      </c>
      <c r="AZ528" s="302">
        <v>32</v>
      </c>
      <c r="BA528" s="302">
        <v>448</v>
      </c>
      <c r="BB528" s="302">
        <v>28</v>
      </c>
      <c r="BC528" s="302">
        <v>478</v>
      </c>
      <c r="BD528" s="302">
        <v>32</v>
      </c>
      <c r="BE528" s="302">
        <v>433</v>
      </c>
      <c r="BF528" s="302">
        <v>30</v>
      </c>
      <c r="BG528" s="302">
        <v>449</v>
      </c>
      <c r="BH528" s="303">
        <v>37</v>
      </c>
      <c r="BI528" s="303">
        <v>449</v>
      </c>
      <c r="BJ528" s="305">
        <v>42</v>
      </c>
      <c r="BK528" s="302">
        <v>449</v>
      </c>
      <c r="BL528" s="303">
        <v>34</v>
      </c>
      <c r="BM528" s="302">
        <v>432</v>
      </c>
      <c r="BN528" s="302">
        <v>52</v>
      </c>
      <c r="BO528" s="302">
        <v>453</v>
      </c>
      <c r="BP528" s="302">
        <v>54</v>
      </c>
      <c r="BQ528" s="303">
        <v>465</v>
      </c>
      <c r="BR528" s="302">
        <v>25</v>
      </c>
      <c r="BS528" s="303">
        <v>473</v>
      </c>
      <c r="BT528" s="302">
        <v>26</v>
      </c>
      <c r="BU528" s="302">
        <v>473</v>
      </c>
      <c r="BV528" s="302">
        <v>50</v>
      </c>
      <c r="BW528" s="302">
        <v>452</v>
      </c>
      <c r="BX528" s="302">
        <v>40</v>
      </c>
      <c r="BY528" s="302"/>
      <c r="BZ528" s="346"/>
      <c r="CA528" s="302"/>
      <c r="CB528" s="302"/>
      <c r="CC528" s="302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</row>
    <row r="529" spans="1:166" s="30" customFormat="1" ht="12" customHeight="1">
      <c r="A529" s="24" t="s">
        <v>478</v>
      </c>
      <c r="B529" s="24"/>
      <c r="C529" s="305">
        <v>11.022</v>
      </c>
      <c r="D529" s="25" t="s">
        <v>460</v>
      </c>
      <c r="E529" s="25"/>
      <c r="F529" s="303" t="s">
        <v>105</v>
      </c>
      <c r="G529" s="303" t="s">
        <v>106</v>
      </c>
      <c r="H529" s="303">
        <v>1405.8</v>
      </c>
      <c r="I529" s="303">
        <v>34</v>
      </c>
      <c r="J529" s="305" t="s">
        <v>105</v>
      </c>
      <c r="K529" s="380">
        <v>0.91080000000000005</v>
      </c>
      <c r="L529" s="380">
        <v>4.5999999999999999E-3</v>
      </c>
      <c r="M529" s="304">
        <v>30.4</v>
      </c>
      <c r="N529" s="304">
        <v>0.9</v>
      </c>
      <c r="O529" s="380">
        <v>0.2437</v>
      </c>
      <c r="P529" s="380">
        <v>6.6E-3</v>
      </c>
      <c r="Q529" s="304">
        <v>0.76456000000000002</v>
      </c>
      <c r="R529" s="302"/>
      <c r="S529" s="302">
        <v>422</v>
      </c>
      <c r="T529" s="302">
        <v>26</v>
      </c>
      <c r="U529" s="302">
        <v>423</v>
      </c>
      <c r="V529" s="302">
        <v>27</v>
      </c>
      <c r="W529" s="302">
        <v>422</v>
      </c>
      <c r="X529" s="302">
        <v>26</v>
      </c>
      <c r="Y529" s="304">
        <v>0.99561403508771928</v>
      </c>
      <c r="Z529" s="381"/>
      <c r="AA529" s="302">
        <v>330</v>
      </c>
      <c r="AB529" s="302">
        <v>170</v>
      </c>
      <c r="AC529" s="302">
        <v>467</v>
      </c>
      <c r="AD529" s="302">
        <v>42</v>
      </c>
      <c r="AE529" s="303">
        <v>519</v>
      </c>
      <c r="AF529" s="303">
        <v>36</v>
      </c>
      <c r="AG529" s="302">
        <v>469</v>
      </c>
      <c r="AH529" s="302">
        <v>43</v>
      </c>
      <c r="AI529" s="302">
        <v>444</v>
      </c>
      <c r="AJ529" s="302">
        <v>29</v>
      </c>
      <c r="AK529" s="302">
        <v>453</v>
      </c>
      <c r="AL529" s="302">
        <v>36</v>
      </c>
      <c r="AM529" s="302">
        <v>447</v>
      </c>
      <c r="AN529" s="302">
        <v>29</v>
      </c>
      <c r="AO529" s="302">
        <v>430</v>
      </c>
      <c r="AP529" s="302">
        <v>24</v>
      </c>
      <c r="AQ529" s="302">
        <v>452</v>
      </c>
      <c r="AR529" s="302">
        <v>31</v>
      </c>
      <c r="AS529" s="302">
        <v>447</v>
      </c>
      <c r="AT529" s="302">
        <v>39</v>
      </c>
      <c r="AU529" s="302">
        <v>436</v>
      </c>
      <c r="AV529" s="302">
        <v>44</v>
      </c>
      <c r="AW529" s="302">
        <v>434</v>
      </c>
      <c r="AX529" s="302">
        <v>35</v>
      </c>
      <c r="AY529" s="302">
        <v>441</v>
      </c>
      <c r="AZ529" s="302">
        <v>40</v>
      </c>
      <c r="BA529" s="302">
        <v>457</v>
      </c>
      <c r="BB529" s="302">
        <v>35</v>
      </c>
      <c r="BC529" s="302">
        <v>457</v>
      </c>
      <c r="BD529" s="302">
        <v>24</v>
      </c>
      <c r="BE529" s="302">
        <v>432</v>
      </c>
      <c r="BF529" s="302">
        <v>31</v>
      </c>
      <c r="BG529" s="302">
        <v>442</v>
      </c>
      <c r="BH529" s="303">
        <v>38</v>
      </c>
      <c r="BI529" s="303">
        <v>441</v>
      </c>
      <c r="BJ529" s="305">
        <v>35</v>
      </c>
      <c r="BK529" s="302">
        <v>444</v>
      </c>
      <c r="BL529" s="303">
        <v>34</v>
      </c>
      <c r="BM529" s="302">
        <v>450</v>
      </c>
      <c r="BN529" s="302">
        <v>61</v>
      </c>
      <c r="BO529" s="302">
        <v>439</v>
      </c>
      <c r="BP529" s="302">
        <v>32</v>
      </c>
      <c r="BQ529" s="303">
        <v>454</v>
      </c>
      <c r="BR529" s="302">
        <v>27</v>
      </c>
      <c r="BS529" s="303">
        <v>456</v>
      </c>
      <c r="BT529" s="302">
        <v>21</v>
      </c>
      <c r="BU529" s="302">
        <v>455</v>
      </c>
      <c r="BV529" s="302">
        <v>34</v>
      </c>
      <c r="BW529" s="302">
        <v>445</v>
      </c>
      <c r="BX529" s="302">
        <v>36</v>
      </c>
      <c r="BY529" s="302"/>
      <c r="BZ529" s="346"/>
      <c r="CA529" s="302"/>
      <c r="CB529" s="302"/>
      <c r="CC529" s="302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</row>
    <row r="530" spans="1:166" s="30" customFormat="1" ht="12" customHeight="1">
      <c r="A530" s="24" t="s">
        <v>479</v>
      </c>
      <c r="B530" s="24"/>
      <c r="C530" s="305">
        <v>11.103999999999999</v>
      </c>
      <c r="D530" s="25" t="s">
        <v>460</v>
      </c>
      <c r="E530" s="25"/>
      <c r="F530" s="303" t="s">
        <v>105</v>
      </c>
      <c r="G530" s="303" t="s">
        <v>106</v>
      </c>
      <c r="H530" s="303">
        <v>1401.4</v>
      </c>
      <c r="I530" s="303">
        <v>34</v>
      </c>
      <c r="J530" s="305" t="s">
        <v>105</v>
      </c>
      <c r="K530" s="380">
        <v>0.91100000000000003</v>
      </c>
      <c r="L530" s="380">
        <v>5.4999999999999997E-3</v>
      </c>
      <c r="M530" s="304">
        <v>30.31</v>
      </c>
      <c r="N530" s="304">
        <v>0.9</v>
      </c>
      <c r="O530" s="380">
        <v>0.24279999999999999</v>
      </c>
      <c r="P530" s="380">
        <v>6.6E-3</v>
      </c>
      <c r="Q530" s="304">
        <v>0.65488000000000002</v>
      </c>
      <c r="R530" s="302"/>
      <c r="S530" s="302">
        <v>428</v>
      </c>
      <c r="T530" s="302">
        <v>35</v>
      </c>
      <c r="U530" s="302">
        <v>427</v>
      </c>
      <c r="V530" s="302">
        <v>35</v>
      </c>
      <c r="W530" s="302">
        <v>428</v>
      </c>
      <c r="X530" s="302">
        <v>35</v>
      </c>
      <c r="Y530" s="304">
        <v>0.98068669527897001</v>
      </c>
      <c r="Z530" s="381"/>
      <c r="AA530" s="302">
        <v>520</v>
      </c>
      <c r="AB530" s="302">
        <v>140</v>
      </c>
      <c r="AC530" s="302">
        <v>456</v>
      </c>
      <c r="AD530" s="302">
        <v>45</v>
      </c>
      <c r="AE530" s="303">
        <v>538</v>
      </c>
      <c r="AF530" s="303">
        <v>64</v>
      </c>
      <c r="AG530" s="302">
        <v>469</v>
      </c>
      <c r="AH530" s="302">
        <v>47</v>
      </c>
      <c r="AI530" s="302">
        <v>444</v>
      </c>
      <c r="AJ530" s="302">
        <v>36</v>
      </c>
      <c r="AK530" s="302">
        <v>453</v>
      </c>
      <c r="AL530" s="302">
        <v>54</v>
      </c>
      <c r="AM530" s="302">
        <v>454</v>
      </c>
      <c r="AN530" s="302">
        <v>36</v>
      </c>
      <c r="AO530" s="302">
        <v>435</v>
      </c>
      <c r="AP530" s="302">
        <v>43</v>
      </c>
      <c r="AQ530" s="302">
        <v>450</v>
      </c>
      <c r="AR530" s="302">
        <v>44</v>
      </c>
      <c r="AS530" s="302">
        <v>455</v>
      </c>
      <c r="AT530" s="302">
        <v>54</v>
      </c>
      <c r="AU530" s="302">
        <v>457</v>
      </c>
      <c r="AV530" s="302">
        <v>50</v>
      </c>
      <c r="AW530" s="302">
        <v>437</v>
      </c>
      <c r="AX530" s="302">
        <v>36</v>
      </c>
      <c r="AY530" s="302">
        <v>426</v>
      </c>
      <c r="AZ530" s="302">
        <v>34</v>
      </c>
      <c r="BA530" s="302">
        <v>448</v>
      </c>
      <c r="BB530" s="302">
        <v>34</v>
      </c>
      <c r="BC530" s="302">
        <v>427</v>
      </c>
      <c r="BD530" s="302">
        <v>40</v>
      </c>
      <c r="BE530" s="302">
        <v>440</v>
      </c>
      <c r="BF530" s="302">
        <v>41</v>
      </c>
      <c r="BG530" s="302">
        <v>459</v>
      </c>
      <c r="BH530" s="303">
        <v>49</v>
      </c>
      <c r="BI530" s="303">
        <v>442</v>
      </c>
      <c r="BJ530" s="305">
        <v>48</v>
      </c>
      <c r="BK530" s="302">
        <v>470</v>
      </c>
      <c r="BL530" s="303">
        <v>46</v>
      </c>
      <c r="BM530" s="302">
        <v>468</v>
      </c>
      <c r="BN530" s="302">
        <v>60</v>
      </c>
      <c r="BO530" s="302">
        <v>425</v>
      </c>
      <c r="BP530" s="302">
        <v>49</v>
      </c>
      <c r="BQ530" s="303">
        <v>457</v>
      </c>
      <c r="BR530" s="302">
        <v>37</v>
      </c>
      <c r="BS530" s="303">
        <v>466</v>
      </c>
      <c r="BT530" s="302">
        <v>38</v>
      </c>
      <c r="BU530" s="302">
        <v>469</v>
      </c>
      <c r="BV530" s="302">
        <v>54</v>
      </c>
      <c r="BW530" s="302">
        <v>444</v>
      </c>
      <c r="BX530" s="302">
        <v>51</v>
      </c>
      <c r="BY530" s="302"/>
      <c r="BZ530" s="346"/>
      <c r="CA530" s="302"/>
      <c r="CB530" s="302"/>
      <c r="CC530" s="302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</row>
    <row r="531" spans="1:166" s="30" customFormat="1" ht="12" customHeight="1">
      <c r="A531" s="24" t="s">
        <v>480</v>
      </c>
      <c r="B531" s="24"/>
      <c r="C531" s="305">
        <v>11.03</v>
      </c>
      <c r="D531" s="25" t="s">
        <v>460</v>
      </c>
      <c r="E531" s="25"/>
      <c r="F531" s="303" t="s">
        <v>105</v>
      </c>
      <c r="G531" s="303" t="s">
        <v>106</v>
      </c>
      <c r="H531" s="303">
        <v>1401.8</v>
      </c>
      <c r="I531" s="303">
        <v>34</v>
      </c>
      <c r="J531" s="305" t="s">
        <v>105</v>
      </c>
      <c r="K531" s="380">
        <v>0.91190000000000004</v>
      </c>
      <c r="L531" s="380">
        <v>6.4999999999999997E-3</v>
      </c>
      <c r="M531" s="304">
        <v>30.39</v>
      </c>
      <c r="N531" s="304">
        <v>0.91</v>
      </c>
      <c r="O531" s="380">
        <v>0.2429</v>
      </c>
      <c r="P531" s="380">
        <v>6.6E-3</v>
      </c>
      <c r="Q531" s="304">
        <v>0.57704999999999995</v>
      </c>
      <c r="R531" s="302"/>
      <c r="S531" s="302">
        <v>431</v>
      </c>
      <c r="T531" s="302">
        <v>25</v>
      </c>
      <c r="U531" s="302">
        <v>428</v>
      </c>
      <c r="V531" s="302">
        <v>24</v>
      </c>
      <c r="W531" s="302">
        <v>430</v>
      </c>
      <c r="X531" s="302">
        <v>25</v>
      </c>
      <c r="Y531" s="304">
        <v>0.98709677419354835</v>
      </c>
      <c r="Z531" s="381"/>
      <c r="AA531" s="302">
        <v>610</v>
      </c>
      <c r="AB531" s="302">
        <v>180</v>
      </c>
      <c r="AC531" s="302">
        <v>437</v>
      </c>
      <c r="AD531" s="302">
        <v>34</v>
      </c>
      <c r="AE531" s="303">
        <v>534</v>
      </c>
      <c r="AF531" s="303">
        <v>41</v>
      </c>
      <c r="AG531" s="302">
        <v>473</v>
      </c>
      <c r="AH531" s="302">
        <v>44</v>
      </c>
      <c r="AI531" s="302">
        <v>442</v>
      </c>
      <c r="AJ531" s="302">
        <v>25</v>
      </c>
      <c r="AK531" s="302">
        <v>456</v>
      </c>
      <c r="AL531" s="302">
        <v>33</v>
      </c>
      <c r="AM531" s="302">
        <v>448</v>
      </c>
      <c r="AN531" s="302">
        <v>29</v>
      </c>
      <c r="AO531" s="302">
        <v>424</v>
      </c>
      <c r="AP531" s="302">
        <v>34</v>
      </c>
      <c r="AQ531" s="302">
        <v>455</v>
      </c>
      <c r="AR531" s="302">
        <v>30</v>
      </c>
      <c r="AS531" s="302">
        <v>448</v>
      </c>
      <c r="AT531" s="302">
        <v>34</v>
      </c>
      <c r="AU531" s="302">
        <v>468</v>
      </c>
      <c r="AV531" s="302">
        <v>46</v>
      </c>
      <c r="AW531" s="302">
        <v>438</v>
      </c>
      <c r="AX531" s="302">
        <v>35</v>
      </c>
      <c r="AY531" s="302">
        <v>435</v>
      </c>
      <c r="AZ531" s="302">
        <v>32</v>
      </c>
      <c r="BA531" s="302">
        <v>450</v>
      </c>
      <c r="BB531" s="302">
        <v>24</v>
      </c>
      <c r="BC531" s="302">
        <v>464</v>
      </c>
      <c r="BD531" s="302">
        <v>28</v>
      </c>
      <c r="BE531" s="302">
        <v>428</v>
      </c>
      <c r="BF531" s="302">
        <v>26</v>
      </c>
      <c r="BG531" s="302">
        <v>445</v>
      </c>
      <c r="BH531" s="303">
        <v>40</v>
      </c>
      <c r="BI531" s="303">
        <v>434</v>
      </c>
      <c r="BJ531" s="305">
        <v>33</v>
      </c>
      <c r="BK531" s="302">
        <v>450</v>
      </c>
      <c r="BL531" s="303">
        <v>32</v>
      </c>
      <c r="BM531" s="302">
        <v>468</v>
      </c>
      <c r="BN531" s="302">
        <v>39</v>
      </c>
      <c r="BO531" s="302">
        <v>421</v>
      </c>
      <c r="BP531" s="302">
        <v>53</v>
      </c>
      <c r="BQ531" s="303">
        <v>459</v>
      </c>
      <c r="BR531" s="302">
        <v>28</v>
      </c>
      <c r="BS531" s="303">
        <v>465</v>
      </c>
      <c r="BT531" s="302">
        <v>29</v>
      </c>
      <c r="BU531" s="302">
        <v>473</v>
      </c>
      <c r="BV531" s="302">
        <v>32</v>
      </c>
      <c r="BW531" s="302">
        <v>450</v>
      </c>
      <c r="BX531" s="302">
        <v>38</v>
      </c>
      <c r="BY531" s="302"/>
      <c r="BZ531" s="346"/>
      <c r="CA531" s="302"/>
      <c r="CB531" s="302"/>
      <c r="CC531" s="302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</row>
    <row r="532" spans="1:166" s="30" customFormat="1" ht="12" customHeight="1">
      <c r="A532" s="24" t="s">
        <v>481</v>
      </c>
      <c r="B532" s="24"/>
      <c r="C532" s="305">
        <v>11.057</v>
      </c>
      <c r="D532" s="25" t="s">
        <v>460</v>
      </c>
      <c r="E532" s="25"/>
      <c r="F532" s="303" t="s">
        <v>105</v>
      </c>
      <c r="G532" s="303" t="s">
        <v>106</v>
      </c>
      <c r="H532" s="303">
        <v>1404.7</v>
      </c>
      <c r="I532" s="303">
        <v>34</v>
      </c>
      <c r="J532" s="305" t="s">
        <v>105</v>
      </c>
      <c r="K532" s="380">
        <v>0.91420000000000001</v>
      </c>
      <c r="L532" s="380">
        <v>6.6E-3</v>
      </c>
      <c r="M532" s="304">
        <v>30.59</v>
      </c>
      <c r="N532" s="304">
        <v>0.92</v>
      </c>
      <c r="O532" s="380">
        <v>0.24346000000000001</v>
      </c>
      <c r="P532" s="380">
        <v>6.6E-3</v>
      </c>
      <c r="Q532" s="304">
        <v>0.55091999999999997</v>
      </c>
      <c r="R532" s="302"/>
      <c r="S532" s="302">
        <v>423</v>
      </c>
      <c r="T532" s="302">
        <v>37</v>
      </c>
      <c r="U532" s="302">
        <v>423</v>
      </c>
      <c r="V532" s="302">
        <v>36</v>
      </c>
      <c r="W532" s="302">
        <v>424</v>
      </c>
      <c r="X532" s="302">
        <v>38</v>
      </c>
      <c r="Y532" s="304">
        <v>0.99132321041214755</v>
      </c>
      <c r="Z532" s="381"/>
      <c r="AA532" s="302">
        <v>400</v>
      </c>
      <c r="AB532" s="302">
        <v>130</v>
      </c>
      <c r="AC532" s="302">
        <v>451</v>
      </c>
      <c r="AD532" s="302">
        <v>48</v>
      </c>
      <c r="AE532" s="303">
        <v>496</v>
      </c>
      <c r="AF532" s="303">
        <v>43</v>
      </c>
      <c r="AG532" s="302">
        <v>457</v>
      </c>
      <c r="AH532" s="302">
        <v>51</v>
      </c>
      <c r="AI532" s="302">
        <v>438</v>
      </c>
      <c r="AJ532" s="302">
        <v>34</v>
      </c>
      <c r="AK532" s="302">
        <v>450</v>
      </c>
      <c r="AL532" s="302">
        <v>29</v>
      </c>
      <c r="AM532" s="302">
        <v>440</v>
      </c>
      <c r="AN532" s="302">
        <v>35</v>
      </c>
      <c r="AO532" s="302">
        <v>418</v>
      </c>
      <c r="AP532" s="302">
        <v>39</v>
      </c>
      <c r="AQ532" s="302">
        <v>445</v>
      </c>
      <c r="AR532" s="302">
        <v>38</v>
      </c>
      <c r="AS532" s="302">
        <v>438</v>
      </c>
      <c r="AT532" s="302">
        <v>41</v>
      </c>
      <c r="AU532" s="302">
        <v>445</v>
      </c>
      <c r="AV532" s="302">
        <v>39</v>
      </c>
      <c r="AW532" s="302">
        <v>436</v>
      </c>
      <c r="AX532" s="302">
        <v>32</v>
      </c>
      <c r="AY532" s="302">
        <v>433</v>
      </c>
      <c r="AZ532" s="302">
        <v>45</v>
      </c>
      <c r="BA532" s="302">
        <v>451</v>
      </c>
      <c r="BB532" s="302">
        <v>45</v>
      </c>
      <c r="BC532" s="302">
        <v>452</v>
      </c>
      <c r="BD532" s="302">
        <v>44</v>
      </c>
      <c r="BE532" s="302">
        <v>429</v>
      </c>
      <c r="BF532" s="302">
        <v>38</v>
      </c>
      <c r="BG532" s="302">
        <v>443</v>
      </c>
      <c r="BH532" s="303">
        <v>43</v>
      </c>
      <c r="BI532" s="303">
        <v>441</v>
      </c>
      <c r="BJ532" s="305">
        <v>35</v>
      </c>
      <c r="BK532" s="302">
        <v>456</v>
      </c>
      <c r="BL532" s="303">
        <v>39</v>
      </c>
      <c r="BM532" s="302">
        <v>409</v>
      </c>
      <c r="BN532" s="302">
        <v>41</v>
      </c>
      <c r="BO532" s="302">
        <v>438</v>
      </c>
      <c r="BP532" s="302">
        <v>47</v>
      </c>
      <c r="BQ532" s="303">
        <v>457</v>
      </c>
      <c r="BR532" s="302">
        <v>40</v>
      </c>
      <c r="BS532" s="303">
        <v>461</v>
      </c>
      <c r="BT532" s="302">
        <v>41</v>
      </c>
      <c r="BU532" s="302">
        <v>462</v>
      </c>
      <c r="BV532" s="302">
        <v>41</v>
      </c>
      <c r="BW532" s="302">
        <v>444</v>
      </c>
      <c r="BX532" s="302">
        <v>43</v>
      </c>
      <c r="BY532" s="302"/>
      <c r="BZ532" s="346"/>
      <c r="CA532" s="302"/>
      <c r="CB532" s="302"/>
      <c r="CC532" s="302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</row>
    <row r="533" spans="1:166" s="30" customFormat="1" ht="12" customHeight="1">
      <c r="A533" s="24" t="s">
        <v>482</v>
      </c>
      <c r="B533" s="24"/>
      <c r="C533" s="305">
        <v>11.015000000000001</v>
      </c>
      <c r="D533" s="25" t="s">
        <v>460</v>
      </c>
      <c r="E533" s="25"/>
      <c r="F533" s="303" t="s">
        <v>105</v>
      </c>
      <c r="G533" s="303" t="s">
        <v>106</v>
      </c>
      <c r="H533" s="303">
        <v>1406</v>
      </c>
      <c r="I533" s="303">
        <v>34</v>
      </c>
      <c r="J533" s="305" t="s">
        <v>105</v>
      </c>
      <c r="K533" s="380">
        <v>0.91269999999999996</v>
      </c>
      <c r="L533" s="380">
        <v>5.8999999999999999E-3</v>
      </c>
      <c r="M533" s="304">
        <v>30.6</v>
      </c>
      <c r="N533" s="304">
        <v>0.92</v>
      </c>
      <c r="O533" s="380">
        <v>0.2437</v>
      </c>
      <c r="P533" s="380">
        <v>6.7000000000000002E-3</v>
      </c>
      <c r="Q533" s="304">
        <v>0.62524000000000002</v>
      </c>
      <c r="R533" s="302"/>
      <c r="S533" s="302">
        <v>427</v>
      </c>
      <c r="T533" s="302">
        <v>26</v>
      </c>
      <c r="U533" s="302">
        <v>429</v>
      </c>
      <c r="V533" s="302">
        <v>26</v>
      </c>
      <c r="W533" s="302">
        <v>427</v>
      </c>
      <c r="X533" s="302">
        <v>26</v>
      </c>
      <c r="Y533" s="304">
        <v>0.99132321041214755</v>
      </c>
      <c r="Z533" s="381"/>
      <c r="AA533" s="302">
        <v>420</v>
      </c>
      <c r="AB533" s="302">
        <v>110</v>
      </c>
      <c r="AC533" s="302">
        <v>453</v>
      </c>
      <c r="AD533" s="302">
        <v>29</v>
      </c>
      <c r="AE533" s="303">
        <v>510</v>
      </c>
      <c r="AF533" s="303">
        <v>40</v>
      </c>
      <c r="AG533" s="302">
        <v>485</v>
      </c>
      <c r="AH533" s="302">
        <v>41</v>
      </c>
      <c r="AI533" s="302">
        <v>427</v>
      </c>
      <c r="AJ533" s="302">
        <v>18</v>
      </c>
      <c r="AK533" s="302">
        <v>454</v>
      </c>
      <c r="AL533" s="302">
        <v>30</v>
      </c>
      <c r="AM533" s="302">
        <v>439</v>
      </c>
      <c r="AN533" s="302">
        <v>20</v>
      </c>
      <c r="AO533" s="302">
        <v>433</v>
      </c>
      <c r="AP533" s="302">
        <v>25</v>
      </c>
      <c r="AQ533" s="302">
        <v>462</v>
      </c>
      <c r="AR533" s="302">
        <v>33</v>
      </c>
      <c r="AS533" s="302">
        <v>438</v>
      </c>
      <c r="AT533" s="302">
        <v>26</v>
      </c>
      <c r="AU533" s="302">
        <v>454</v>
      </c>
      <c r="AV533" s="302">
        <v>30</v>
      </c>
      <c r="AW533" s="302">
        <v>441</v>
      </c>
      <c r="AX533" s="302">
        <v>37</v>
      </c>
      <c r="AY533" s="302">
        <v>429</v>
      </c>
      <c r="AZ533" s="302">
        <v>28</v>
      </c>
      <c r="BA533" s="302">
        <v>446</v>
      </c>
      <c r="BB533" s="302">
        <v>21</v>
      </c>
      <c r="BC533" s="302">
        <v>441</v>
      </c>
      <c r="BD533" s="302">
        <v>29</v>
      </c>
      <c r="BE533" s="302">
        <v>434</v>
      </c>
      <c r="BF533" s="302">
        <v>30</v>
      </c>
      <c r="BG533" s="302">
        <v>449</v>
      </c>
      <c r="BH533" s="303">
        <v>41</v>
      </c>
      <c r="BI533" s="303">
        <v>439</v>
      </c>
      <c r="BJ533" s="305">
        <v>34</v>
      </c>
      <c r="BK533" s="302">
        <v>451</v>
      </c>
      <c r="BL533" s="303">
        <v>35</v>
      </c>
      <c r="BM533" s="302">
        <v>501</v>
      </c>
      <c r="BN533" s="302">
        <v>67</v>
      </c>
      <c r="BO533" s="302">
        <v>431</v>
      </c>
      <c r="BP533" s="302">
        <v>44</v>
      </c>
      <c r="BQ533" s="303">
        <v>457</v>
      </c>
      <c r="BR533" s="302">
        <v>21</v>
      </c>
      <c r="BS533" s="303">
        <v>461</v>
      </c>
      <c r="BT533" s="302">
        <v>23</v>
      </c>
      <c r="BU533" s="302">
        <v>457</v>
      </c>
      <c r="BV533" s="302">
        <v>40</v>
      </c>
      <c r="BW533" s="302">
        <v>445</v>
      </c>
      <c r="BX533" s="302">
        <v>22</v>
      </c>
      <c r="BY533" s="302"/>
      <c r="BZ533" s="346"/>
      <c r="CA533" s="302"/>
      <c r="CB533" s="302"/>
      <c r="CC533" s="302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</row>
    <row r="534" spans="1:166" s="30" customFormat="1" ht="12" customHeight="1">
      <c r="A534" s="24" t="s">
        <v>483</v>
      </c>
      <c r="B534" s="24"/>
      <c r="C534" s="305">
        <v>11.038</v>
      </c>
      <c r="D534" s="25" t="s">
        <v>460</v>
      </c>
      <c r="E534" s="25"/>
      <c r="F534" s="303" t="s">
        <v>105</v>
      </c>
      <c r="G534" s="303" t="s">
        <v>106</v>
      </c>
      <c r="H534" s="303">
        <v>1404.4</v>
      </c>
      <c r="I534" s="303">
        <v>34</v>
      </c>
      <c r="J534" s="305" t="s">
        <v>105</v>
      </c>
      <c r="K534" s="380">
        <v>0.91339999999999999</v>
      </c>
      <c r="L534" s="380">
        <v>5.4000000000000003E-3</v>
      </c>
      <c r="M534" s="304">
        <v>30.6</v>
      </c>
      <c r="N534" s="304">
        <v>0.91</v>
      </c>
      <c r="O534" s="380">
        <v>0.24340000000000001</v>
      </c>
      <c r="P534" s="380">
        <v>6.6E-3</v>
      </c>
      <c r="Q534" s="304">
        <v>0.65078999999999998</v>
      </c>
      <c r="R534" s="302"/>
      <c r="S534" s="302">
        <v>415</v>
      </c>
      <c r="T534" s="302">
        <v>20</v>
      </c>
      <c r="U534" s="302">
        <v>420</v>
      </c>
      <c r="V534" s="302">
        <v>21</v>
      </c>
      <c r="W534" s="302">
        <v>415</v>
      </c>
      <c r="X534" s="302">
        <v>20</v>
      </c>
      <c r="Y534" s="304">
        <v>0.99124726477024072</v>
      </c>
      <c r="Z534" s="381"/>
      <c r="AA534" s="302">
        <v>280</v>
      </c>
      <c r="AB534" s="302">
        <v>150</v>
      </c>
      <c r="AC534" s="302">
        <v>446</v>
      </c>
      <c r="AD534" s="302">
        <v>23</v>
      </c>
      <c r="AE534" s="303">
        <v>519</v>
      </c>
      <c r="AF534" s="303">
        <v>40</v>
      </c>
      <c r="AG534" s="302">
        <v>456</v>
      </c>
      <c r="AH534" s="302">
        <v>36</v>
      </c>
      <c r="AI534" s="302">
        <v>440</v>
      </c>
      <c r="AJ534" s="302">
        <v>29</v>
      </c>
      <c r="AK534" s="302">
        <v>451</v>
      </c>
      <c r="AL534" s="302">
        <v>41</v>
      </c>
      <c r="AM534" s="302">
        <v>431</v>
      </c>
      <c r="AN534" s="302">
        <v>21</v>
      </c>
      <c r="AO534" s="302">
        <v>418</v>
      </c>
      <c r="AP534" s="302">
        <v>23</v>
      </c>
      <c r="AQ534" s="302">
        <v>459</v>
      </c>
      <c r="AR534" s="302">
        <v>36</v>
      </c>
      <c r="AS534" s="302">
        <v>442</v>
      </c>
      <c r="AT534" s="302">
        <v>38</v>
      </c>
      <c r="AU534" s="302">
        <v>456</v>
      </c>
      <c r="AV534" s="302">
        <v>42</v>
      </c>
      <c r="AW534" s="302">
        <v>433</v>
      </c>
      <c r="AX534" s="302">
        <v>31</v>
      </c>
      <c r="AY534" s="302">
        <v>433</v>
      </c>
      <c r="AZ534" s="302">
        <v>37</v>
      </c>
      <c r="BA534" s="302">
        <v>448</v>
      </c>
      <c r="BB534" s="302">
        <v>29</v>
      </c>
      <c r="BC534" s="302">
        <v>449</v>
      </c>
      <c r="BD534" s="302">
        <v>23</v>
      </c>
      <c r="BE534" s="302">
        <v>415</v>
      </c>
      <c r="BF534" s="302">
        <v>25</v>
      </c>
      <c r="BG534" s="302">
        <v>430</v>
      </c>
      <c r="BH534" s="303">
        <v>28</v>
      </c>
      <c r="BI534" s="303">
        <v>433</v>
      </c>
      <c r="BJ534" s="305">
        <v>31</v>
      </c>
      <c r="BK534" s="302">
        <v>448</v>
      </c>
      <c r="BL534" s="303">
        <v>28</v>
      </c>
      <c r="BM534" s="302">
        <v>436</v>
      </c>
      <c r="BN534" s="302">
        <v>68</v>
      </c>
      <c r="BO534" s="302">
        <v>420</v>
      </c>
      <c r="BP534" s="302">
        <v>46</v>
      </c>
      <c r="BQ534" s="303">
        <v>453</v>
      </c>
      <c r="BR534" s="302">
        <v>22</v>
      </c>
      <c r="BS534" s="303">
        <v>457</v>
      </c>
      <c r="BT534" s="302">
        <v>22</v>
      </c>
      <c r="BU534" s="302">
        <v>454</v>
      </c>
      <c r="BV534" s="302">
        <v>49</v>
      </c>
      <c r="BW534" s="302">
        <v>447</v>
      </c>
      <c r="BX534" s="302">
        <v>38</v>
      </c>
      <c r="BY534" s="302"/>
      <c r="BZ534" s="346"/>
      <c r="CA534" s="302"/>
      <c r="CB534" s="302"/>
      <c r="CC534" s="302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</row>
    <row r="535" spans="1:166" s="30" customFormat="1" ht="12" customHeight="1">
      <c r="A535" s="24" t="s">
        <v>484</v>
      </c>
      <c r="B535" s="24"/>
      <c r="C535" s="305">
        <v>11.004</v>
      </c>
      <c r="D535" s="25" t="s">
        <v>460</v>
      </c>
      <c r="E535" s="25"/>
      <c r="F535" s="303" t="s">
        <v>105</v>
      </c>
      <c r="G535" s="303" t="s">
        <v>106</v>
      </c>
      <c r="H535" s="303">
        <v>1406.5</v>
      </c>
      <c r="I535" s="303">
        <v>35</v>
      </c>
      <c r="J535" s="305" t="s">
        <v>105</v>
      </c>
      <c r="K535" s="380">
        <v>0.91410000000000002</v>
      </c>
      <c r="L535" s="380">
        <v>5.4000000000000003E-3</v>
      </c>
      <c r="M535" s="304">
        <v>30.67</v>
      </c>
      <c r="N535" s="304">
        <v>0.92</v>
      </c>
      <c r="O535" s="380">
        <v>0.24379999999999999</v>
      </c>
      <c r="P535" s="380">
        <v>6.7000000000000002E-3</v>
      </c>
      <c r="Q535" s="304">
        <v>0.70982000000000001</v>
      </c>
      <c r="R535" s="302"/>
      <c r="S535" s="302">
        <v>438</v>
      </c>
      <c r="T535" s="302">
        <v>31</v>
      </c>
      <c r="U535" s="302">
        <v>431</v>
      </c>
      <c r="V535" s="302">
        <v>30</v>
      </c>
      <c r="W535" s="302">
        <v>438</v>
      </c>
      <c r="X535" s="302">
        <v>31</v>
      </c>
      <c r="Y535" s="304">
        <v>0.98712446351931327</v>
      </c>
      <c r="Z535" s="381"/>
      <c r="AA535" s="302">
        <v>490</v>
      </c>
      <c r="AB535" s="302">
        <v>140</v>
      </c>
      <c r="AC535" s="302">
        <v>496</v>
      </c>
      <c r="AD535" s="302">
        <v>43</v>
      </c>
      <c r="AE535" s="303">
        <v>545</v>
      </c>
      <c r="AF535" s="303">
        <v>51</v>
      </c>
      <c r="AG535" s="302">
        <v>491</v>
      </c>
      <c r="AH535" s="302">
        <v>42</v>
      </c>
      <c r="AI535" s="302">
        <v>465</v>
      </c>
      <c r="AJ535" s="302">
        <v>34</v>
      </c>
      <c r="AK535" s="302">
        <v>449</v>
      </c>
      <c r="AL535" s="302">
        <v>44</v>
      </c>
      <c r="AM535" s="302">
        <v>471</v>
      </c>
      <c r="AN535" s="302">
        <v>34</v>
      </c>
      <c r="AO535" s="302">
        <v>455</v>
      </c>
      <c r="AP535" s="302">
        <v>38</v>
      </c>
      <c r="AQ535" s="302">
        <v>501</v>
      </c>
      <c r="AR535" s="302">
        <v>48</v>
      </c>
      <c r="AS535" s="302">
        <v>462</v>
      </c>
      <c r="AT535" s="302">
        <v>39</v>
      </c>
      <c r="AU535" s="302">
        <v>442</v>
      </c>
      <c r="AV535" s="302">
        <v>34</v>
      </c>
      <c r="AW535" s="302">
        <v>438</v>
      </c>
      <c r="AX535" s="302">
        <v>28</v>
      </c>
      <c r="AY535" s="302">
        <v>444</v>
      </c>
      <c r="AZ535" s="302">
        <v>26</v>
      </c>
      <c r="BA535" s="302">
        <v>452</v>
      </c>
      <c r="BB535" s="302">
        <v>25</v>
      </c>
      <c r="BC535" s="302">
        <v>475</v>
      </c>
      <c r="BD535" s="302">
        <v>32</v>
      </c>
      <c r="BE535" s="302">
        <v>458</v>
      </c>
      <c r="BF535" s="302">
        <v>36</v>
      </c>
      <c r="BG535" s="302">
        <v>493</v>
      </c>
      <c r="BH535" s="303">
        <v>51</v>
      </c>
      <c r="BI535" s="303">
        <v>449</v>
      </c>
      <c r="BJ535" s="305">
        <v>39</v>
      </c>
      <c r="BK535" s="302">
        <v>491</v>
      </c>
      <c r="BL535" s="303">
        <v>38</v>
      </c>
      <c r="BM535" s="302">
        <v>469</v>
      </c>
      <c r="BN535" s="302">
        <v>65</v>
      </c>
      <c r="BO535" s="302">
        <v>450</v>
      </c>
      <c r="BP535" s="302">
        <v>40</v>
      </c>
      <c r="BQ535" s="303">
        <v>460</v>
      </c>
      <c r="BR535" s="302">
        <v>33</v>
      </c>
      <c r="BS535" s="303">
        <v>466</v>
      </c>
      <c r="BT535" s="302">
        <v>33</v>
      </c>
      <c r="BU535" s="302">
        <v>472</v>
      </c>
      <c r="BV535" s="302">
        <v>42</v>
      </c>
      <c r="BW535" s="302">
        <v>450</v>
      </c>
      <c r="BX535" s="302">
        <v>35</v>
      </c>
      <c r="BY535" s="302"/>
      <c r="BZ535" s="346"/>
      <c r="CA535" s="302"/>
      <c r="CB535" s="302"/>
      <c r="CC535" s="302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</row>
    <row r="536" spans="1:166" s="30" customFormat="1" ht="12" customHeight="1">
      <c r="A536" s="24" t="s">
        <v>485</v>
      </c>
      <c r="B536" s="24"/>
      <c r="C536" s="305">
        <v>11.037000000000001</v>
      </c>
      <c r="D536" s="25" t="s">
        <v>460</v>
      </c>
      <c r="E536" s="25"/>
      <c r="F536" s="303" t="s">
        <v>105</v>
      </c>
      <c r="G536" s="303" t="s">
        <v>106</v>
      </c>
      <c r="H536" s="303">
        <v>1404.8</v>
      </c>
      <c r="I536" s="303">
        <v>34</v>
      </c>
      <c r="J536" s="305" t="s">
        <v>105</v>
      </c>
      <c r="K536" s="380">
        <v>0.91390000000000005</v>
      </c>
      <c r="L536" s="380">
        <v>5.8999999999999999E-3</v>
      </c>
      <c r="M536" s="304">
        <v>30.62</v>
      </c>
      <c r="N536" s="304">
        <v>0.92</v>
      </c>
      <c r="O536" s="380">
        <v>0.24349999999999999</v>
      </c>
      <c r="P536" s="380">
        <v>6.7000000000000002E-3</v>
      </c>
      <c r="Q536" s="304">
        <v>0.63139000000000001</v>
      </c>
      <c r="R536" s="302"/>
      <c r="S536" s="302">
        <v>445</v>
      </c>
      <c r="T536" s="302">
        <v>26</v>
      </c>
      <c r="U536" s="302">
        <v>437</v>
      </c>
      <c r="V536" s="302">
        <v>25</v>
      </c>
      <c r="W536" s="302">
        <v>445</v>
      </c>
      <c r="X536" s="302">
        <v>26</v>
      </c>
      <c r="Y536" s="304">
        <v>0.98523206751054848</v>
      </c>
      <c r="Z536" s="381"/>
      <c r="AA536" s="302">
        <v>370</v>
      </c>
      <c r="AB536" s="302">
        <v>140</v>
      </c>
      <c r="AC536" s="302">
        <v>473</v>
      </c>
      <c r="AD536" s="302">
        <v>41</v>
      </c>
      <c r="AE536" s="303">
        <v>543</v>
      </c>
      <c r="AF536" s="303">
        <v>44</v>
      </c>
      <c r="AG536" s="302">
        <v>492</v>
      </c>
      <c r="AH536" s="302">
        <v>37</v>
      </c>
      <c r="AI536" s="302">
        <v>470</v>
      </c>
      <c r="AJ536" s="302">
        <v>26</v>
      </c>
      <c r="AK536" s="302">
        <v>463</v>
      </c>
      <c r="AL536" s="302">
        <v>34</v>
      </c>
      <c r="AM536" s="302">
        <v>477</v>
      </c>
      <c r="AN536" s="302">
        <v>25</v>
      </c>
      <c r="AO536" s="302">
        <v>468</v>
      </c>
      <c r="AP536" s="302">
        <v>32</v>
      </c>
      <c r="AQ536" s="302">
        <v>486</v>
      </c>
      <c r="AR536" s="302">
        <v>43</v>
      </c>
      <c r="AS536" s="302">
        <v>469</v>
      </c>
      <c r="AT536" s="302">
        <v>31</v>
      </c>
      <c r="AU536" s="302">
        <v>473</v>
      </c>
      <c r="AV536" s="302">
        <v>33</v>
      </c>
      <c r="AW536" s="302">
        <v>440</v>
      </c>
      <c r="AX536" s="302">
        <v>27</v>
      </c>
      <c r="AY536" s="302">
        <v>470</v>
      </c>
      <c r="AZ536" s="302">
        <v>33</v>
      </c>
      <c r="BA536" s="302">
        <v>462</v>
      </c>
      <c r="BB536" s="302">
        <v>31</v>
      </c>
      <c r="BC536" s="302">
        <v>470</v>
      </c>
      <c r="BD536" s="302">
        <v>32</v>
      </c>
      <c r="BE536" s="302">
        <v>457</v>
      </c>
      <c r="BF536" s="302">
        <v>32</v>
      </c>
      <c r="BG536" s="302">
        <v>481</v>
      </c>
      <c r="BH536" s="303">
        <v>42</v>
      </c>
      <c r="BI536" s="303">
        <v>444</v>
      </c>
      <c r="BJ536" s="305">
        <v>35</v>
      </c>
      <c r="BK536" s="302">
        <v>492</v>
      </c>
      <c r="BL536" s="303">
        <v>29</v>
      </c>
      <c r="BM536" s="302">
        <v>455</v>
      </c>
      <c r="BN536" s="302">
        <v>39</v>
      </c>
      <c r="BO536" s="302">
        <v>457</v>
      </c>
      <c r="BP536" s="302">
        <v>40</v>
      </c>
      <c r="BQ536" s="303">
        <v>467</v>
      </c>
      <c r="BR536" s="302">
        <v>26</v>
      </c>
      <c r="BS536" s="303">
        <v>474</v>
      </c>
      <c r="BT536" s="302">
        <v>27</v>
      </c>
      <c r="BU536" s="302">
        <v>489</v>
      </c>
      <c r="BV536" s="302">
        <v>45</v>
      </c>
      <c r="BW536" s="302">
        <v>447</v>
      </c>
      <c r="BX536" s="302">
        <v>33</v>
      </c>
      <c r="BY536" s="302"/>
      <c r="BZ536" s="346"/>
      <c r="CA536" s="302"/>
      <c r="CB536" s="302"/>
      <c r="CC536" s="302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</row>
    <row r="537" spans="1:166" s="30" customFormat="1" ht="12" customHeight="1">
      <c r="A537" s="24" t="s">
        <v>486</v>
      </c>
      <c r="B537" s="24"/>
      <c r="C537" s="305">
        <v>11.012</v>
      </c>
      <c r="D537" s="25" t="s">
        <v>460</v>
      </c>
      <c r="E537" s="25"/>
      <c r="F537" s="303" t="s">
        <v>105</v>
      </c>
      <c r="G537" s="303" t="s">
        <v>106</v>
      </c>
      <c r="H537" s="303">
        <v>1413</v>
      </c>
      <c r="I537" s="303">
        <v>35</v>
      </c>
      <c r="J537" s="305" t="s">
        <v>105</v>
      </c>
      <c r="K537" s="380">
        <v>0.91339999999999999</v>
      </c>
      <c r="L537" s="380">
        <v>4.7999999999999996E-3</v>
      </c>
      <c r="M537" s="304">
        <v>30.78</v>
      </c>
      <c r="N537" s="304">
        <v>0.91</v>
      </c>
      <c r="O537" s="380">
        <v>0.24510000000000001</v>
      </c>
      <c r="P537" s="380">
        <v>6.7000000000000002E-3</v>
      </c>
      <c r="Q537" s="304">
        <v>0.69476000000000004</v>
      </c>
      <c r="R537" s="302"/>
      <c r="S537" s="302">
        <v>405</v>
      </c>
      <c r="T537" s="302">
        <v>30</v>
      </c>
      <c r="U537" s="302">
        <v>414</v>
      </c>
      <c r="V537" s="302">
        <v>31</v>
      </c>
      <c r="W537" s="302">
        <v>404</v>
      </c>
      <c r="X537" s="302">
        <v>30</v>
      </c>
      <c r="Y537" s="304">
        <v>0.9933035714285714</v>
      </c>
      <c r="Z537" s="381"/>
      <c r="AA537" s="302">
        <v>330</v>
      </c>
      <c r="AB537" s="302">
        <v>140</v>
      </c>
      <c r="AC537" s="302">
        <v>452</v>
      </c>
      <c r="AD537" s="302">
        <v>38</v>
      </c>
      <c r="AE537" s="303">
        <v>526</v>
      </c>
      <c r="AF537" s="303">
        <v>52</v>
      </c>
      <c r="AG537" s="302">
        <v>446</v>
      </c>
      <c r="AH537" s="302">
        <v>37</v>
      </c>
      <c r="AI537" s="302">
        <v>434</v>
      </c>
      <c r="AJ537" s="302">
        <v>31</v>
      </c>
      <c r="AK537" s="302">
        <v>445</v>
      </c>
      <c r="AL537" s="302">
        <v>43</v>
      </c>
      <c r="AM537" s="302">
        <v>449</v>
      </c>
      <c r="AN537" s="302">
        <v>35</v>
      </c>
      <c r="AO537" s="302">
        <v>417</v>
      </c>
      <c r="AP537" s="302">
        <v>32</v>
      </c>
      <c r="AQ537" s="302">
        <v>442</v>
      </c>
      <c r="AR537" s="302">
        <v>27</v>
      </c>
      <c r="AS537" s="302">
        <v>444</v>
      </c>
      <c r="AT537" s="302">
        <v>36</v>
      </c>
      <c r="AU537" s="302">
        <v>441</v>
      </c>
      <c r="AV537" s="302">
        <v>41</v>
      </c>
      <c r="AW537" s="302">
        <v>437</v>
      </c>
      <c r="AX537" s="302">
        <v>43</v>
      </c>
      <c r="AY537" s="302">
        <v>438</v>
      </c>
      <c r="AZ537" s="302">
        <v>36</v>
      </c>
      <c r="BA537" s="302">
        <v>432</v>
      </c>
      <c r="BB537" s="302">
        <v>32</v>
      </c>
      <c r="BC537" s="302">
        <v>461</v>
      </c>
      <c r="BD537" s="302">
        <v>33</v>
      </c>
      <c r="BE537" s="302">
        <v>440</v>
      </c>
      <c r="BF537" s="302">
        <v>37</v>
      </c>
      <c r="BG537" s="302">
        <v>446</v>
      </c>
      <c r="BH537" s="303">
        <v>45</v>
      </c>
      <c r="BI537" s="303">
        <v>425</v>
      </c>
      <c r="BJ537" s="305">
        <v>35</v>
      </c>
      <c r="BK537" s="302">
        <v>442</v>
      </c>
      <c r="BL537" s="303">
        <v>41</v>
      </c>
      <c r="BM537" s="302">
        <v>425</v>
      </c>
      <c r="BN537" s="302">
        <v>45</v>
      </c>
      <c r="BO537" s="302">
        <v>441</v>
      </c>
      <c r="BP537" s="302">
        <v>37</v>
      </c>
      <c r="BQ537" s="303">
        <v>445</v>
      </c>
      <c r="BR537" s="302">
        <v>34</v>
      </c>
      <c r="BS537" s="303">
        <v>448</v>
      </c>
      <c r="BT537" s="302">
        <v>34</v>
      </c>
      <c r="BU537" s="302">
        <v>450</v>
      </c>
      <c r="BV537" s="302">
        <v>38</v>
      </c>
      <c r="BW537" s="302">
        <v>441</v>
      </c>
      <c r="BX537" s="302">
        <v>30</v>
      </c>
      <c r="BY537" s="302"/>
      <c r="BZ537" s="346"/>
      <c r="CA537" s="302"/>
      <c r="CB537" s="302"/>
      <c r="CC537" s="302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</row>
    <row r="538" spans="1:166" s="30" customFormat="1" ht="12" customHeight="1">
      <c r="A538" s="24" t="s">
        <v>487</v>
      </c>
      <c r="B538" s="24"/>
      <c r="C538" s="305">
        <v>11.003</v>
      </c>
      <c r="D538" s="25" t="s">
        <v>460</v>
      </c>
      <c r="E538" s="25"/>
      <c r="F538" s="303" t="s">
        <v>105</v>
      </c>
      <c r="G538" s="303" t="s">
        <v>106</v>
      </c>
      <c r="H538" s="303">
        <v>1411.8</v>
      </c>
      <c r="I538" s="303">
        <v>34</v>
      </c>
      <c r="J538" s="305" t="s">
        <v>105</v>
      </c>
      <c r="K538" s="380">
        <v>0.9143</v>
      </c>
      <c r="L538" s="380">
        <v>5.7000000000000002E-3</v>
      </c>
      <c r="M538" s="304">
        <v>30.77</v>
      </c>
      <c r="N538" s="304">
        <v>0.91</v>
      </c>
      <c r="O538" s="380">
        <v>0.24490000000000001</v>
      </c>
      <c r="P538" s="380">
        <v>6.6E-3</v>
      </c>
      <c r="Q538" s="304">
        <v>0.54551000000000005</v>
      </c>
      <c r="R538" s="302"/>
      <c r="S538" s="302">
        <v>419</v>
      </c>
      <c r="T538" s="302">
        <v>52</v>
      </c>
      <c r="U538" s="302">
        <v>414</v>
      </c>
      <c r="V538" s="302">
        <v>39</v>
      </c>
      <c r="W538" s="302">
        <v>419</v>
      </c>
      <c r="X538" s="302">
        <v>52</v>
      </c>
      <c r="Y538" s="304">
        <v>0.9955357142857143</v>
      </c>
      <c r="Z538" s="381"/>
      <c r="AA538" s="302">
        <v>280</v>
      </c>
      <c r="AB538" s="302">
        <v>130</v>
      </c>
      <c r="AC538" s="302">
        <v>459</v>
      </c>
      <c r="AD538" s="302">
        <v>50</v>
      </c>
      <c r="AE538" s="303">
        <v>522</v>
      </c>
      <c r="AF538" s="303">
        <v>70</v>
      </c>
      <c r="AG538" s="302">
        <v>446</v>
      </c>
      <c r="AH538" s="302">
        <v>46</v>
      </c>
      <c r="AI538" s="302">
        <v>426</v>
      </c>
      <c r="AJ538" s="302">
        <v>38</v>
      </c>
      <c r="AK538" s="302">
        <v>444</v>
      </c>
      <c r="AL538" s="302">
        <v>47</v>
      </c>
      <c r="AM538" s="302">
        <v>436</v>
      </c>
      <c r="AN538" s="302">
        <v>35</v>
      </c>
      <c r="AO538" s="302">
        <v>432</v>
      </c>
      <c r="AP538" s="302">
        <v>51</v>
      </c>
      <c r="AQ538" s="302">
        <v>437</v>
      </c>
      <c r="AR538" s="302">
        <v>49</v>
      </c>
      <c r="AS538" s="302">
        <v>455</v>
      </c>
      <c r="AT538" s="302">
        <v>65</v>
      </c>
      <c r="AU538" s="302">
        <v>427</v>
      </c>
      <c r="AV538" s="302">
        <v>51</v>
      </c>
      <c r="AW538" s="302">
        <v>431</v>
      </c>
      <c r="AX538" s="302">
        <v>37</v>
      </c>
      <c r="AY538" s="302">
        <v>450</v>
      </c>
      <c r="AZ538" s="302">
        <v>45</v>
      </c>
      <c r="BA538" s="302">
        <v>451</v>
      </c>
      <c r="BB538" s="302">
        <v>50</v>
      </c>
      <c r="BC538" s="302">
        <v>461</v>
      </c>
      <c r="BD538" s="302">
        <v>53</v>
      </c>
      <c r="BE538" s="302">
        <v>428</v>
      </c>
      <c r="BF538" s="302">
        <v>44</v>
      </c>
      <c r="BG538" s="302">
        <v>435</v>
      </c>
      <c r="BH538" s="303">
        <v>58</v>
      </c>
      <c r="BI538" s="303">
        <v>439</v>
      </c>
      <c r="BJ538" s="305">
        <v>65</v>
      </c>
      <c r="BK538" s="302">
        <v>444</v>
      </c>
      <c r="BL538" s="303">
        <v>61</v>
      </c>
      <c r="BM538" s="302">
        <v>507</v>
      </c>
      <c r="BN538" s="302">
        <v>85</v>
      </c>
      <c r="BO538" s="302">
        <v>414</v>
      </c>
      <c r="BP538" s="302">
        <v>51</v>
      </c>
      <c r="BQ538" s="303">
        <v>446</v>
      </c>
      <c r="BR538" s="302">
        <v>43</v>
      </c>
      <c r="BS538" s="303">
        <v>448</v>
      </c>
      <c r="BT538" s="302">
        <v>44</v>
      </c>
      <c r="BU538" s="302">
        <v>458</v>
      </c>
      <c r="BV538" s="302">
        <v>53</v>
      </c>
      <c r="BW538" s="302">
        <v>461</v>
      </c>
      <c r="BX538" s="302">
        <v>62</v>
      </c>
      <c r="BY538" s="302"/>
      <c r="BZ538" s="346"/>
      <c r="CA538" s="302"/>
      <c r="CB538" s="302"/>
      <c r="CC538" s="302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</row>
    <row r="539" spans="1:166" s="30" customFormat="1" ht="12" customHeight="1">
      <c r="A539" s="24" t="s">
        <v>488</v>
      </c>
      <c r="B539" s="24"/>
      <c r="C539" s="305">
        <v>11.081</v>
      </c>
      <c r="D539" s="25" t="s">
        <v>460</v>
      </c>
      <c r="E539" s="25"/>
      <c r="F539" s="303" t="s">
        <v>105</v>
      </c>
      <c r="G539" s="303" t="s">
        <v>106</v>
      </c>
      <c r="H539" s="303">
        <v>1410.6</v>
      </c>
      <c r="I539" s="303">
        <v>34</v>
      </c>
      <c r="J539" s="305" t="s">
        <v>105</v>
      </c>
      <c r="K539" s="380">
        <v>0.91349999999999998</v>
      </c>
      <c r="L539" s="380">
        <v>6.0000000000000001E-3</v>
      </c>
      <c r="M539" s="304">
        <v>30.7</v>
      </c>
      <c r="N539" s="304">
        <v>0.92</v>
      </c>
      <c r="O539" s="380">
        <v>0.24460999999999999</v>
      </c>
      <c r="P539" s="380">
        <v>6.6E-3</v>
      </c>
      <c r="Q539" s="304">
        <v>0.56589999999999996</v>
      </c>
      <c r="R539" s="302"/>
      <c r="S539" s="302">
        <v>434</v>
      </c>
      <c r="T539" s="302">
        <v>32</v>
      </c>
      <c r="U539" s="302">
        <v>436</v>
      </c>
      <c r="V539" s="302">
        <v>33</v>
      </c>
      <c r="W539" s="302">
        <v>434</v>
      </c>
      <c r="X539" s="302">
        <v>32</v>
      </c>
      <c r="Y539" s="304">
        <v>0.98938428874734607</v>
      </c>
      <c r="Z539" s="381"/>
      <c r="AA539" s="302">
        <v>620</v>
      </c>
      <c r="AB539" s="302">
        <v>150</v>
      </c>
      <c r="AC539" s="302">
        <v>463</v>
      </c>
      <c r="AD539" s="302">
        <v>48</v>
      </c>
      <c r="AE539" s="303">
        <v>520</v>
      </c>
      <c r="AF539" s="303">
        <v>42</v>
      </c>
      <c r="AG539" s="302">
        <v>488</v>
      </c>
      <c r="AH539" s="302">
        <v>45</v>
      </c>
      <c r="AI539" s="302">
        <v>459</v>
      </c>
      <c r="AJ539" s="302">
        <v>34</v>
      </c>
      <c r="AK539" s="302">
        <v>459</v>
      </c>
      <c r="AL539" s="302">
        <v>50</v>
      </c>
      <c r="AM539" s="302">
        <v>467</v>
      </c>
      <c r="AN539" s="302">
        <v>35</v>
      </c>
      <c r="AO539" s="302">
        <v>439</v>
      </c>
      <c r="AP539" s="302">
        <v>33</v>
      </c>
      <c r="AQ539" s="302">
        <v>489</v>
      </c>
      <c r="AR539" s="302">
        <v>51</v>
      </c>
      <c r="AS539" s="302">
        <v>460</v>
      </c>
      <c r="AT539" s="302">
        <v>38</v>
      </c>
      <c r="AU539" s="302">
        <v>458</v>
      </c>
      <c r="AV539" s="302">
        <v>53</v>
      </c>
      <c r="AW539" s="302">
        <v>437</v>
      </c>
      <c r="AX539" s="302">
        <v>40</v>
      </c>
      <c r="AY539" s="302">
        <v>457</v>
      </c>
      <c r="AZ539" s="302">
        <v>39</v>
      </c>
      <c r="BA539" s="302">
        <v>449</v>
      </c>
      <c r="BB539" s="302">
        <v>37</v>
      </c>
      <c r="BC539" s="302">
        <v>478</v>
      </c>
      <c r="BD539" s="302">
        <v>41</v>
      </c>
      <c r="BE539" s="302">
        <v>450</v>
      </c>
      <c r="BF539" s="302">
        <v>34</v>
      </c>
      <c r="BG539" s="302">
        <v>445</v>
      </c>
      <c r="BH539" s="303">
        <v>31</v>
      </c>
      <c r="BI539" s="303">
        <v>448</v>
      </c>
      <c r="BJ539" s="305">
        <v>31</v>
      </c>
      <c r="BK539" s="302">
        <v>464</v>
      </c>
      <c r="BL539" s="303">
        <v>40</v>
      </c>
      <c r="BM539" s="302">
        <v>471</v>
      </c>
      <c r="BN539" s="302">
        <v>52</v>
      </c>
      <c r="BO539" s="302">
        <v>431</v>
      </c>
      <c r="BP539" s="302">
        <v>49</v>
      </c>
      <c r="BQ539" s="303">
        <v>466</v>
      </c>
      <c r="BR539" s="302">
        <v>35</v>
      </c>
      <c r="BS539" s="303">
        <v>471</v>
      </c>
      <c r="BT539" s="302">
        <v>35</v>
      </c>
      <c r="BU539" s="302">
        <v>483</v>
      </c>
      <c r="BV539" s="302">
        <v>47</v>
      </c>
      <c r="BW539" s="302">
        <v>445</v>
      </c>
      <c r="BX539" s="302">
        <v>35</v>
      </c>
      <c r="BY539" s="302"/>
      <c r="BZ539" s="346"/>
      <c r="CA539" s="302"/>
      <c r="CB539" s="302"/>
      <c r="CC539" s="302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</row>
    <row r="540" spans="1:166" s="30" customFormat="1" ht="12" customHeight="1">
      <c r="A540" s="24" t="s">
        <v>489</v>
      </c>
      <c r="B540" s="24"/>
      <c r="C540" s="305">
        <v>11.015000000000001</v>
      </c>
      <c r="D540" s="25" t="s">
        <v>460</v>
      </c>
      <c r="E540" s="25"/>
      <c r="F540" s="303" t="s">
        <v>105</v>
      </c>
      <c r="G540" s="303" t="s">
        <v>106</v>
      </c>
      <c r="H540" s="303">
        <v>1404.3</v>
      </c>
      <c r="I540" s="303">
        <v>34</v>
      </c>
      <c r="J540" s="305" t="s">
        <v>105</v>
      </c>
      <c r="K540" s="380">
        <v>0.91239999999999999</v>
      </c>
      <c r="L540" s="380">
        <v>6.7000000000000002E-3</v>
      </c>
      <c r="M540" s="304">
        <v>30.51</v>
      </c>
      <c r="N540" s="304">
        <v>0.91</v>
      </c>
      <c r="O540" s="380">
        <v>0.24338000000000001</v>
      </c>
      <c r="P540" s="380">
        <v>6.6E-3</v>
      </c>
      <c r="Q540" s="304">
        <v>0.44907999999999998</v>
      </c>
      <c r="R540" s="302"/>
      <c r="S540" s="302">
        <v>432</v>
      </c>
      <c r="T540" s="302">
        <v>32</v>
      </c>
      <c r="U540" s="302">
        <v>428</v>
      </c>
      <c r="V540" s="302">
        <v>32</v>
      </c>
      <c r="W540" s="302">
        <v>432</v>
      </c>
      <c r="X540" s="302">
        <v>32</v>
      </c>
      <c r="Y540" s="304">
        <v>0.989247311827957</v>
      </c>
      <c r="Z540" s="381"/>
      <c r="AA540" s="302">
        <v>450</v>
      </c>
      <c r="AB540" s="302">
        <v>150</v>
      </c>
      <c r="AC540" s="302">
        <v>454</v>
      </c>
      <c r="AD540" s="302">
        <v>35</v>
      </c>
      <c r="AE540" s="303">
        <v>510</v>
      </c>
      <c r="AF540" s="303">
        <v>47</v>
      </c>
      <c r="AG540" s="302">
        <v>457</v>
      </c>
      <c r="AH540" s="302">
        <v>42</v>
      </c>
      <c r="AI540" s="302">
        <v>442</v>
      </c>
      <c r="AJ540" s="302">
        <v>29</v>
      </c>
      <c r="AK540" s="302">
        <v>460</v>
      </c>
      <c r="AL540" s="302">
        <v>49</v>
      </c>
      <c r="AM540" s="302">
        <v>448</v>
      </c>
      <c r="AN540" s="302">
        <v>31</v>
      </c>
      <c r="AO540" s="302">
        <v>434</v>
      </c>
      <c r="AP540" s="302">
        <v>29</v>
      </c>
      <c r="AQ540" s="302">
        <v>462</v>
      </c>
      <c r="AR540" s="302">
        <v>38</v>
      </c>
      <c r="AS540" s="302">
        <v>445</v>
      </c>
      <c r="AT540" s="302">
        <v>44</v>
      </c>
      <c r="AU540" s="302">
        <v>458</v>
      </c>
      <c r="AV540" s="302">
        <v>45</v>
      </c>
      <c r="AW540" s="302">
        <v>446</v>
      </c>
      <c r="AX540" s="302">
        <v>41</v>
      </c>
      <c r="AY540" s="302">
        <v>435</v>
      </c>
      <c r="AZ540" s="302">
        <v>37</v>
      </c>
      <c r="BA540" s="302">
        <v>463</v>
      </c>
      <c r="BB540" s="302">
        <v>36</v>
      </c>
      <c r="BC540" s="302">
        <v>444</v>
      </c>
      <c r="BD540" s="302">
        <v>28</v>
      </c>
      <c r="BE540" s="302">
        <v>437</v>
      </c>
      <c r="BF540" s="302">
        <v>34</v>
      </c>
      <c r="BG540" s="302">
        <v>466</v>
      </c>
      <c r="BH540" s="303">
        <v>35</v>
      </c>
      <c r="BI540" s="303">
        <v>445</v>
      </c>
      <c r="BJ540" s="305">
        <v>37</v>
      </c>
      <c r="BK540" s="302">
        <v>467</v>
      </c>
      <c r="BL540" s="303">
        <v>47</v>
      </c>
      <c r="BM540" s="302">
        <v>462</v>
      </c>
      <c r="BN540" s="302">
        <v>64</v>
      </c>
      <c r="BO540" s="302">
        <v>469</v>
      </c>
      <c r="BP540" s="302">
        <v>47</v>
      </c>
      <c r="BQ540" s="303">
        <v>460</v>
      </c>
      <c r="BR540" s="302">
        <v>35</v>
      </c>
      <c r="BS540" s="303">
        <v>465</v>
      </c>
      <c r="BT540" s="302">
        <v>35</v>
      </c>
      <c r="BU540" s="302">
        <v>464</v>
      </c>
      <c r="BV540" s="302">
        <v>42</v>
      </c>
      <c r="BW540" s="302">
        <v>449</v>
      </c>
      <c r="BX540" s="302">
        <v>45</v>
      </c>
      <c r="BY540" s="302"/>
      <c r="BZ540" s="346"/>
      <c r="CA540" s="302"/>
      <c r="CB540" s="302"/>
      <c r="CC540" s="302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</row>
    <row r="541" spans="1:166" s="30" customFormat="1" ht="12" customHeight="1">
      <c r="A541" s="24" t="s">
        <v>490</v>
      </c>
      <c r="B541" s="24"/>
      <c r="C541" s="305">
        <v>11.013999999999999</v>
      </c>
      <c r="D541" s="25" t="s">
        <v>460</v>
      </c>
      <c r="E541" s="25"/>
      <c r="F541" s="303" t="s">
        <v>105</v>
      </c>
      <c r="G541" s="303" t="s">
        <v>106</v>
      </c>
      <c r="H541" s="303">
        <v>1408.8</v>
      </c>
      <c r="I541" s="303">
        <v>34</v>
      </c>
      <c r="J541" s="305" t="s">
        <v>105</v>
      </c>
      <c r="K541" s="380">
        <v>0.9123</v>
      </c>
      <c r="L541" s="380">
        <v>5.7000000000000002E-3</v>
      </c>
      <c r="M541" s="304">
        <v>30.62</v>
      </c>
      <c r="N541" s="304">
        <v>0.91</v>
      </c>
      <c r="O541" s="380">
        <v>0.24426</v>
      </c>
      <c r="P541" s="380">
        <v>6.6E-3</v>
      </c>
      <c r="Q541" s="304">
        <v>0.58970999999999996</v>
      </c>
      <c r="R541" s="302"/>
      <c r="S541" s="302">
        <v>429</v>
      </c>
      <c r="T541" s="302">
        <v>29</v>
      </c>
      <c r="U541" s="302">
        <v>430</v>
      </c>
      <c r="V541" s="302">
        <v>29</v>
      </c>
      <c r="W541" s="302">
        <v>429</v>
      </c>
      <c r="X541" s="302">
        <v>29</v>
      </c>
      <c r="Y541" s="304">
        <v>0.99141630901287559</v>
      </c>
      <c r="Z541" s="381"/>
      <c r="AA541" s="302">
        <v>370</v>
      </c>
      <c r="AB541" s="302">
        <v>120</v>
      </c>
      <c r="AC541" s="302">
        <v>441</v>
      </c>
      <c r="AD541" s="302">
        <v>30</v>
      </c>
      <c r="AE541" s="303">
        <v>504</v>
      </c>
      <c r="AF541" s="303">
        <v>48</v>
      </c>
      <c r="AG541" s="302">
        <v>456</v>
      </c>
      <c r="AH541" s="302">
        <v>39</v>
      </c>
      <c r="AI541" s="302">
        <v>433</v>
      </c>
      <c r="AJ541" s="302">
        <v>29</v>
      </c>
      <c r="AK541" s="302">
        <v>465</v>
      </c>
      <c r="AL541" s="302">
        <v>43</v>
      </c>
      <c r="AM541" s="302">
        <v>443</v>
      </c>
      <c r="AN541" s="302">
        <v>30</v>
      </c>
      <c r="AO541" s="302">
        <v>427</v>
      </c>
      <c r="AP541" s="302">
        <v>35</v>
      </c>
      <c r="AQ541" s="302">
        <v>436</v>
      </c>
      <c r="AR541" s="302">
        <v>26</v>
      </c>
      <c r="AS541" s="302">
        <v>438</v>
      </c>
      <c r="AT541" s="302">
        <v>34</v>
      </c>
      <c r="AU541" s="302">
        <v>437</v>
      </c>
      <c r="AV541" s="302">
        <v>31</v>
      </c>
      <c r="AW541" s="302">
        <v>440</v>
      </c>
      <c r="AX541" s="302">
        <v>35</v>
      </c>
      <c r="AY541" s="302">
        <v>424</v>
      </c>
      <c r="AZ541" s="302">
        <v>30</v>
      </c>
      <c r="BA541" s="302">
        <v>440</v>
      </c>
      <c r="BB541" s="302">
        <v>34</v>
      </c>
      <c r="BC541" s="302">
        <v>453</v>
      </c>
      <c r="BD541" s="302">
        <v>30</v>
      </c>
      <c r="BE541" s="302">
        <v>438</v>
      </c>
      <c r="BF541" s="302">
        <v>33</v>
      </c>
      <c r="BG541" s="302">
        <v>446</v>
      </c>
      <c r="BH541" s="303">
        <v>45</v>
      </c>
      <c r="BI541" s="303">
        <v>432</v>
      </c>
      <c r="BJ541" s="305">
        <v>35</v>
      </c>
      <c r="BK541" s="302">
        <v>424</v>
      </c>
      <c r="BL541" s="303">
        <v>36</v>
      </c>
      <c r="BM541" s="302">
        <v>436</v>
      </c>
      <c r="BN541" s="302">
        <v>60</v>
      </c>
      <c r="BO541" s="302">
        <v>410</v>
      </c>
      <c r="BP541" s="302">
        <v>42</v>
      </c>
      <c r="BQ541" s="303">
        <v>462</v>
      </c>
      <c r="BR541" s="302">
        <v>32</v>
      </c>
      <c r="BS541" s="303">
        <v>466</v>
      </c>
      <c r="BT541" s="302">
        <v>33</v>
      </c>
      <c r="BU541" s="302">
        <v>463</v>
      </c>
      <c r="BV541" s="302">
        <v>33</v>
      </c>
      <c r="BW541" s="302">
        <v>447</v>
      </c>
      <c r="BX541" s="302">
        <v>32</v>
      </c>
      <c r="BY541" s="302"/>
      <c r="BZ541" s="346"/>
      <c r="CA541" s="302"/>
      <c r="CB541" s="302"/>
      <c r="CC541" s="302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</row>
    <row r="542" spans="1:166" s="30" customFormat="1" ht="12" customHeight="1">
      <c r="A542" s="24" t="s">
        <v>491</v>
      </c>
      <c r="B542" s="24"/>
      <c r="C542" s="305">
        <v>11.006</v>
      </c>
      <c r="D542" s="25" t="s">
        <v>460</v>
      </c>
      <c r="E542" s="25"/>
      <c r="F542" s="303" t="s">
        <v>105</v>
      </c>
      <c r="G542" s="303" t="s">
        <v>106</v>
      </c>
      <c r="H542" s="303">
        <v>1412.4</v>
      </c>
      <c r="I542" s="303">
        <v>34</v>
      </c>
      <c r="J542" s="305" t="s">
        <v>105</v>
      </c>
      <c r="K542" s="380">
        <v>0.91349999999999998</v>
      </c>
      <c r="L542" s="380">
        <v>5.7999999999999996E-3</v>
      </c>
      <c r="M542" s="304">
        <v>30.74</v>
      </c>
      <c r="N542" s="304">
        <v>0.92</v>
      </c>
      <c r="O542" s="380">
        <v>0.245</v>
      </c>
      <c r="P542" s="380">
        <v>6.6E-3</v>
      </c>
      <c r="Q542" s="304">
        <v>0.63819000000000004</v>
      </c>
      <c r="R542" s="302"/>
      <c r="S542" s="302">
        <v>420</v>
      </c>
      <c r="T542" s="302">
        <v>24</v>
      </c>
      <c r="U542" s="302">
        <v>421</v>
      </c>
      <c r="V542" s="302">
        <v>25</v>
      </c>
      <c r="W542" s="302">
        <v>420</v>
      </c>
      <c r="X542" s="302">
        <v>24</v>
      </c>
      <c r="Y542" s="304">
        <v>0.99122807017543857</v>
      </c>
      <c r="Z542" s="381"/>
      <c r="AA542" s="302">
        <v>470</v>
      </c>
      <c r="AB542" s="302">
        <v>160</v>
      </c>
      <c r="AC542" s="302">
        <v>424</v>
      </c>
      <c r="AD542" s="302">
        <v>32</v>
      </c>
      <c r="AE542" s="303">
        <v>493</v>
      </c>
      <c r="AF542" s="303">
        <v>35</v>
      </c>
      <c r="AG542" s="302">
        <v>434</v>
      </c>
      <c r="AH542" s="302">
        <v>36</v>
      </c>
      <c r="AI542" s="302">
        <v>419</v>
      </c>
      <c r="AJ542" s="302">
        <v>26</v>
      </c>
      <c r="AK542" s="302">
        <v>440</v>
      </c>
      <c r="AL542" s="302">
        <v>39</v>
      </c>
      <c r="AM542" s="302">
        <v>436</v>
      </c>
      <c r="AN542" s="302">
        <v>29</v>
      </c>
      <c r="AO542" s="302">
        <v>416</v>
      </c>
      <c r="AP542" s="302">
        <v>24</v>
      </c>
      <c r="AQ542" s="302">
        <v>443</v>
      </c>
      <c r="AR542" s="302">
        <v>34</v>
      </c>
      <c r="AS542" s="302">
        <v>424</v>
      </c>
      <c r="AT542" s="302">
        <v>39</v>
      </c>
      <c r="AU542" s="302">
        <v>442</v>
      </c>
      <c r="AV542" s="302">
        <v>46</v>
      </c>
      <c r="AW542" s="302">
        <v>432</v>
      </c>
      <c r="AX542" s="302">
        <v>29</v>
      </c>
      <c r="AY542" s="302">
        <v>419</v>
      </c>
      <c r="AZ542" s="302">
        <v>28</v>
      </c>
      <c r="BA542" s="302">
        <v>450</v>
      </c>
      <c r="BB542" s="302">
        <v>25</v>
      </c>
      <c r="BC542" s="302">
        <v>445</v>
      </c>
      <c r="BD542" s="302">
        <v>26</v>
      </c>
      <c r="BE542" s="302">
        <v>418</v>
      </c>
      <c r="BF542" s="302">
        <v>30</v>
      </c>
      <c r="BG542" s="302">
        <v>445</v>
      </c>
      <c r="BH542" s="303">
        <v>32</v>
      </c>
      <c r="BI542" s="303">
        <v>437</v>
      </c>
      <c r="BJ542" s="305">
        <v>37</v>
      </c>
      <c r="BK542" s="302">
        <v>420</v>
      </c>
      <c r="BL542" s="303">
        <v>32</v>
      </c>
      <c r="BM542" s="302">
        <v>424</v>
      </c>
      <c r="BN542" s="302">
        <v>54</v>
      </c>
      <c r="BO542" s="302">
        <v>423</v>
      </c>
      <c r="BP542" s="302">
        <v>50</v>
      </c>
      <c r="BQ542" s="303">
        <v>452</v>
      </c>
      <c r="BR542" s="302">
        <v>27</v>
      </c>
      <c r="BS542" s="303">
        <v>456</v>
      </c>
      <c r="BT542" s="302">
        <v>28</v>
      </c>
      <c r="BU542" s="302">
        <v>463</v>
      </c>
      <c r="BV542" s="302">
        <v>39</v>
      </c>
      <c r="BW542" s="302">
        <v>443</v>
      </c>
      <c r="BX542" s="302">
        <v>38</v>
      </c>
      <c r="BY542" s="302"/>
      <c r="BZ542" s="346"/>
      <c r="CA542" s="302"/>
      <c r="CB542" s="302"/>
      <c r="CC542" s="302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</row>
    <row r="543" spans="1:166" s="30" customFormat="1" ht="12" customHeight="1">
      <c r="A543" s="24" t="s">
        <v>472</v>
      </c>
      <c r="B543" s="24"/>
      <c r="C543" s="305">
        <v>7.016</v>
      </c>
      <c r="D543" s="25" t="s">
        <v>461</v>
      </c>
      <c r="E543" s="25"/>
      <c r="F543" s="303">
        <v>5107.1000000000004</v>
      </c>
      <c r="G543" s="303">
        <v>2.4</v>
      </c>
      <c r="H543" s="303">
        <v>1418.7</v>
      </c>
      <c r="I543" s="303">
        <v>27</v>
      </c>
      <c r="J543" s="305">
        <v>72.22</v>
      </c>
      <c r="K543" s="380">
        <v>0.91149999999999998</v>
      </c>
      <c r="L543" s="380">
        <v>6.3E-3</v>
      </c>
      <c r="M543" s="304">
        <v>30.91</v>
      </c>
      <c r="N543" s="304">
        <v>0.77</v>
      </c>
      <c r="O543" s="380">
        <v>0.24618000000000001</v>
      </c>
      <c r="P543" s="380">
        <v>5.3E-3</v>
      </c>
      <c r="Q543" s="304">
        <v>0.47399000000000002</v>
      </c>
      <c r="R543" s="302"/>
      <c r="S543" s="302">
        <v>413</v>
      </c>
      <c r="T543" s="302">
        <v>29</v>
      </c>
      <c r="U543" s="302">
        <v>413</v>
      </c>
      <c r="V543" s="302">
        <v>30</v>
      </c>
      <c r="W543" s="302">
        <v>413</v>
      </c>
      <c r="X543" s="305">
        <v>29</v>
      </c>
      <c r="Y543" s="304">
        <v>1.0067567567567568</v>
      </c>
      <c r="Z543" s="381"/>
      <c r="AA543" s="302">
        <v>520</v>
      </c>
      <c r="AB543" s="302">
        <v>510</v>
      </c>
      <c r="AC543" s="302">
        <v>432</v>
      </c>
      <c r="AD543" s="302">
        <v>51</v>
      </c>
      <c r="AE543" s="303">
        <v>496</v>
      </c>
      <c r="AF543" s="303">
        <v>39</v>
      </c>
      <c r="AG543" s="302">
        <v>464</v>
      </c>
      <c r="AH543" s="302">
        <v>41</v>
      </c>
      <c r="AI543" s="302">
        <v>431</v>
      </c>
      <c r="AJ543" s="302">
        <v>37</v>
      </c>
      <c r="AK543" s="302">
        <v>428</v>
      </c>
      <c r="AL543" s="302">
        <v>45</v>
      </c>
      <c r="AM543" s="302">
        <v>427</v>
      </c>
      <c r="AN543" s="302">
        <v>39</v>
      </c>
      <c r="AO543" s="302">
        <v>404</v>
      </c>
      <c r="AP543" s="302">
        <v>50</v>
      </c>
      <c r="AQ543" s="302">
        <v>451</v>
      </c>
      <c r="AR543" s="302">
        <v>47</v>
      </c>
      <c r="AS543" s="302">
        <v>433</v>
      </c>
      <c r="AT543" s="302">
        <v>47</v>
      </c>
      <c r="AU543" s="302">
        <v>419</v>
      </c>
      <c r="AV543" s="302">
        <v>51</v>
      </c>
      <c r="AW543" s="302">
        <v>416</v>
      </c>
      <c r="AX543" s="302">
        <v>48</v>
      </c>
      <c r="AY543" s="302">
        <v>420</v>
      </c>
      <c r="AZ543" s="302">
        <v>47</v>
      </c>
      <c r="BA543" s="302">
        <v>431</v>
      </c>
      <c r="BB543" s="302">
        <v>46</v>
      </c>
      <c r="BC543" s="302">
        <v>443</v>
      </c>
      <c r="BD543" s="302">
        <v>48</v>
      </c>
      <c r="BE543" s="302">
        <v>431</v>
      </c>
      <c r="BF543" s="302">
        <v>54</v>
      </c>
      <c r="BG543" s="302">
        <v>442</v>
      </c>
      <c r="BH543" s="303">
        <v>59</v>
      </c>
      <c r="BI543" s="303">
        <v>433</v>
      </c>
      <c r="BJ543" s="305">
        <v>56</v>
      </c>
      <c r="BK543" s="302">
        <v>423</v>
      </c>
      <c r="BL543" s="303">
        <v>32</v>
      </c>
      <c r="BM543" s="302">
        <v>458</v>
      </c>
      <c r="BN543" s="302">
        <v>58</v>
      </c>
      <c r="BO543" s="302">
        <v>432</v>
      </c>
      <c r="BP543" s="302">
        <v>61</v>
      </c>
      <c r="BQ543" s="303">
        <v>447</v>
      </c>
      <c r="BR543" s="302">
        <v>32</v>
      </c>
      <c r="BS543" s="303">
        <v>444</v>
      </c>
      <c r="BT543" s="302">
        <v>31</v>
      </c>
      <c r="BU543" s="302">
        <v>437</v>
      </c>
      <c r="BV543" s="302">
        <v>43</v>
      </c>
      <c r="BW543" s="302">
        <v>432</v>
      </c>
      <c r="BX543" s="302">
        <v>56</v>
      </c>
      <c r="BY543" s="302"/>
      <c r="BZ543" s="346"/>
      <c r="CA543" s="302"/>
      <c r="CB543" s="302"/>
      <c r="CC543" s="302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</row>
    <row r="544" spans="1:166" s="30" customFormat="1" ht="12" customHeight="1">
      <c r="A544" s="24" t="s">
        <v>473</v>
      </c>
      <c r="B544" s="24"/>
      <c r="C544" s="305">
        <v>7.0410000000000004</v>
      </c>
      <c r="D544" s="25" t="s">
        <v>461</v>
      </c>
      <c r="E544" s="25"/>
      <c r="F544" s="303">
        <v>5107.7</v>
      </c>
      <c r="G544" s="303">
        <v>2.6</v>
      </c>
      <c r="H544" s="303">
        <v>1414.2</v>
      </c>
      <c r="I544" s="303">
        <v>27</v>
      </c>
      <c r="J544" s="305">
        <v>72.311999999999998</v>
      </c>
      <c r="K544" s="380">
        <v>0.91239999999999999</v>
      </c>
      <c r="L544" s="380">
        <v>7.4999999999999997E-3</v>
      </c>
      <c r="M544" s="304">
        <v>30.83</v>
      </c>
      <c r="N544" s="304">
        <v>0.78</v>
      </c>
      <c r="O544" s="380">
        <v>0.24531</v>
      </c>
      <c r="P544" s="380">
        <v>5.3E-3</v>
      </c>
      <c r="Q544" s="304">
        <v>0.12939000000000001</v>
      </c>
      <c r="R544" s="302"/>
      <c r="S544" s="302">
        <v>416</v>
      </c>
      <c r="T544" s="302">
        <v>24</v>
      </c>
      <c r="U544" s="302">
        <v>416</v>
      </c>
      <c r="V544" s="302">
        <v>24</v>
      </c>
      <c r="W544" s="302">
        <v>416</v>
      </c>
      <c r="X544" s="305">
        <v>24</v>
      </c>
      <c r="Y544" s="304">
        <v>1.0022271714922049</v>
      </c>
      <c r="Z544" s="381"/>
      <c r="AA544" s="302">
        <v>350</v>
      </c>
      <c r="AB544" s="302">
        <v>400</v>
      </c>
      <c r="AC544" s="302">
        <v>425</v>
      </c>
      <c r="AD544" s="302">
        <v>33</v>
      </c>
      <c r="AE544" s="303">
        <v>518</v>
      </c>
      <c r="AF544" s="303">
        <v>40</v>
      </c>
      <c r="AG544" s="302">
        <v>451</v>
      </c>
      <c r="AH544" s="302">
        <v>39</v>
      </c>
      <c r="AI544" s="302">
        <v>430</v>
      </c>
      <c r="AJ544" s="302">
        <v>33</v>
      </c>
      <c r="AK544" s="302">
        <v>445</v>
      </c>
      <c r="AL544" s="302">
        <v>33</v>
      </c>
      <c r="AM544" s="302">
        <v>441</v>
      </c>
      <c r="AN544" s="302">
        <v>35</v>
      </c>
      <c r="AO544" s="302">
        <v>419</v>
      </c>
      <c r="AP544" s="302">
        <v>33</v>
      </c>
      <c r="AQ544" s="302">
        <v>442</v>
      </c>
      <c r="AR544" s="302">
        <v>45</v>
      </c>
      <c r="AS544" s="302">
        <v>443</v>
      </c>
      <c r="AT544" s="302">
        <v>47</v>
      </c>
      <c r="AU544" s="302">
        <v>440</v>
      </c>
      <c r="AV544" s="302">
        <v>38</v>
      </c>
      <c r="AW544" s="302">
        <v>438</v>
      </c>
      <c r="AX544" s="302">
        <v>44</v>
      </c>
      <c r="AY544" s="302">
        <v>421</v>
      </c>
      <c r="AZ544" s="302">
        <v>49</v>
      </c>
      <c r="BA544" s="302">
        <v>450</v>
      </c>
      <c r="BB544" s="302">
        <v>45</v>
      </c>
      <c r="BC544" s="302">
        <v>427</v>
      </c>
      <c r="BD544" s="302">
        <v>45</v>
      </c>
      <c r="BE544" s="302">
        <v>422</v>
      </c>
      <c r="BF544" s="302">
        <v>45</v>
      </c>
      <c r="BG544" s="302">
        <v>431</v>
      </c>
      <c r="BH544" s="303">
        <v>37</v>
      </c>
      <c r="BI544" s="303">
        <v>433</v>
      </c>
      <c r="BJ544" s="305">
        <v>48</v>
      </c>
      <c r="BK544" s="302">
        <v>447</v>
      </c>
      <c r="BL544" s="303">
        <v>38</v>
      </c>
      <c r="BM544" s="302">
        <v>448</v>
      </c>
      <c r="BN544" s="302">
        <v>54</v>
      </c>
      <c r="BO544" s="302">
        <v>420</v>
      </c>
      <c r="BP544" s="302">
        <v>54</v>
      </c>
      <c r="BQ544" s="303">
        <v>450</v>
      </c>
      <c r="BR544" s="302">
        <v>25</v>
      </c>
      <c r="BS544" s="303">
        <v>449</v>
      </c>
      <c r="BT544" s="302">
        <v>25</v>
      </c>
      <c r="BU544" s="302">
        <v>468</v>
      </c>
      <c r="BV544" s="302">
        <v>33</v>
      </c>
      <c r="BW544" s="302">
        <v>440</v>
      </c>
      <c r="BX544" s="302">
        <v>49</v>
      </c>
      <c r="BY544" s="302"/>
      <c r="BZ544" s="346"/>
      <c r="CA544" s="302"/>
      <c r="CB544" s="302"/>
      <c r="CC544" s="302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</row>
    <row r="545" spans="1:166" s="30" customFormat="1" ht="12" customHeight="1">
      <c r="A545" s="24" t="s">
        <v>474</v>
      </c>
      <c r="B545" s="24"/>
      <c r="C545" s="305">
        <v>7.0259999999999998</v>
      </c>
      <c r="D545" s="25" t="s">
        <v>461</v>
      </c>
      <c r="E545" s="25"/>
      <c r="F545" s="303">
        <v>5108.1000000000004</v>
      </c>
      <c r="G545" s="303">
        <v>2.1</v>
      </c>
      <c r="H545" s="303">
        <v>1414.3</v>
      </c>
      <c r="I545" s="303">
        <v>27</v>
      </c>
      <c r="J545" s="305">
        <v>72.311999999999998</v>
      </c>
      <c r="K545" s="380">
        <v>0.91210000000000002</v>
      </c>
      <c r="L545" s="380">
        <v>6.1000000000000004E-3</v>
      </c>
      <c r="M545" s="304">
        <v>30.81</v>
      </c>
      <c r="N545" s="304">
        <v>0.77</v>
      </c>
      <c r="O545" s="380">
        <v>0.24532999999999999</v>
      </c>
      <c r="P545" s="380">
        <v>5.3E-3</v>
      </c>
      <c r="Q545" s="304">
        <v>0.34794000000000003</v>
      </c>
      <c r="R545" s="302"/>
      <c r="S545" s="302">
        <v>424</v>
      </c>
      <c r="T545" s="302">
        <v>37</v>
      </c>
      <c r="U545" s="302">
        <v>424</v>
      </c>
      <c r="V545" s="302">
        <v>36</v>
      </c>
      <c r="W545" s="302">
        <v>423</v>
      </c>
      <c r="X545" s="305">
        <v>37</v>
      </c>
      <c r="Y545" s="304">
        <v>1</v>
      </c>
      <c r="Z545" s="381"/>
      <c r="AA545" s="302">
        <v>400</v>
      </c>
      <c r="AB545" s="302">
        <v>290</v>
      </c>
      <c r="AC545" s="302">
        <v>450</v>
      </c>
      <c r="AD545" s="302">
        <v>50</v>
      </c>
      <c r="AE545" s="303">
        <v>505</v>
      </c>
      <c r="AF545" s="303">
        <v>53</v>
      </c>
      <c r="AG545" s="302">
        <v>476</v>
      </c>
      <c r="AH545" s="302">
        <v>52</v>
      </c>
      <c r="AI545" s="302">
        <v>442</v>
      </c>
      <c r="AJ545" s="302">
        <v>43</v>
      </c>
      <c r="AK545" s="302">
        <v>463</v>
      </c>
      <c r="AL545" s="302">
        <v>46</v>
      </c>
      <c r="AM545" s="302">
        <v>447</v>
      </c>
      <c r="AN545" s="302">
        <v>46</v>
      </c>
      <c r="AO545" s="302">
        <v>424</v>
      </c>
      <c r="AP545" s="302">
        <v>43</v>
      </c>
      <c r="AQ545" s="302">
        <v>446</v>
      </c>
      <c r="AR545" s="302">
        <v>49</v>
      </c>
      <c r="AS545" s="302">
        <v>449</v>
      </c>
      <c r="AT545" s="302">
        <v>50</v>
      </c>
      <c r="AU545" s="302">
        <v>451</v>
      </c>
      <c r="AV545" s="302">
        <v>59</v>
      </c>
      <c r="AW545" s="302">
        <v>441</v>
      </c>
      <c r="AX545" s="302">
        <v>44</v>
      </c>
      <c r="AY545" s="302">
        <v>431</v>
      </c>
      <c r="AZ545" s="302">
        <v>56</v>
      </c>
      <c r="BA545" s="302">
        <v>462</v>
      </c>
      <c r="BB545" s="302">
        <v>60</v>
      </c>
      <c r="BC545" s="302">
        <v>458</v>
      </c>
      <c r="BD545" s="302">
        <v>54</v>
      </c>
      <c r="BE545" s="302">
        <v>440</v>
      </c>
      <c r="BF545" s="302">
        <v>50</v>
      </c>
      <c r="BG545" s="302">
        <v>459</v>
      </c>
      <c r="BH545" s="303">
        <v>56</v>
      </c>
      <c r="BI545" s="303">
        <v>431</v>
      </c>
      <c r="BJ545" s="305">
        <v>49</v>
      </c>
      <c r="BK545" s="302">
        <v>461</v>
      </c>
      <c r="BL545" s="303">
        <v>46</v>
      </c>
      <c r="BM545" s="302">
        <v>445</v>
      </c>
      <c r="BN545" s="302">
        <v>59</v>
      </c>
      <c r="BO545" s="302">
        <v>455</v>
      </c>
      <c r="BP545" s="302">
        <v>63</v>
      </c>
      <c r="BQ545" s="303">
        <v>457</v>
      </c>
      <c r="BR545" s="302">
        <v>41</v>
      </c>
      <c r="BS545" s="303">
        <v>457</v>
      </c>
      <c r="BT545" s="302">
        <v>41</v>
      </c>
      <c r="BU545" s="302">
        <v>477</v>
      </c>
      <c r="BV545" s="302">
        <v>49</v>
      </c>
      <c r="BW545" s="302">
        <v>446</v>
      </c>
      <c r="BX545" s="302">
        <v>55</v>
      </c>
      <c r="BY545" s="302"/>
      <c r="BZ545" s="346"/>
      <c r="CA545" s="302"/>
      <c r="CB545" s="302"/>
      <c r="CC545" s="302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</row>
    <row r="546" spans="1:166" s="30" customFormat="1" ht="12" customHeight="1">
      <c r="A546" s="24" t="s">
        <v>475</v>
      </c>
      <c r="B546" s="24"/>
      <c r="C546" s="305">
        <v>7.0279999999999996</v>
      </c>
      <c r="D546" s="25" t="s">
        <v>461</v>
      </c>
      <c r="E546" s="25"/>
      <c r="F546" s="303">
        <v>5107</v>
      </c>
      <c r="G546" s="303">
        <v>2.7</v>
      </c>
      <c r="H546" s="303">
        <v>1403</v>
      </c>
      <c r="I546" s="303">
        <v>27</v>
      </c>
      <c r="J546" s="305">
        <v>72.528000000000006</v>
      </c>
      <c r="K546" s="380">
        <v>0.9113</v>
      </c>
      <c r="L546" s="380">
        <v>6.8999999999999999E-3</v>
      </c>
      <c r="M546" s="304">
        <v>30.49</v>
      </c>
      <c r="N546" s="304">
        <v>0.76</v>
      </c>
      <c r="O546" s="380">
        <v>0.24314</v>
      </c>
      <c r="P546" s="380">
        <v>5.1999999999999998E-3</v>
      </c>
      <c r="Q546" s="304">
        <v>0.23561000000000001</v>
      </c>
      <c r="R546" s="302"/>
      <c r="S546" s="302">
        <v>435</v>
      </c>
      <c r="T546" s="302">
        <v>35</v>
      </c>
      <c r="U546" s="302">
        <v>436</v>
      </c>
      <c r="V546" s="302">
        <v>35</v>
      </c>
      <c r="W546" s="302">
        <v>435</v>
      </c>
      <c r="X546" s="305">
        <v>35</v>
      </c>
      <c r="Y546" s="304">
        <v>1</v>
      </c>
      <c r="Z546" s="381"/>
      <c r="AA546" s="302">
        <v>420</v>
      </c>
      <c r="AB546" s="302">
        <v>140</v>
      </c>
      <c r="AC546" s="302">
        <v>474</v>
      </c>
      <c r="AD546" s="302">
        <v>43</v>
      </c>
      <c r="AE546" s="303">
        <v>523</v>
      </c>
      <c r="AF546" s="303">
        <v>39</v>
      </c>
      <c r="AG546" s="302">
        <v>479</v>
      </c>
      <c r="AH546" s="302">
        <v>52</v>
      </c>
      <c r="AI546" s="302">
        <v>452</v>
      </c>
      <c r="AJ546" s="302">
        <v>43</v>
      </c>
      <c r="AK546" s="302">
        <v>457</v>
      </c>
      <c r="AL546" s="302">
        <v>51</v>
      </c>
      <c r="AM546" s="302">
        <v>454</v>
      </c>
      <c r="AN546" s="302">
        <v>45</v>
      </c>
      <c r="AO546" s="302">
        <v>423</v>
      </c>
      <c r="AP546" s="302">
        <v>38</v>
      </c>
      <c r="AQ546" s="302">
        <v>468</v>
      </c>
      <c r="AR546" s="302">
        <v>54</v>
      </c>
      <c r="AS546" s="302">
        <v>457</v>
      </c>
      <c r="AT546" s="302">
        <v>50</v>
      </c>
      <c r="AU546" s="302">
        <v>454</v>
      </c>
      <c r="AV546" s="302">
        <v>52</v>
      </c>
      <c r="AW546" s="302">
        <v>442</v>
      </c>
      <c r="AX546" s="302">
        <v>46</v>
      </c>
      <c r="AY546" s="302">
        <v>447</v>
      </c>
      <c r="AZ546" s="302">
        <v>55</v>
      </c>
      <c r="BA546" s="302">
        <v>465</v>
      </c>
      <c r="BB546" s="302">
        <v>53</v>
      </c>
      <c r="BC546" s="302">
        <v>483</v>
      </c>
      <c r="BD546" s="302">
        <v>66</v>
      </c>
      <c r="BE546" s="302">
        <v>444</v>
      </c>
      <c r="BF546" s="302">
        <v>51</v>
      </c>
      <c r="BG546" s="302">
        <v>461</v>
      </c>
      <c r="BH546" s="303">
        <v>46</v>
      </c>
      <c r="BI546" s="303">
        <v>457</v>
      </c>
      <c r="BJ546" s="305">
        <v>55</v>
      </c>
      <c r="BK546" s="302">
        <v>456</v>
      </c>
      <c r="BL546" s="303">
        <v>57</v>
      </c>
      <c r="BM546" s="302">
        <v>431</v>
      </c>
      <c r="BN546" s="302">
        <v>55</v>
      </c>
      <c r="BO546" s="302">
        <v>426</v>
      </c>
      <c r="BP546" s="302">
        <v>48</v>
      </c>
      <c r="BQ546" s="303">
        <v>473</v>
      </c>
      <c r="BR546" s="302">
        <v>37</v>
      </c>
      <c r="BS546" s="303">
        <v>473</v>
      </c>
      <c r="BT546" s="302">
        <v>38</v>
      </c>
      <c r="BU546" s="302">
        <v>474</v>
      </c>
      <c r="BV546" s="302">
        <v>48</v>
      </c>
      <c r="BW546" s="302">
        <v>452</v>
      </c>
      <c r="BX546" s="302">
        <v>54</v>
      </c>
      <c r="BY546" s="302"/>
      <c r="BZ546" s="346"/>
      <c r="CA546" s="302"/>
      <c r="CB546" s="302"/>
      <c r="CC546" s="302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</row>
    <row r="547" spans="1:166" s="30" customFormat="1" ht="12" customHeight="1">
      <c r="A547" s="24" t="s">
        <v>476</v>
      </c>
      <c r="B547" s="24"/>
      <c r="C547" s="305">
        <v>7.0129999999999999</v>
      </c>
      <c r="D547" s="25" t="s">
        <v>461</v>
      </c>
      <c r="E547" s="25"/>
      <c r="F547" s="303">
        <v>5107.3999999999996</v>
      </c>
      <c r="G547" s="303">
        <v>2.4</v>
      </c>
      <c r="H547" s="303">
        <v>1411.5</v>
      </c>
      <c r="I547" s="303">
        <v>27</v>
      </c>
      <c r="J547" s="305">
        <v>72.363</v>
      </c>
      <c r="K547" s="380">
        <v>0.91210000000000002</v>
      </c>
      <c r="L547" s="380">
        <v>6.8999999999999999E-3</v>
      </c>
      <c r="M547" s="304">
        <v>30.72</v>
      </c>
      <c r="N547" s="304">
        <v>0.77</v>
      </c>
      <c r="O547" s="380">
        <v>0.24479000000000001</v>
      </c>
      <c r="P547" s="380">
        <v>5.1999999999999998E-3</v>
      </c>
      <c r="Q547" s="304">
        <v>0.12547</v>
      </c>
      <c r="R547" s="302"/>
      <c r="S547" s="302">
        <v>446</v>
      </c>
      <c r="T547" s="302">
        <v>63</v>
      </c>
      <c r="U547" s="302">
        <v>446</v>
      </c>
      <c r="V547" s="302">
        <v>62</v>
      </c>
      <c r="W547" s="302">
        <v>446</v>
      </c>
      <c r="X547" s="305">
        <v>63</v>
      </c>
      <c r="Y547" s="304">
        <v>0.99168399168399168</v>
      </c>
      <c r="Z547" s="381"/>
      <c r="AA547" s="302">
        <v>430</v>
      </c>
      <c r="AB547" s="302">
        <v>330</v>
      </c>
      <c r="AC547" s="302">
        <v>470</v>
      </c>
      <c r="AD547" s="302">
        <v>58</v>
      </c>
      <c r="AE547" s="303">
        <v>533</v>
      </c>
      <c r="AF547" s="303">
        <v>74</v>
      </c>
      <c r="AG547" s="302">
        <v>462</v>
      </c>
      <c r="AH547" s="302">
        <v>68</v>
      </c>
      <c r="AI547" s="302">
        <v>469</v>
      </c>
      <c r="AJ547" s="302">
        <v>67</v>
      </c>
      <c r="AK547" s="302">
        <v>474</v>
      </c>
      <c r="AL547" s="302">
        <v>81</v>
      </c>
      <c r="AM547" s="302">
        <v>485</v>
      </c>
      <c r="AN547" s="302">
        <v>74</v>
      </c>
      <c r="AO547" s="302">
        <v>461</v>
      </c>
      <c r="AP547" s="302">
        <v>64</v>
      </c>
      <c r="AQ547" s="302">
        <v>492</v>
      </c>
      <c r="AR547" s="302">
        <v>82</v>
      </c>
      <c r="AS547" s="302">
        <v>481</v>
      </c>
      <c r="AT547" s="302">
        <v>75</v>
      </c>
      <c r="AU547" s="302">
        <v>475</v>
      </c>
      <c r="AV547" s="302">
        <v>87</v>
      </c>
      <c r="AW547" s="302">
        <v>465</v>
      </c>
      <c r="AX547" s="302">
        <v>75</v>
      </c>
      <c r="AY547" s="302">
        <v>475</v>
      </c>
      <c r="AZ547" s="302">
        <v>85</v>
      </c>
      <c r="BA547" s="302">
        <v>478</v>
      </c>
      <c r="BB547" s="302">
        <v>75</v>
      </c>
      <c r="BC547" s="302">
        <v>478</v>
      </c>
      <c r="BD547" s="302">
        <v>76</v>
      </c>
      <c r="BE547" s="302">
        <v>461</v>
      </c>
      <c r="BF547" s="302">
        <v>70</v>
      </c>
      <c r="BG547" s="302">
        <v>468</v>
      </c>
      <c r="BH547" s="303">
        <v>75</v>
      </c>
      <c r="BI547" s="303">
        <v>475</v>
      </c>
      <c r="BJ547" s="305">
        <v>86</v>
      </c>
      <c r="BK547" s="302">
        <v>484</v>
      </c>
      <c r="BL547" s="303">
        <v>56</v>
      </c>
      <c r="BM547" s="302">
        <v>462</v>
      </c>
      <c r="BN547" s="302">
        <v>49</v>
      </c>
      <c r="BO547" s="302">
        <v>468</v>
      </c>
      <c r="BP547" s="302">
        <v>79</v>
      </c>
      <c r="BQ547" s="303">
        <v>477</v>
      </c>
      <c r="BR547" s="302">
        <v>66</v>
      </c>
      <c r="BS547" s="303">
        <v>481</v>
      </c>
      <c r="BT547" s="302">
        <v>67</v>
      </c>
      <c r="BU547" s="302">
        <v>490</v>
      </c>
      <c r="BV547" s="302">
        <v>71</v>
      </c>
      <c r="BW547" s="302">
        <v>482</v>
      </c>
      <c r="BX547" s="302">
        <v>80</v>
      </c>
      <c r="BY547" s="302"/>
      <c r="BZ547" s="346"/>
      <c r="CA547" s="302"/>
      <c r="CB547" s="302"/>
      <c r="CC547" s="302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</row>
    <row r="548" spans="1:166" s="30" customFormat="1" ht="12" customHeight="1">
      <c r="A548" s="24" t="s">
        <v>477</v>
      </c>
      <c r="B548" s="24"/>
      <c r="C548" s="305">
        <v>7.0119999999999996</v>
      </c>
      <c r="D548" s="25" t="s">
        <v>461</v>
      </c>
      <c r="E548" s="25"/>
      <c r="F548" s="303">
        <v>5106.1000000000004</v>
      </c>
      <c r="G548" s="303">
        <v>3.3</v>
      </c>
      <c r="H548" s="303">
        <v>1413.4</v>
      </c>
      <c r="I548" s="303">
        <v>27</v>
      </c>
      <c r="J548" s="305">
        <v>72.317999999999998</v>
      </c>
      <c r="K548" s="380">
        <v>0.91100000000000003</v>
      </c>
      <c r="L548" s="380">
        <v>7.3000000000000001E-3</v>
      </c>
      <c r="M548" s="304">
        <v>30.73</v>
      </c>
      <c r="N548" s="304">
        <v>0.77</v>
      </c>
      <c r="O548" s="380">
        <v>0.24515999999999999</v>
      </c>
      <c r="P548" s="380">
        <v>5.3E-3</v>
      </c>
      <c r="Q548" s="304">
        <v>-9.9693000000000004E-2</v>
      </c>
      <c r="R548" s="302"/>
      <c r="S548" s="302">
        <v>415</v>
      </c>
      <c r="T548" s="302">
        <v>43</v>
      </c>
      <c r="U548" s="302">
        <v>415</v>
      </c>
      <c r="V548" s="302">
        <v>43</v>
      </c>
      <c r="W548" s="302">
        <v>415</v>
      </c>
      <c r="X548" s="305">
        <v>43</v>
      </c>
      <c r="Y548" s="304">
        <v>0.99105145413870244</v>
      </c>
      <c r="Z548" s="381"/>
      <c r="AA548" s="302">
        <v>370</v>
      </c>
      <c r="AB548" s="302">
        <v>320</v>
      </c>
      <c r="AC548" s="302">
        <v>458</v>
      </c>
      <c r="AD548" s="302">
        <v>42</v>
      </c>
      <c r="AE548" s="303">
        <v>507</v>
      </c>
      <c r="AF548" s="303">
        <v>67</v>
      </c>
      <c r="AG548" s="302">
        <v>463</v>
      </c>
      <c r="AH548" s="302">
        <v>57</v>
      </c>
      <c r="AI548" s="302">
        <v>440</v>
      </c>
      <c r="AJ548" s="302">
        <v>47</v>
      </c>
      <c r="AK548" s="302">
        <v>446</v>
      </c>
      <c r="AL548" s="302">
        <v>58</v>
      </c>
      <c r="AM548" s="302">
        <v>431</v>
      </c>
      <c r="AN548" s="302">
        <v>22</v>
      </c>
      <c r="AO548" s="302">
        <v>426</v>
      </c>
      <c r="AP548" s="302">
        <v>50</v>
      </c>
      <c r="AQ548" s="302">
        <v>450</v>
      </c>
      <c r="AR548" s="302">
        <v>53</v>
      </c>
      <c r="AS548" s="302">
        <v>455</v>
      </c>
      <c r="AT548" s="302">
        <v>60</v>
      </c>
      <c r="AU548" s="302">
        <v>464</v>
      </c>
      <c r="AV548" s="302">
        <v>61</v>
      </c>
      <c r="AW548" s="302">
        <v>427</v>
      </c>
      <c r="AX548" s="302">
        <v>47</v>
      </c>
      <c r="AY548" s="302">
        <v>451</v>
      </c>
      <c r="AZ548" s="302">
        <v>69</v>
      </c>
      <c r="BA548" s="302">
        <v>447</v>
      </c>
      <c r="BB548" s="302">
        <v>54</v>
      </c>
      <c r="BC548" s="302">
        <v>449</v>
      </c>
      <c r="BD548" s="302">
        <v>60</v>
      </c>
      <c r="BE548" s="302">
        <v>448</v>
      </c>
      <c r="BF548" s="302">
        <v>60</v>
      </c>
      <c r="BG548" s="302">
        <v>439</v>
      </c>
      <c r="BH548" s="303">
        <v>64</v>
      </c>
      <c r="BI548" s="303">
        <v>437</v>
      </c>
      <c r="BJ548" s="305">
        <v>62</v>
      </c>
      <c r="BK548" s="302">
        <v>445</v>
      </c>
      <c r="BL548" s="303">
        <v>40</v>
      </c>
      <c r="BM548" s="302">
        <v>474</v>
      </c>
      <c r="BN548" s="302">
        <v>84</v>
      </c>
      <c r="BO548" s="302">
        <v>434</v>
      </c>
      <c r="BP548" s="302">
        <v>68</v>
      </c>
      <c r="BQ548" s="303">
        <v>443</v>
      </c>
      <c r="BR548" s="302">
        <v>42</v>
      </c>
      <c r="BS548" s="303">
        <v>447</v>
      </c>
      <c r="BT548" s="302">
        <v>43</v>
      </c>
      <c r="BU548" s="302">
        <v>474</v>
      </c>
      <c r="BV548" s="302">
        <v>52</v>
      </c>
      <c r="BW548" s="302">
        <v>449</v>
      </c>
      <c r="BX548" s="302">
        <v>62</v>
      </c>
      <c r="BY548" s="302"/>
      <c r="BZ548" s="346"/>
      <c r="CA548" s="302"/>
      <c r="CB548" s="302"/>
      <c r="CC548" s="302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</row>
    <row r="549" spans="1:166" s="30" customFormat="1" ht="12" customHeight="1">
      <c r="A549" s="24" t="s">
        <v>478</v>
      </c>
      <c r="B549" s="24"/>
      <c r="C549" s="305">
        <v>7.0190000000000001</v>
      </c>
      <c r="D549" s="25" t="s">
        <v>461</v>
      </c>
      <c r="E549" s="25"/>
      <c r="F549" s="303">
        <v>5108.8</v>
      </c>
      <c r="G549" s="303">
        <v>2</v>
      </c>
      <c r="H549" s="303">
        <v>1402.7</v>
      </c>
      <c r="I549" s="303">
        <v>27</v>
      </c>
      <c r="J549" s="305">
        <v>72.543000000000006</v>
      </c>
      <c r="K549" s="380">
        <v>0.91339999999999999</v>
      </c>
      <c r="L549" s="380">
        <v>6.7999999999999996E-3</v>
      </c>
      <c r="M549" s="304">
        <v>30.55</v>
      </c>
      <c r="N549" s="304">
        <v>0.77</v>
      </c>
      <c r="O549" s="380">
        <v>0.24309</v>
      </c>
      <c r="P549" s="380">
        <v>5.1999999999999998E-3</v>
      </c>
      <c r="Q549" s="304">
        <v>0.36281999999999998</v>
      </c>
      <c r="R549" s="302"/>
      <c r="S549" s="302">
        <v>434</v>
      </c>
      <c r="T549" s="302">
        <v>21</v>
      </c>
      <c r="U549" s="302">
        <v>434</v>
      </c>
      <c r="V549" s="302">
        <v>20</v>
      </c>
      <c r="W549" s="302">
        <v>434</v>
      </c>
      <c r="X549" s="305">
        <v>21</v>
      </c>
      <c r="Y549" s="304">
        <v>0.98728813559322037</v>
      </c>
      <c r="Z549" s="381"/>
      <c r="AA549" s="302">
        <v>420</v>
      </c>
      <c r="AB549" s="302">
        <v>210</v>
      </c>
      <c r="AC549" s="302">
        <v>447</v>
      </c>
      <c r="AD549" s="302">
        <v>33</v>
      </c>
      <c r="AE549" s="303">
        <v>526</v>
      </c>
      <c r="AF549" s="303">
        <v>39</v>
      </c>
      <c r="AG549" s="302">
        <v>453</v>
      </c>
      <c r="AH549" s="302">
        <v>28</v>
      </c>
      <c r="AI549" s="302">
        <v>441</v>
      </c>
      <c r="AJ549" s="302">
        <v>15</v>
      </c>
      <c r="AK549" s="302">
        <v>457</v>
      </c>
      <c r="AL549" s="302">
        <v>23</v>
      </c>
      <c r="AM549" s="302">
        <v>462</v>
      </c>
      <c r="AN549" s="302">
        <v>16</v>
      </c>
      <c r="AO549" s="302">
        <v>439</v>
      </c>
      <c r="AP549" s="302">
        <v>20</v>
      </c>
      <c r="AQ549" s="302">
        <v>452</v>
      </c>
      <c r="AR549" s="302">
        <v>16</v>
      </c>
      <c r="AS549" s="302">
        <v>446</v>
      </c>
      <c r="AT549" s="302">
        <v>23</v>
      </c>
      <c r="AU549" s="302">
        <v>449</v>
      </c>
      <c r="AV549" s="302">
        <v>35</v>
      </c>
      <c r="AW549" s="302">
        <v>444</v>
      </c>
      <c r="AX549" s="302">
        <v>28</v>
      </c>
      <c r="AY549" s="302">
        <v>445</v>
      </c>
      <c r="AZ549" s="302">
        <v>23</v>
      </c>
      <c r="BA549" s="302">
        <v>446</v>
      </c>
      <c r="BB549" s="302">
        <v>30</v>
      </c>
      <c r="BC549" s="302">
        <v>460</v>
      </c>
      <c r="BD549" s="302">
        <v>33</v>
      </c>
      <c r="BE549" s="302">
        <v>433</v>
      </c>
      <c r="BF549" s="302">
        <v>23</v>
      </c>
      <c r="BG549" s="302">
        <v>448</v>
      </c>
      <c r="BH549" s="303">
        <v>31</v>
      </c>
      <c r="BI549" s="303">
        <v>442</v>
      </c>
      <c r="BJ549" s="305">
        <v>32</v>
      </c>
      <c r="BK549" s="302">
        <v>460</v>
      </c>
      <c r="BL549" s="303">
        <v>29</v>
      </c>
      <c r="BM549" s="302">
        <v>461</v>
      </c>
      <c r="BN549" s="302">
        <v>59</v>
      </c>
      <c r="BO549" s="302">
        <v>419</v>
      </c>
      <c r="BP549" s="302">
        <v>32</v>
      </c>
      <c r="BQ549" s="303">
        <v>466</v>
      </c>
      <c r="BR549" s="302">
        <v>21</v>
      </c>
      <c r="BS549" s="303">
        <v>472</v>
      </c>
      <c r="BT549" s="302">
        <v>21</v>
      </c>
      <c r="BU549" s="302">
        <v>458</v>
      </c>
      <c r="BV549" s="302">
        <v>27</v>
      </c>
      <c r="BW549" s="302">
        <v>470</v>
      </c>
      <c r="BX549" s="302">
        <v>44</v>
      </c>
      <c r="BY549" s="302"/>
      <c r="BZ549" s="346"/>
      <c r="CA549" s="302"/>
      <c r="CB549" s="302"/>
      <c r="CC549" s="302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</row>
    <row r="550" spans="1:166" s="30" customFormat="1" ht="12" customHeight="1">
      <c r="A550" s="24" t="s">
        <v>479</v>
      </c>
      <c r="B550" s="24"/>
      <c r="C550" s="305">
        <v>7.1989999999999998</v>
      </c>
      <c r="D550" s="25" t="s">
        <v>461</v>
      </c>
      <c r="E550" s="25"/>
      <c r="F550" s="303">
        <v>5108.6000000000004</v>
      </c>
      <c r="G550" s="303">
        <v>2</v>
      </c>
      <c r="H550" s="303">
        <v>1407.3</v>
      </c>
      <c r="I550" s="303">
        <v>27</v>
      </c>
      <c r="J550" s="305">
        <v>72.453000000000003</v>
      </c>
      <c r="K550" s="380">
        <v>0.91279999999999994</v>
      </c>
      <c r="L550" s="380">
        <v>5.7000000000000002E-3</v>
      </c>
      <c r="M550" s="304">
        <v>30.65</v>
      </c>
      <c r="N550" s="304">
        <v>0.76</v>
      </c>
      <c r="O550" s="380">
        <v>0.24396999999999999</v>
      </c>
      <c r="P550" s="380">
        <v>5.3E-3</v>
      </c>
      <c r="Q550" s="304">
        <v>0.51375000000000004</v>
      </c>
      <c r="R550" s="302"/>
      <c r="S550" s="302">
        <v>445</v>
      </c>
      <c r="T550" s="302">
        <v>40</v>
      </c>
      <c r="U550" s="302">
        <v>446</v>
      </c>
      <c r="V550" s="302">
        <v>39</v>
      </c>
      <c r="W550" s="302">
        <v>445</v>
      </c>
      <c r="X550" s="305">
        <v>40</v>
      </c>
      <c r="Y550" s="304">
        <v>0.97925311203319498</v>
      </c>
      <c r="Z550" s="381"/>
      <c r="AA550" s="302">
        <v>420</v>
      </c>
      <c r="AB550" s="302">
        <v>120</v>
      </c>
      <c r="AC550" s="302">
        <v>441</v>
      </c>
      <c r="AD550" s="302">
        <v>33</v>
      </c>
      <c r="AE550" s="303">
        <v>528</v>
      </c>
      <c r="AF550" s="303">
        <v>36</v>
      </c>
      <c r="AG550" s="302">
        <v>460</v>
      </c>
      <c r="AH550" s="302">
        <v>42</v>
      </c>
      <c r="AI550" s="302">
        <v>444</v>
      </c>
      <c r="AJ550" s="302">
        <v>34</v>
      </c>
      <c r="AK550" s="302">
        <v>449</v>
      </c>
      <c r="AL550" s="302">
        <v>33</v>
      </c>
      <c r="AM550" s="302">
        <v>448</v>
      </c>
      <c r="AN550" s="302">
        <v>36</v>
      </c>
      <c r="AO550" s="302">
        <v>434</v>
      </c>
      <c r="AP550" s="302">
        <v>37</v>
      </c>
      <c r="AQ550" s="302">
        <v>470</v>
      </c>
      <c r="AR550" s="302">
        <v>51</v>
      </c>
      <c r="AS550" s="302">
        <v>453</v>
      </c>
      <c r="AT550" s="302">
        <v>35</v>
      </c>
      <c r="AU550" s="302">
        <v>448</v>
      </c>
      <c r="AV550" s="302">
        <v>35</v>
      </c>
      <c r="AW550" s="302">
        <v>431</v>
      </c>
      <c r="AX550" s="302">
        <v>46</v>
      </c>
      <c r="AY550" s="302">
        <v>455</v>
      </c>
      <c r="AZ550" s="302">
        <v>37</v>
      </c>
      <c r="BA550" s="302">
        <v>443</v>
      </c>
      <c r="BB550" s="302">
        <v>42</v>
      </c>
      <c r="BC550" s="302">
        <v>451</v>
      </c>
      <c r="BD550" s="302">
        <v>43</v>
      </c>
      <c r="BE550" s="302">
        <v>437</v>
      </c>
      <c r="BF550" s="302">
        <v>39</v>
      </c>
      <c r="BG550" s="302">
        <v>447</v>
      </c>
      <c r="BH550" s="303">
        <v>48</v>
      </c>
      <c r="BI550" s="303">
        <v>450</v>
      </c>
      <c r="BJ550" s="305">
        <v>43</v>
      </c>
      <c r="BK550" s="302">
        <v>447</v>
      </c>
      <c r="BL550" s="303">
        <v>37</v>
      </c>
      <c r="BM550" s="302">
        <v>460</v>
      </c>
      <c r="BN550" s="302">
        <v>50</v>
      </c>
      <c r="BO550" s="302">
        <v>436</v>
      </c>
      <c r="BP550" s="302">
        <v>52</v>
      </c>
      <c r="BQ550" s="303">
        <v>472</v>
      </c>
      <c r="BR550" s="302">
        <v>41</v>
      </c>
      <c r="BS550" s="303">
        <v>482</v>
      </c>
      <c r="BT550" s="302">
        <v>42</v>
      </c>
      <c r="BU550" s="302">
        <v>472</v>
      </c>
      <c r="BV550" s="302">
        <v>43</v>
      </c>
      <c r="BW550" s="302">
        <v>425</v>
      </c>
      <c r="BX550" s="302">
        <v>44</v>
      </c>
      <c r="BY550" s="302"/>
      <c r="BZ550" s="346"/>
      <c r="CA550" s="302"/>
      <c r="CB550" s="302"/>
      <c r="CC550" s="302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</row>
    <row r="551" spans="1:166" s="30" customFormat="1" ht="12" customHeight="1">
      <c r="A551" s="24" t="s">
        <v>480</v>
      </c>
      <c r="B551" s="24"/>
      <c r="C551" s="305">
        <v>7.109</v>
      </c>
      <c r="D551" s="25" t="s">
        <v>461</v>
      </c>
      <c r="E551" s="25"/>
      <c r="F551" s="303">
        <v>5105.8999999999996</v>
      </c>
      <c r="G551" s="303">
        <v>1.9</v>
      </c>
      <c r="H551" s="303">
        <v>1410.3</v>
      </c>
      <c r="I551" s="303">
        <v>27</v>
      </c>
      <c r="J551" s="305">
        <v>72.378</v>
      </c>
      <c r="K551" s="380">
        <v>0.91039999999999999</v>
      </c>
      <c r="L551" s="380">
        <v>6.4999999999999997E-3</v>
      </c>
      <c r="M551" s="304">
        <v>30.65</v>
      </c>
      <c r="N551" s="304">
        <v>0.76</v>
      </c>
      <c r="O551" s="380">
        <v>0.24456</v>
      </c>
      <c r="P551" s="380">
        <v>5.1999999999999998E-3</v>
      </c>
      <c r="Q551" s="304">
        <v>8.5031999999999996E-2</v>
      </c>
      <c r="R551" s="302"/>
      <c r="S551" s="302">
        <v>445</v>
      </c>
      <c r="T551" s="302">
        <v>38</v>
      </c>
      <c r="U551" s="302">
        <v>446</v>
      </c>
      <c r="V551" s="302">
        <v>40</v>
      </c>
      <c r="W551" s="302">
        <v>444</v>
      </c>
      <c r="X551" s="305">
        <v>38</v>
      </c>
      <c r="Y551" s="304">
        <v>0.97717842323651449</v>
      </c>
      <c r="Z551" s="381"/>
      <c r="AA551" s="302">
        <v>410</v>
      </c>
      <c r="AB551" s="302">
        <v>130</v>
      </c>
      <c r="AC551" s="302">
        <v>475</v>
      </c>
      <c r="AD551" s="302">
        <v>48</v>
      </c>
      <c r="AE551" s="303">
        <v>528</v>
      </c>
      <c r="AF551" s="303">
        <v>46</v>
      </c>
      <c r="AG551" s="302">
        <v>493</v>
      </c>
      <c r="AH551" s="302">
        <v>42</v>
      </c>
      <c r="AI551" s="302">
        <v>462</v>
      </c>
      <c r="AJ551" s="302">
        <v>46</v>
      </c>
      <c r="AK551" s="302">
        <v>497</v>
      </c>
      <c r="AL551" s="302">
        <v>55</v>
      </c>
      <c r="AM551" s="302">
        <v>476</v>
      </c>
      <c r="AN551" s="302">
        <v>49</v>
      </c>
      <c r="AO551" s="302">
        <v>457</v>
      </c>
      <c r="AP551" s="302">
        <v>39</v>
      </c>
      <c r="AQ551" s="302">
        <v>467</v>
      </c>
      <c r="AR551" s="302">
        <v>44</v>
      </c>
      <c r="AS551" s="302">
        <v>476</v>
      </c>
      <c r="AT551" s="302">
        <v>44</v>
      </c>
      <c r="AU551" s="302">
        <v>465</v>
      </c>
      <c r="AV551" s="302">
        <v>30</v>
      </c>
      <c r="AW551" s="302">
        <v>467</v>
      </c>
      <c r="AX551" s="302">
        <v>40</v>
      </c>
      <c r="AY551" s="302">
        <v>457</v>
      </c>
      <c r="AZ551" s="302">
        <v>49</v>
      </c>
      <c r="BA551" s="302">
        <v>467</v>
      </c>
      <c r="BB551" s="302">
        <v>47</v>
      </c>
      <c r="BC551" s="302">
        <v>479</v>
      </c>
      <c r="BD551" s="302">
        <v>41</v>
      </c>
      <c r="BE551" s="302">
        <v>468</v>
      </c>
      <c r="BF551" s="302">
        <v>39</v>
      </c>
      <c r="BG551" s="302">
        <v>484</v>
      </c>
      <c r="BH551" s="303">
        <v>47</v>
      </c>
      <c r="BI551" s="303">
        <v>464</v>
      </c>
      <c r="BJ551" s="305">
        <v>50</v>
      </c>
      <c r="BK551" s="302">
        <v>494</v>
      </c>
      <c r="BL551" s="303">
        <v>45</v>
      </c>
      <c r="BM551" s="302">
        <v>507</v>
      </c>
      <c r="BN551" s="302">
        <v>80</v>
      </c>
      <c r="BO551" s="302">
        <v>454</v>
      </c>
      <c r="BP551" s="302">
        <v>62</v>
      </c>
      <c r="BQ551" s="303">
        <v>471</v>
      </c>
      <c r="BR551" s="302">
        <v>42</v>
      </c>
      <c r="BS551" s="303">
        <v>482</v>
      </c>
      <c r="BT551" s="302">
        <v>43</v>
      </c>
      <c r="BU551" s="302">
        <v>486</v>
      </c>
      <c r="BV551" s="302">
        <v>53</v>
      </c>
      <c r="BW551" s="302">
        <v>465</v>
      </c>
      <c r="BX551" s="302">
        <v>52</v>
      </c>
      <c r="BY551" s="302"/>
      <c r="BZ551" s="346"/>
      <c r="CA551" s="302"/>
      <c r="CB551" s="302"/>
      <c r="CC551" s="302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</row>
    <row r="552" spans="1:166" s="30" customFormat="1" ht="12" customHeight="1">
      <c r="A552" s="24" t="s">
        <v>481</v>
      </c>
      <c r="B552" s="24"/>
      <c r="C552" s="305">
        <v>7.024</v>
      </c>
      <c r="D552" s="25" t="s">
        <v>461</v>
      </c>
      <c r="E552" s="25"/>
      <c r="F552" s="303">
        <v>5109</v>
      </c>
      <c r="G552" s="303">
        <v>2.2999999999999998</v>
      </c>
      <c r="H552" s="303">
        <v>1406.8</v>
      </c>
      <c r="I552" s="303">
        <v>27</v>
      </c>
      <c r="J552" s="305">
        <v>72.463999999999999</v>
      </c>
      <c r="K552" s="380">
        <v>0.91339999999999999</v>
      </c>
      <c r="L552" s="380">
        <v>7.4999999999999997E-3</v>
      </c>
      <c r="M552" s="304">
        <v>30.66</v>
      </c>
      <c r="N552" s="304">
        <v>0.78</v>
      </c>
      <c r="O552" s="380">
        <v>0.24388000000000001</v>
      </c>
      <c r="P552" s="380">
        <v>5.1999999999999998E-3</v>
      </c>
      <c r="Q552" s="304">
        <v>0.33567999999999998</v>
      </c>
      <c r="R552" s="302"/>
      <c r="S552" s="302">
        <v>419</v>
      </c>
      <c r="T552" s="302">
        <v>32</v>
      </c>
      <c r="U552" s="302">
        <v>420</v>
      </c>
      <c r="V552" s="302">
        <v>33</v>
      </c>
      <c r="W552" s="302">
        <v>419</v>
      </c>
      <c r="X552" s="305">
        <v>32</v>
      </c>
      <c r="Y552" s="304">
        <v>0.97356828193832601</v>
      </c>
      <c r="Z552" s="381"/>
      <c r="AA552" s="302">
        <v>410</v>
      </c>
      <c r="AB552" s="302">
        <v>160</v>
      </c>
      <c r="AC552" s="302">
        <v>454</v>
      </c>
      <c r="AD552" s="302">
        <v>38</v>
      </c>
      <c r="AE552" s="303">
        <v>498</v>
      </c>
      <c r="AF552" s="303">
        <v>51</v>
      </c>
      <c r="AG552" s="302">
        <v>452</v>
      </c>
      <c r="AH552" s="302">
        <v>40</v>
      </c>
      <c r="AI552" s="302">
        <v>435</v>
      </c>
      <c r="AJ552" s="302">
        <v>36</v>
      </c>
      <c r="AK552" s="302">
        <v>445</v>
      </c>
      <c r="AL552" s="302">
        <v>40</v>
      </c>
      <c r="AM552" s="302">
        <v>447</v>
      </c>
      <c r="AN552" s="302">
        <v>37</v>
      </c>
      <c r="AO552" s="302">
        <v>426</v>
      </c>
      <c r="AP552" s="302">
        <v>33</v>
      </c>
      <c r="AQ552" s="302">
        <v>444</v>
      </c>
      <c r="AR552" s="302">
        <v>34</v>
      </c>
      <c r="AS552" s="302">
        <v>445</v>
      </c>
      <c r="AT552" s="302">
        <v>38</v>
      </c>
      <c r="AU552" s="302">
        <v>447</v>
      </c>
      <c r="AV552" s="302">
        <v>42</v>
      </c>
      <c r="AW552" s="302">
        <v>432</v>
      </c>
      <c r="AX552" s="302">
        <v>35</v>
      </c>
      <c r="AY552" s="302">
        <v>430</v>
      </c>
      <c r="AZ552" s="302">
        <v>45</v>
      </c>
      <c r="BA552" s="302">
        <v>446</v>
      </c>
      <c r="BB552" s="302">
        <v>41</v>
      </c>
      <c r="BC552" s="302">
        <v>456</v>
      </c>
      <c r="BD552" s="302">
        <v>41</v>
      </c>
      <c r="BE552" s="302">
        <v>432</v>
      </c>
      <c r="BF552" s="302">
        <v>49</v>
      </c>
      <c r="BG552" s="302">
        <v>456</v>
      </c>
      <c r="BH552" s="303">
        <v>35</v>
      </c>
      <c r="BI552" s="303">
        <v>422</v>
      </c>
      <c r="BJ552" s="305">
        <v>34</v>
      </c>
      <c r="BK552" s="302">
        <v>458</v>
      </c>
      <c r="BL552" s="303">
        <v>37</v>
      </c>
      <c r="BM552" s="302">
        <v>443</v>
      </c>
      <c r="BN552" s="302">
        <v>73</v>
      </c>
      <c r="BO552" s="302">
        <v>437</v>
      </c>
      <c r="BP552" s="302">
        <v>52</v>
      </c>
      <c r="BQ552" s="303">
        <v>442</v>
      </c>
      <c r="BR552" s="302">
        <v>32</v>
      </c>
      <c r="BS552" s="303">
        <v>454</v>
      </c>
      <c r="BT552" s="302">
        <v>33</v>
      </c>
      <c r="BU552" s="302">
        <v>461</v>
      </c>
      <c r="BV552" s="302">
        <v>39</v>
      </c>
      <c r="BW552" s="302">
        <v>474</v>
      </c>
      <c r="BX552" s="302">
        <v>53</v>
      </c>
      <c r="BY552" s="302"/>
      <c r="BZ552" s="346"/>
      <c r="CA552" s="302"/>
      <c r="CB552" s="302"/>
      <c r="CC552" s="302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</row>
    <row r="553" spans="1:166" s="30" customFormat="1" ht="12" customHeight="1">
      <c r="A553" s="24" t="s">
        <v>482</v>
      </c>
      <c r="B553" s="24"/>
      <c r="C553" s="305">
        <v>7.0229999999999997</v>
      </c>
      <c r="D553" s="25" t="s">
        <v>461</v>
      </c>
      <c r="E553" s="25"/>
      <c r="F553" s="303">
        <v>5107.8999999999996</v>
      </c>
      <c r="G553" s="303">
        <v>1.6</v>
      </c>
      <c r="H553" s="303">
        <v>1410.5</v>
      </c>
      <c r="I553" s="303">
        <v>27</v>
      </c>
      <c r="J553" s="305">
        <v>72.385000000000005</v>
      </c>
      <c r="K553" s="380">
        <v>0.91290000000000004</v>
      </c>
      <c r="L553" s="380">
        <v>5.8999999999999999E-3</v>
      </c>
      <c r="M553" s="304">
        <v>30.73</v>
      </c>
      <c r="N553" s="304">
        <v>0.76</v>
      </c>
      <c r="O553" s="380">
        <v>0.24459</v>
      </c>
      <c r="P553" s="380">
        <v>5.3E-3</v>
      </c>
      <c r="Q553" s="304">
        <v>0.47926999999999997</v>
      </c>
      <c r="R553" s="302"/>
      <c r="S553" s="302">
        <v>437</v>
      </c>
      <c r="T553" s="302">
        <v>33</v>
      </c>
      <c r="U553" s="302">
        <v>438</v>
      </c>
      <c r="V553" s="302">
        <v>33</v>
      </c>
      <c r="W553" s="302">
        <v>436</v>
      </c>
      <c r="X553" s="305">
        <v>33</v>
      </c>
      <c r="Y553" s="304">
        <v>0.97885835095137419</v>
      </c>
      <c r="Z553" s="381"/>
      <c r="AA553" s="302">
        <v>410</v>
      </c>
      <c r="AB553" s="302">
        <v>160</v>
      </c>
      <c r="AC553" s="302">
        <v>479</v>
      </c>
      <c r="AD553" s="302">
        <v>45</v>
      </c>
      <c r="AE553" s="303">
        <v>522</v>
      </c>
      <c r="AF553" s="303">
        <v>41</v>
      </c>
      <c r="AG553" s="302">
        <v>467</v>
      </c>
      <c r="AH553" s="302">
        <v>42</v>
      </c>
      <c r="AI553" s="302">
        <v>452</v>
      </c>
      <c r="AJ553" s="302">
        <v>35</v>
      </c>
      <c r="AK553" s="302">
        <v>481</v>
      </c>
      <c r="AL553" s="302">
        <v>37</v>
      </c>
      <c r="AM553" s="302">
        <v>455</v>
      </c>
      <c r="AN553" s="302">
        <v>34</v>
      </c>
      <c r="AO553" s="302">
        <v>436</v>
      </c>
      <c r="AP553" s="302">
        <v>29</v>
      </c>
      <c r="AQ553" s="302">
        <v>476</v>
      </c>
      <c r="AR553" s="302">
        <v>38</v>
      </c>
      <c r="AS553" s="302">
        <v>459</v>
      </c>
      <c r="AT553" s="302">
        <v>33</v>
      </c>
      <c r="AU553" s="302">
        <v>451</v>
      </c>
      <c r="AV553" s="302">
        <v>43</v>
      </c>
      <c r="AW553" s="302">
        <v>446</v>
      </c>
      <c r="AX553" s="302">
        <v>46</v>
      </c>
      <c r="AY553" s="302">
        <v>428</v>
      </c>
      <c r="AZ553" s="302">
        <v>33</v>
      </c>
      <c r="BA553" s="302">
        <v>460</v>
      </c>
      <c r="BB553" s="302">
        <v>36</v>
      </c>
      <c r="BC553" s="302">
        <v>464</v>
      </c>
      <c r="BD553" s="302">
        <v>40</v>
      </c>
      <c r="BE553" s="302">
        <v>438</v>
      </c>
      <c r="BF553" s="302">
        <v>36</v>
      </c>
      <c r="BG553" s="302">
        <v>452</v>
      </c>
      <c r="BH553" s="303">
        <v>45</v>
      </c>
      <c r="BI553" s="303">
        <v>438</v>
      </c>
      <c r="BJ553" s="305">
        <v>38</v>
      </c>
      <c r="BK553" s="302">
        <v>466</v>
      </c>
      <c r="BL553" s="303">
        <v>33</v>
      </c>
      <c r="BM553" s="302">
        <v>448</v>
      </c>
      <c r="BN553" s="302">
        <v>50</v>
      </c>
      <c r="BO553" s="302">
        <v>443</v>
      </c>
      <c r="BP553" s="302">
        <v>53</v>
      </c>
      <c r="BQ553" s="303">
        <v>463</v>
      </c>
      <c r="BR553" s="302">
        <v>34</v>
      </c>
      <c r="BS553" s="303">
        <v>473</v>
      </c>
      <c r="BT553" s="302">
        <v>35</v>
      </c>
      <c r="BU553" s="302">
        <v>477</v>
      </c>
      <c r="BV553" s="302">
        <v>39</v>
      </c>
      <c r="BW553" s="302">
        <v>450</v>
      </c>
      <c r="BX553" s="302">
        <v>52</v>
      </c>
      <c r="BY553" s="302"/>
      <c r="BZ553" s="346"/>
      <c r="CA553" s="302"/>
      <c r="CB553" s="302"/>
      <c r="CC553" s="302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</row>
    <row r="554" spans="1:166" s="30" customFormat="1" ht="12" customHeight="1">
      <c r="A554" s="24" t="s">
        <v>483</v>
      </c>
      <c r="B554" s="24"/>
      <c r="C554" s="305">
        <v>7.1349999999999998</v>
      </c>
      <c r="D554" s="25" t="s">
        <v>461</v>
      </c>
      <c r="E554" s="25"/>
      <c r="F554" s="303">
        <v>5106.7</v>
      </c>
      <c r="G554" s="303">
        <v>2.1</v>
      </c>
      <c r="H554" s="303">
        <v>1411</v>
      </c>
      <c r="I554" s="303">
        <v>27</v>
      </c>
      <c r="J554" s="305">
        <v>72.370999999999995</v>
      </c>
      <c r="K554" s="380">
        <v>0.91169999999999995</v>
      </c>
      <c r="L554" s="380">
        <v>6.3E-3</v>
      </c>
      <c r="M554" s="304">
        <v>30.69</v>
      </c>
      <c r="N554" s="304">
        <v>0.76</v>
      </c>
      <c r="O554" s="380">
        <v>0.24468000000000001</v>
      </c>
      <c r="P554" s="380">
        <v>5.1999999999999998E-3</v>
      </c>
      <c r="Q554" s="304">
        <v>0.32595000000000002</v>
      </c>
      <c r="R554" s="302"/>
      <c r="S554" s="302">
        <v>432</v>
      </c>
      <c r="T554" s="302">
        <v>42</v>
      </c>
      <c r="U554" s="302">
        <v>432</v>
      </c>
      <c r="V554" s="302">
        <v>43</v>
      </c>
      <c r="W554" s="302">
        <v>432</v>
      </c>
      <c r="X554" s="305">
        <v>41</v>
      </c>
      <c r="Y554" s="304">
        <v>0.9786324786324786</v>
      </c>
      <c r="Z554" s="381"/>
      <c r="AA554" s="302">
        <v>420</v>
      </c>
      <c r="AB554" s="302">
        <v>240</v>
      </c>
      <c r="AC554" s="302">
        <v>455</v>
      </c>
      <c r="AD554" s="302">
        <v>52</v>
      </c>
      <c r="AE554" s="303">
        <v>521</v>
      </c>
      <c r="AF554" s="303">
        <v>55</v>
      </c>
      <c r="AG554" s="302">
        <v>467</v>
      </c>
      <c r="AH554" s="302">
        <v>52</v>
      </c>
      <c r="AI554" s="302">
        <v>441</v>
      </c>
      <c r="AJ554" s="302">
        <v>45</v>
      </c>
      <c r="AK554" s="302">
        <v>459</v>
      </c>
      <c r="AL554" s="302">
        <v>55</v>
      </c>
      <c r="AM554" s="302">
        <v>457</v>
      </c>
      <c r="AN554" s="302">
        <v>43</v>
      </c>
      <c r="AO554" s="302">
        <v>432</v>
      </c>
      <c r="AP554" s="302">
        <v>37</v>
      </c>
      <c r="AQ554" s="302">
        <v>452</v>
      </c>
      <c r="AR554" s="302">
        <v>47</v>
      </c>
      <c r="AS554" s="302">
        <v>444</v>
      </c>
      <c r="AT554" s="302">
        <v>42</v>
      </c>
      <c r="AU554" s="302">
        <v>463</v>
      </c>
      <c r="AV554" s="302">
        <v>37</v>
      </c>
      <c r="AW554" s="302">
        <v>435</v>
      </c>
      <c r="AX554" s="302">
        <v>39</v>
      </c>
      <c r="AY554" s="302">
        <v>438</v>
      </c>
      <c r="AZ554" s="302">
        <v>45</v>
      </c>
      <c r="BA554" s="302">
        <v>455</v>
      </c>
      <c r="BB554" s="302">
        <v>41</v>
      </c>
      <c r="BC554" s="302">
        <v>444</v>
      </c>
      <c r="BD554" s="302">
        <v>47</v>
      </c>
      <c r="BE554" s="302">
        <v>428</v>
      </c>
      <c r="BF554" s="302">
        <v>37</v>
      </c>
      <c r="BG554" s="302">
        <v>468</v>
      </c>
      <c r="BH554" s="303">
        <v>49</v>
      </c>
      <c r="BI554" s="303">
        <v>423</v>
      </c>
      <c r="BJ554" s="305">
        <v>49</v>
      </c>
      <c r="BK554" s="302">
        <v>462</v>
      </c>
      <c r="BL554" s="303">
        <v>49</v>
      </c>
      <c r="BM554" s="302">
        <v>433</v>
      </c>
      <c r="BN554" s="302">
        <v>63</v>
      </c>
      <c r="BO554" s="302">
        <v>449</v>
      </c>
      <c r="BP554" s="302">
        <v>51</v>
      </c>
      <c r="BQ554" s="303">
        <v>458</v>
      </c>
      <c r="BR554" s="302">
        <v>46</v>
      </c>
      <c r="BS554" s="303">
        <v>468</v>
      </c>
      <c r="BT554" s="302">
        <v>47</v>
      </c>
      <c r="BU554" s="302">
        <v>467</v>
      </c>
      <c r="BV554" s="302">
        <v>55</v>
      </c>
      <c r="BW554" s="302">
        <v>434</v>
      </c>
      <c r="BX554" s="302">
        <v>45</v>
      </c>
      <c r="BY554" s="302"/>
      <c r="BZ554" s="346"/>
      <c r="CA554" s="302"/>
      <c r="CB554" s="302"/>
      <c r="CC554" s="302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</row>
    <row r="555" spans="1:166" s="30" customFormat="1" ht="12" customHeight="1">
      <c r="A555" s="24" t="s">
        <v>484</v>
      </c>
      <c r="B555" s="24"/>
      <c r="C555" s="305">
        <v>7.0129999999999999</v>
      </c>
      <c r="D555" s="25" t="s">
        <v>461</v>
      </c>
      <c r="E555" s="25"/>
      <c r="F555" s="303">
        <v>5097</v>
      </c>
      <c r="G555" s="303">
        <v>15</v>
      </c>
      <c r="H555" s="303">
        <v>1345.6</v>
      </c>
      <c r="I555" s="303">
        <v>28</v>
      </c>
      <c r="J555" s="305">
        <v>73.56</v>
      </c>
      <c r="K555" s="380">
        <v>0.90700000000000003</v>
      </c>
      <c r="L555" s="380">
        <v>9.5999999999999992E-3</v>
      </c>
      <c r="M555" s="304">
        <v>29.17</v>
      </c>
      <c r="N555" s="304">
        <v>0.83</v>
      </c>
      <c r="O555" s="380">
        <v>0.2321</v>
      </c>
      <c r="P555" s="380">
        <v>5.3E-3</v>
      </c>
      <c r="Q555" s="304">
        <v>0.36384</v>
      </c>
      <c r="R555" s="302"/>
      <c r="S555" s="302">
        <v>423</v>
      </c>
      <c r="T555" s="302">
        <v>27</v>
      </c>
      <c r="U555" s="302">
        <v>411</v>
      </c>
      <c r="V555" s="302">
        <v>28</v>
      </c>
      <c r="W555" s="302">
        <v>423</v>
      </c>
      <c r="X555" s="305">
        <v>26</v>
      </c>
      <c r="Y555" s="304">
        <v>0.99346405228758172</v>
      </c>
      <c r="Z555" s="381"/>
      <c r="AA555" s="302">
        <v>420</v>
      </c>
      <c r="AB555" s="302">
        <v>170</v>
      </c>
      <c r="AC555" s="302">
        <v>445</v>
      </c>
      <c r="AD555" s="302">
        <v>38</v>
      </c>
      <c r="AE555" s="303">
        <v>515</v>
      </c>
      <c r="AF555" s="303">
        <v>42</v>
      </c>
      <c r="AG555" s="302">
        <v>460</v>
      </c>
      <c r="AH555" s="302">
        <v>37</v>
      </c>
      <c r="AI555" s="302">
        <v>435</v>
      </c>
      <c r="AJ555" s="302">
        <v>24</v>
      </c>
      <c r="AK555" s="302">
        <v>445</v>
      </c>
      <c r="AL555" s="302">
        <v>30</v>
      </c>
      <c r="AM555" s="302">
        <v>445</v>
      </c>
      <c r="AN555" s="302">
        <v>23</v>
      </c>
      <c r="AO555" s="302">
        <v>425</v>
      </c>
      <c r="AP555" s="302">
        <v>30</v>
      </c>
      <c r="AQ555" s="302">
        <v>450</v>
      </c>
      <c r="AR555" s="302">
        <v>31</v>
      </c>
      <c r="AS555" s="302">
        <v>439</v>
      </c>
      <c r="AT555" s="302">
        <v>33</v>
      </c>
      <c r="AU555" s="302">
        <v>458</v>
      </c>
      <c r="AV555" s="302">
        <v>35</v>
      </c>
      <c r="AW555" s="302">
        <v>441</v>
      </c>
      <c r="AX555" s="302">
        <v>27</v>
      </c>
      <c r="AY555" s="302">
        <v>437</v>
      </c>
      <c r="AZ555" s="302">
        <v>28</v>
      </c>
      <c r="BA555" s="302">
        <v>448</v>
      </c>
      <c r="BB555" s="302">
        <v>28</v>
      </c>
      <c r="BC555" s="302">
        <v>468</v>
      </c>
      <c r="BD555" s="302">
        <v>44</v>
      </c>
      <c r="BE555" s="302">
        <v>444</v>
      </c>
      <c r="BF555" s="302">
        <v>33</v>
      </c>
      <c r="BG555" s="302">
        <v>459</v>
      </c>
      <c r="BH555" s="303">
        <v>33</v>
      </c>
      <c r="BI555" s="303">
        <v>437</v>
      </c>
      <c r="BJ555" s="305">
        <v>35</v>
      </c>
      <c r="BK555" s="302">
        <v>460</v>
      </c>
      <c r="BL555" s="303">
        <v>39</v>
      </c>
      <c r="BM555" s="302">
        <v>404</v>
      </c>
      <c r="BN555" s="302">
        <v>36</v>
      </c>
      <c r="BO555" s="302">
        <v>437</v>
      </c>
      <c r="BP555" s="302">
        <v>35</v>
      </c>
      <c r="BQ555" s="303">
        <v>456</v>
      </c>
      <c r="BR555" s="302">
        <v>28</v>
      </c>
      <c r="BS555" s="303">
        <v>459</v>
      </c>
      <c r="BT555" s="302">
        <v>28</v>
      </c>
      <c r="BU555" s="302">
        <v>450</v>
      </c>
      <c r="BV555" s="302">
        <v>46</v>
      </c>
      <c r="BW555" s="302">
        <v>435</v>
      </c>
      <c r="BX555" s="302">
        <v>35</v>
      </c>
      <c r="BY555" s="302"/>
      <c r="BZ555" s="346"/>
      <c r="CA555" s="302"/>
      <c r="CB555" s="302"/>
      <c r="CC555" s="302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</row>
    <row r="556" spans="1:166" s="30" customFormat="1" ht="12" customHeight="1">
      <c r="A556" s="24" t="s">
        <v>485</v>
      </c>
      <c r="B556" s="24"/>
      <c r="C556" s="305">
        <v>7.0090000000000003</v>
      </c>
      <c r="D556" s="25" t="s">
        <v>461</v>
      </c>
      <c r="E556" s="25"/>
      <c r="F556" s="303">
        <v>5108.1000000000004</v>
      </c>
      <c r="G556" s="303">
        <v>2.2999999999999998</v>
      </c>
      <c r="H556" s="303">
        <v>1405.9</v>
      </c>
      <c r="I556" s="303">
        <v>27</v>
      </c>
      <c r="J556" s="305">
        <v>72.477999999999994</v>
      </c>
      <c r="K556" s="380">
        <v>0.91210000000000002</v>
      </c>
      <c r="L556" s="380">
        <v>6.4999999999999997E-3</v>
      </c>
      <c r="M556" s="304">
        <v>30.58</v>
      </c>
      <c r="N556" s="304">
        <v>0.76</v>
      </c>
      <c r="O556" s="380">
        <v>0.2437</v>
      </c>
      <c r="P556" s="380">
        <v>5.1999999999999998E-3</v>
      </c>
      <c r="Q556" s="304">
        <v>0.24790000000000001</v>
      </c>
      <c r="R556" s="302"/>
      <c r="S556" s="302">
        <v>414</v>
      </c>
      <c r="T556" s="302">
        <v>27</v>
      </c>
      <c r="U556" s="302">
        <v>414</v>
      </c>
      <c r="V556" s="302">
        <v>28</v>
      </c>
      <c r="W556" s="302">
        <v>413</v>
      </c>
      <c r="X556" s="305">
        <v>27</v>
      </c>
      <c r="Y556" s="304">
        <v>0.98888888888888893</v>
      </c>
      <c r="Z556" s="381"/>
      <c r="AA556" s="302">
        <v>410</v>
      </c>
      <c r="AB556" s="302">
        <v>130</v>
      </c>
      <c r="AC556" s="302">
        <v>441</v>
      </c>
      <c r="AD556" s="302">
        <v>48</v>
      </c>
      <c r="AE556" s="303">
        <v>483</v>
      </c>
      <c r="AF556" s="303">
        <v>36</v>
      </c>
      <c r="AG556" s="302">
        <v>436</v>
      </c>
      <c r="AH556" s="302">
        <v>41</v>
      </c>
      <c r="AI556" s="302">
        <v>428</v>
      </c>
      <c r="AJ556" s="302">
        <v>27</v>
      </c>
      <c r="AK556" s="302">
        <v>441</v>
      </c>
      <c r="AL556" s="302">
        <v>44</v>
      </c>
      <c r="AM556" s="302">
        <v>425</v>
      </c>
      <c r="AN556" s="302">
        <v>32</v>
      </c>
      <c r="AO556" s="302">
        <v>419</v>
      </c>
      <c r="AP556" s="302">
        <v>28</v>
      </c>
      <c r="AQ556" s="302">
        <v>433</v>
      </c>
      <c r="AR556" s="302">
        <v>31</v>
      </c>
      <c r="AS556" s="302">
        <v>420</v>
      </c>
      <c r="AT556" s="302">
        <v>29</v>
      </c>
      <c r="AU556" s="302">
        <v>449</v>
      </c>
      <c r="AV556" s="302">
        <v>45</v>
      </c>
      <c r="AW556" s="302">
        <v>426</v>
      </c>
      <c r="AX556" s="302">
        <v>35</v>
      </c>
      <c r="AY556" s="302">
        <v>433</v>
      </c>
      <c r="AZ556" s="302">
        <v>37</v>
      </c>
      <c r="BA556" s="302">
        <v>445</v>
      </c>
      <c r="BB556" s="302">
        <v>35</v>
      </c>
      <c r="BC556" s="302">
        <v>447</v>
      </c>
      <c r="BD556" s="302">
        <v>36</v>
      </c>
      <c r="BE556" s="302">
        <v>422</v>
      </c>
      <c r="BF556" s="302">
        <v>28</v>
      </c>
      <c r="BG556" s="302">
        <v>413</v>
      </c>
      <c r="BH556" s="303">
        <v>34</v>
      </c>
      <c r="BI556" s="303">
        <v>434</v>
      </c>
      <c r="BJ556" s="305">
        <v>41</v>
      </c>
      <c r="BK556" s="302">
        <v>435</v>
      </c>
      <c r="BL556" s="303">
        <v>33</v>
      </c>
      <c r="BM556" s="302">
        <v>485</v>
      </c>
      <c r="BN556" s="302">
        <v>65</v>
      </c>
      <c r="BO556" s="302">
        <v>446</v>
      </c>
      <c r="BP556" s="302">
        <v>33</v>
      </c>
      <c r="BQ556" s="303">
        <v>445</v>
      </c>
      <c r="BR556" s="302">
        <v>30</v>
      </c>
      <c r="BS556" s="303">
        <v>450</v>
      </c>
      <c r="BT556" s="302">
        <v>30</v>
      </c>
      <c r="BU556" s="302">
        <v>450</v>
      </c>
      <c r="BV556" s="302">
        <v>40</v>
      </c>
      <c r="BW556" s="302">
        <v>437</v>
      </c>
      <c r="BX556" s="302">
        <v>37</v>
      </c>
      <c r="BY556" s="302"/>
      <c r="BZ556" s="346"/>
      <c r="CA556" s="302"/>
      <c r="CB556" s="302"/>
      <c r="CC556" s="302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</row>
    <row r="557" spans="1:166" s="30" customFormat="1" ht="12" customHeight="1">
      <c r="A557" s="24" t="s">
        <v>486</v>
      </c>
      <c r="B557" s="24"/>
      <c r="C557" s="305">
        <v>7.0119999999999996</v>
      </c>
      <c r="D557" s="25" t="s">
        <v>461</v>
      </c>
      <c r="E557" s="25"/>
      <c r="F557" s="303">
        <v>5106.8</v>
      </c>
      <c r="G557" s="303">
        <v>2.5</v>
      </c>
      <c r="H557" s="303">
        <v>1408.2</v>
      </c>
      <c r="I557" s="303">
        <v>27</v>
      </c>
      <c r="J557" s="305">
        <v>72.424999999999997</v>
      </c>
      <c r="K557" s="380">
        <v>0.91220000000000001</v>
      </c>
      <c r="L557" s="380">
        <v>5.5999999999999999E-3</v>
      </c>
      <c r="M557" s="304">
        <v>30.59</v>
      </c>
      <c r="N557" s="304">
        <v>0.76</v>
      </c>
      <c r="O557" s="380">
        <v>0.24414</v>
      </c>
      <c r="P557" s="380">
        <v>5.1999999999999998E-3</v>
      </c>
      <c r="Q557" s="304">
        <v>0.56903999999999999</v>
      </c>
      <c r="R557" s="302"/>
      <c r="S557" s="302">
        <v>456</v>
      </c>
      <c r="T557" s="302">
        <v>38</v>
      </c>
      <c r="U557" s="302">
        <v>456</v>
      </c>
      <c r="V557" s="302">
        <v>37</v>
      </c>
      <c r="W557" s="302">
        <v>455</v>
      </c>
      <c r="X557" s="305">
        <v>37</v>
      </c>
      <c r="Y557" s="304">
        <v>0.98189134808853118</v>
      </c>
      <c r="Z557" s="381"/>
      <c r="AA557" s="302">
        <v>420</v>
      </c>
      <c r="AB557" s="302">
        <v>120</v>
      </c>
      <c r="AC557" s="302">
        <v>470</v>
      </c>
      <c r="AD557" s="302">
        <v>44</v>
      </c>
      <c r="AE557" s="303">
        <v>568</v>
      </c>
      <c r="AF557" s="303">
        <v>56</v>
      </c>
      <c r="AG557" s="302">
        <v>474</v>
      </c>
      <c r="AH557" s="302">
        <v>49</v>
      </c>
      <c r="AI557" s="302">
        <v>467</v>
      </c>
      <c r="AJ557" s="302">
        <v>38</v>
      </c>
      <c r="AK557" s="302">
        <v>475</v>
      </c>
      <c r="AL557" s="302">
        <v>48</v>
      </c>
      <c r="AM557" s="302">
        <v>472</v>
      </c>
      <c r="AN557" s="302">
        <v>39</v>
      </c>
      <c r="AO557" s="302">
        <v>452</v>
      </c>
      <c r="AP557" s="302">
        <v>42</v>
      </c>
      <c r="AQ557" s="302">
        <v>488</v>
      </c>
      <c r="AR557" s="302">
        <v>35</v>
      </c>
      <c r="AS557" s="302">
        <v>472</v>
      </c>
      <c r="AT557" s="302">
        <v>38</v>
      </c>
      <c r="AU557" s="302">
        <v>474</v>
      </c>
      <c r="AV557" s="302">
        <v>47</v>
      </c>
      <c r="AW557" s="302">
        <v>463</v>
      </c>
      <c r="AX557" s="302">
        <v>40</v>
      </c>
      <c r="AY557" s="302">
        <v>446</v>
      </c>
      <c r="AZ557" s="302">
        <v>30</v>
      </c>
      <c r="BA557" s="302">
        <v>489</v>
      </c>
      <c r="BB557" s="302">
        <v>43</v>
      </c>
      <c r="BC557" s="302">
        <v>479</v>
      </c>
      <c r="BD557" s="302">
        <v>35</v>
      </c>
      <c r="BE557" s="302">
        <v>471</v>
      </c>
      <c r="BF557" s="302">
        <v>37</v>
      </c>
      <c r="BG557" s="302">
        <v>498</v>
      </c>
      <c r="BH557" s="303">
        <v>49</v>
      </c>
      <c r="BI557" s="303">
        <v>472</v>
      </c>
      <c r="BJ557" s="305">
        <v>35</v>
      </c>
      <c r="BK557" s="302">
        <v>487</v>
      </c>
      <c r="BL557" s="303">
        <v>37</v>
      </c>
      <c r="BM557" s="302">
        <v>505</v>
      </c>
      <c r="BN557" s="302">
        <v>76</v>
      </c>
      <c r="BO557" s="302">
        <v>459</v>
      </c>
      <c r="BP557" s="302">
        <v>39</v>
      </c>
      <c r="BQ557" s="303">
        <v>488</v>
      </c>
      <c r="BR557" s="302">
        <v>38</v>
      </c>
      <c r="BS557" s="303">
        <v>497</v>
      </c>
      <c r="BT557" s="302">
        <v>42</v>
      </c>
      <c r="BU557" s="302">
        <v>492</v>
      </c>
      <c r="BV557" s="302">
        <v>45</v>
      </c>
      <c r="BW557" s="302">
        <v>498</v>
      </c>
      <c r="BX557" s="302">
        <v>49</v>
      </c>
      <c r="BY557" s="302"/>
      <c r="BZ557" s="346"/>
      <c r="CA557" s="302"/>
      <c r="CB557" s="302"/>
      <c r="CC557" s="302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</row>
    <row r="558" spans="1:166" s="30" customFormat="1" ht="12" customHeight="1">
      <c r="A558" s="24" t="s">
        <v>487</v>
      </c>
      <c r="B558" s="24"/>
      <c r="C558" s="305">
        <v>7.0069999999999997</v>
      </c>
      <c r="D558" s="25" t="s">
        <v>461</v>
      </c>
      <c r="E558" s="25"/>
      <c r="F558" s="303">
        <v>5108.1000000000004</v>
      </c>
      <c r="G558" s="303">
        <v>2.2999999999999998</v>
      </c>
      <c r="H558" s="303">
        <v>1409.7</v>
      </c>
      <c r="I558" s="303">
        <v>27</v>
      </c>
      <c r="J558" s="305">
        <v>72.403000000000006</v>
      </c>
      <c r="K558" s="380">
        <v>0.91300000000000003</v>
      </c>
      <c r="L558" s="380">
        <v>7.3000000000000001E-3</v>
      </c>
      <c r="M558" s="304">
        <v>30.69</v>
      </c>
      <c r="N558" s="304">
        <v>0.77</v>
      </c>
      <c r="O558" s="380">
        <v>0.24443000000000001</v>
      </c>
      <c r="P558" s="380">
        <v>5.3E-3</v>
      </c>
      <c r="Q558" s="304">
        <v>0.31208999999999998</v>
      </c>
      <c r="R558" s="302"/>
      <c r="S558" s="302">
        <v>419</v>
      </c>
      <c r="T558" s="302">
        <v>28</v>
      </c>
      <c r="U558" s="302">
        <v>419</v>
      </c>
      <c r="V558" s="302">
        <v>27</v>
      </c>
      <c r="W558" s="302">
        <v>419</v>
      </c>
      <c r="X558" s="305">
        <v>28</v>
      </c>
      <c r="Y558" s="304">
        <v>0.98901098901098905</v>
      </c>
      <c r="Z558" s="381"/>
      <c r="AA558" s="302">
        <v>400</v>
      </c>
      <c r="AB558" s="302">
        <v>170</v>
      </c>
      <c r="AC558" s="302">
        <v>440</v>
      </c>
      <c r="AD558" s="302">
        <v>39</v>
      </c>
      <c r="AE558" s="303">
        <v>519</v>
      </c>
      <c r="AF558" s="303">
        <v>39</v>
      </c>
      <c r="AG558" s="302">
        <v>462</v>
      </c>
      <c r="AH558" s="302">
        <v>44</v>
      </c>
      <c r="AI558" s="302">
        <v>426</v>
      </c>
      <c r="AJ558" s="302">
        <v>27</v>
      </c>
      <c r="AK558" s="302">
        <v>443</v>
      </c>
      <c r="AL558" s="302">
        <v>31</v>
      </c>
      <c r="AM558" s="302">
        <v>428</v>
      </c>
      <c r="AN558" s="302">
        <v>29</v>
      </c>
      <c r="AO558" s="302">
        <v>405</v>
      </c>
      <c r="AP558" s="302">
        <v>31</v>
      </c>
      <c r="AQ558" s="302">
        <v>437</v>
      </c>
      <c r="AR558" s="302">
        <v>30</v>
      </c>
      <c r="AS558" s="302">
        <v>439</v>
      </c>
      <c r="AT558" s="302">
        <v>26</v>
      </c>
      <c r="AU558" s="302">
        <v>417</v>
      </c>
      <c r="AV558" s="302">
        <v>41</v>
      </c>
      <c r="AW558" s="302">
        <v>434</v>
      </c>
      <c r="AX558" s="302">
        <v>33</v>
      </c>
      <c r="AY558" s="302">
        <v>416</v>
      </c>
      <c r="AZ558" s="302">
        <v>26</v>
      </c>
      <c r="BA558" s="302">
        <v>425</v>
      </c>
      <c r="BB558" s="302">
        <v>34</v>
      </c>
      <c r="BC558" s="302">
        <v>434</v>
      </c>
      <c r="BD558" s="302">
        <v>32</v>
      </c>
      <c r="BE558" s="302">
        <v>419</v>
      </c>
      <c r="BF558" s="302">
        <v>22</v>
      </c>
      <c r="BG558" s="302">
        <v>452</v>
      </c>
      <c r="BH558" s="303">
        <v>28</v>
      </c>
      <c r="BI558" s="303">
        <v>435</v>
      </c>
      <c r="BJ558" s="305">
        <v>28</v>
      </c>
      <c r="BK558" s="302">
        <v>444</v>
      </c>
      <c r="BL558" s="303">
        <v>36</v>
      </c>
      <c r="BM558" s="302">
        <v>422</v>
      </c>
      <c r="BN558" s="302">
        <v>53</v>
      </c>
      <c r="BO558" s="302">
        <v>427</v>
      </c>
      <c r="BP558" s="302">
        <v>33</v>
      </c>
      <c r="BQ558" s="303">
        <v>450</v>
      </c>
      <c r="BR558" s="302">
        <v>28</v>
      </c>
      <c r="BS558" s="303">
        <v>455</v>
      </c>
      <c r="BT558" s="302">
        <v>29</v>
      </c>
      <c r="BU558" s="302">
        <v>454</v>
      </c>
      <c r="BV558" s="302">
        <v>35</v>
      </c>
      <c r="BW558" s="302">
        <v>436</v>
      </c>
      <c r="BX558" s="302">
        <v>37</v>
      </c>
      <c r="BY558" s="302"/>
      <c r="BZ558" s="346"/>
      <c r="CA558" s="302"/>
      <c r="CB558" s="302"/>
      <c r="CC558" s="302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</row>
    <row r="559" spans="1:166" s="30" customFormat="1" ht="12" customHeight="1">
      <c r="A559" s="24" t="s">
        <v>488</v>
      </c>
      <c r="B559" s="24"/>
      <c r="C559" s="305">
        <v>7.1189999999999998</v>
      </c>
      <c r="D559" s="25" t="s">
        <v>461</v>
      </c>
      <c r="E559" s="25"/>
      <c r="F559" s="303">
        <v>5108.5</v>
      </c>
      <c r="G559" s="303">
        <v>3.4</v>
      </c>
      <c r="H559" s="303">
        <v>1414</v>
      </c>
      <c r="I559" s="303">
        <v>27</v>
      </c>
      <c r="J559" s="305">
        <v>72.320999999999998</v>
      </c>
      <c r="K559" s="380">
        <v>0.91269999999999996</v>
      </c>
      <c r="L559" s="380">
        <v>7.7000000000000002E-3</v>
      </c>
      <c r="M559" s="304">
        <v>30.78</v>
      </c>
      <c r="N559" s="304">
        <v>0.78</v>
      </c>
      <c r="O559" s="380">
        <v>0.24526000000000001</v>
      </c>
      <c r="P559" s="380">
        <v>5.3E-3</v>
      </c>
      <c r="Q559" s="304">
        <v>0.31929000000000002</v>
      </c>
      <c r="R559" s="302"/>
      <c r="S559" s="302">
        <v>425</v>
      </c>
      <c r="T559" s="302">
        <v>18</v>
      </c>
      <c r="U559" s="302">
        <v>424</v>
      </c>
      <c r="V559" s="302">
        <v>18</v>
      </c>
      <c r="W559" s="302">
        <v>425</v>
      </c>
      <c r="X559" s="305">
        <v>18</v>
      </c>
      <c r="Y559" s="304">
        <v>0.98692810457516345</v>
      </c>
      <c r="Z559" s="381"/>
      <c r="AA559" s="302">
        <v>420</v>
      </c>
      <c r="AB559" s="302">
        <v>130</v>
      </c>
      <c r="AC559" s="302">
        <v>448</v>
      </c>
      <c r="AD559" s="302">
        <v>46</v>
      </c>
      <c r="AE559" s="303">
        <v>515</v>
      </c>
      <c r="AF559" s="303">
        <v>27</v>
      </c>
      <c r="AG559" s="302">
        <v>464</v>
      </c>
      <c r="AH559" s="302">
        <v>28</v>
      </c>
      <c r="AI559" s="302">
        <v>439</v>
      </c>
      <c r="AJ559" s="302">
        <v>20</v>
      </c>
      <c r="AK559" s="302">
        <v>455</v>
      </c>
      <c r="AL559" s="302">
        <v>28</v>
      </c>
      <c r="AM559" s="302">
        <v>446</v>
      </c>
      <c r="AN559" s="302">
        <v>21</v>
      </c>
      <c r="AO559" s="302">
        <v>434</v>
      </c>
      <c r="AP559" s="302">
        <v>21</v>
      </c>
      <c r="AQ559" s="302">
        <v>460</v>
      </c>
      <c r="AR559" s="302">
        <v>45</v>
      </c>
      <c r="AS559" s="302">
        <v>449</v>
      </c>
      <c r="AT559" s="302">
        <v>20</v>
      </c>
      <c r="AU559" s="302">
        <v>443</v>
      </c>
      <c r="AV559" s="302">
        <v>26</v>
      </c>
      <c r="AW559" s="302">
        <v>426</v>
      </c>
      <c r="AX559" s="302">
        <v>15</v>
      </c>
      <c r="AY559" s="302">
        <v>439</v>
      </c>
      <c r="AZ559" s="302">
        <v>21</v>
      </c>
      <c r="BA559" s="302">
        <v>437</v>
      </c>
      <c r="BB559" s="302">
        <v>29</v>
      </c>
      <c r="BC559" s="302">
        <v>460</v>
      </c>
      <c r="BD559" s="302">
        <v>34</v>
      </c>
      <c r="BE559" s="302">
        <v>441</v>
      </c>
      <c r="BF559" s="302">
        <v>27</v>
      </c>
      <c r="BG559" s="302">
        <v>442</v>
      </c>
      <c r="BH559" s="303">
        <v>38</v>
      </c>
      <c r="BI559" s="303">
        <v>439</v>
      </c>
      <c r="BJ559" s="305">
        <v>33</v>
      </c>
      <c r="BK559" s="302">
        <v>430</v>
      </c>
      <c r="BL559" s="303">
        <v>31</v>
      </c>
      <c r="BM559" s="302">
        <v>437</v>
      </c>
      <c r="BN559" s="302">
        <v>50</v>
      </c>
      <c r="BO559" s="302">
        <v>430</v>
      </c>
      <c r="BP559" s="302">
        <v>44</v>
      </c>
      <c r="BQ559" s="303">
        <v>453</v>
      </c>
      <c r="BR559" s="302">
        <v>19</v>
      </c>
      <c r="BS559" s="303">
        <v>459</v>
      </c>
      <c r="BT559" s="302">
        <v>20</v>
      </c>
      <c r="BU559" s="302">
        <v>459</v>
      </c>
      <c r="BV559" s="302">
        <v>40</v>
      </c>
      <c r="BW559" s="302">
        <v>447</v>
      </c>
      <c r="BX559" s="302">
        <v>28</v>
      </c>
      <c r="BY559" s="302"/>
      <c r="BZ559" s="346"/>
      <c r="CA559" s="302"/>
      <c r="CB559" s="302"/>
      <c r="CC559" s="302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</row>
    <row r="560" spans="1:166" s="30" customFormat="1" ht="12" customHeight="1">
      <c r="A560" s="24" t="s">
        <v>489</v>
      </c>
      <c r="B560" s="24"/>
      <c r="C560" s="305">
        <v>7.3259999999999996</v>
      </c>
      <c r="D560" s="25" t="s">
        <v>461</v>
      </c>
      <c r="E560" s="25"/>
      <c r="F560" s="303">
        <v>5110</v>
      </c>
      <c r="G560" s="303">
        <v>3.4</v>
      </c>
      <c r="H560" s="303">
        <v>1418.9</v>
      </c>
      <c r="I560" s="303">
        <v>27</v>
      </c>
      <c r="J560" s="305">
        <v>72.233999999999995</v>
      </c>
      <c r="K560" s="380">
        <v>0.91290000000000004</v>
      </c>
      <c r="L560" s="380">
        <v>6.8999999999999999E-3</v>
      </c>
      <c r="M560" s="304">
        <v>30.91</v>
      </c>
      <c r="N560" s="304">
        <v>0.77</v>
      </c>
      <c r="O560" s="380">
        <v>0.2462</v>
      </c>
      <c r="P560" s="380">
        <v>5.3E-3</v>
      </c>
      <c r="Q560" s="304">
        <v>0.26552999999999999</v>
      </c>
      <c r="R560" s="302"/>
      <c r="S560" s="302">
        <v>424</v>
      </c>
      <c r="T560" s="302">
        <v>24</v>
      </c>
      <c r="U560" s="302">
        <v>426</v>
      </c>
      <c r="V560" s="302">
        <v>25</v>
      </c>
      <c r="W560" s="302">
        <v>424</v>
      </c>
      <c r="X560" s="305">
        <v>24</v>
      </c>
      <c r="Y560" s="304">
        <v>0.98903508771929827</v>
      </c>
      <c r="Z560" s="381"/>
      <c r="AA560" s="302">
        <v>410</v>
      </c>
      <c r="AB560" s="302">
        <v>110</v>
      </c>
      <c r="AC560" s="302">
        <v>458</v>
      </c>
      <c r="AD560" s="302">
        <v>26</v>
      </c>
      <c r="AE560" s="303">
        <v>534</v>
      </c>
      <c r="AF560" s="303">
        <v>56</v>
      </c>
      <c r="AG560" s="302">
        <v>471</v>
      </c>
      <c r="AH560" s="302">
        <v>26</v>
      </c>
      <c r="AI560" s="302">
        <v>442</v>
      </c>
      <c r="AJ560" s="302">
        <v>27</v>
      </c>
      <c r="AK560" s="302">
        <v>453</v>
      </c>
      <c r="AL560" s="302">
        <v>35</v>
      </c>
      <c r="AM560" s="302">
        <v>456</v>
      </c>
      <c r="AN560" s="302">
        <v>26</v>
      </c>
      <c r="AO560" s="302">
        <v>435</v>
      </c>
      <c r="AP560" s="302">
        <v>34</v>
      </c>
      <c r="AQ560" s="302">
        <v>445</v>
      </c>
      <c r="AR560" s="302">
        <v>32</v>
      </c>
      <c r="AS560" s="302">
        <v>443</v>
      </c>
      <c r="AT560" s="302">
        <v>30</v>
      </c>
      <c r="AU560" s="302">
        <v>451</v>
      </c>
      <c r="AV560" s="302">
        <v>39</v>
      </c>
      <c r="AW560" s="302">
        <v>439</v>
      </c>
      <c r="AX560" s="302">
        <v>24</v>
      </c>
      <c r="AY560" s="302">
        <v>446</v>
      </c>
      <c r="AZ560" s="302">
        <v>39</v>
      </c>
      <c r="BA560" s="302">
        <v>452</v>
      </c>
      <c r="BB560" s="302">
        <v>30</v>
      </c>
      <c r="BC560" s="302">
        <v>445</v>
      </c>
      <c r="BD560" s="302">
        <v>23</v>
      </c>
      <c r="BE560" s="302">
        <v>430</v>
      </c>
      <c r="BF560" s="302">
        <v>30</v>
      </c>
      <c r="BG560" s="302">
        <v>445</v>
      </c>
      <c r="BH560" s="303">
        <v>32</v>
      </c>
      <c r="BI560" s="303">
        <v>433</v>
      </c>
      <c r="BJ560" s="305">
        <v>29</v>
      </c>
      <c r="BK560" s="302">
        <v>450</v>
      </c>
      <c r="BL560" s="303">
        <v>34</v>
      </c>
      <c r="BM560" s="302">
        <v>462</v>
      </c>
      <c r="BN560" s="302">
        <v>80</v>
      </c>
      <c r="BO560" s="302">
        <v>456</v>
      </c>
      <c r="BP560" s="302">
        <v>36</v>
      </c>
      <c r="BQ560" s="303">
        <v>451</v>
      </c>
      <c r="BR560" s="302">
        <v>27</v>
      </c>
      <c r="BS560" s="303">
        <v>456</v>
      </c>
      <c r="BT560" s="302">
        <v>28</v>
      </c>
      <c r="BU560" s="302">
        <v>474</v>
      </c>
      <c r="BV560" s="302">
        <v>38</v>
      </c>
      <c r="BW560" s="302">
        <v>432</v>
      </c>
      <c r="BX560" s="302">
        <v>25</v>
      </c>
      <c r="BY560" s="302"/>
      <c r="BZ560" s="346"/>
      <c r="CA560" s="302"/>
      <c r="CB560" s="302"/>
      <c r="CC560" s="302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</row>
    <row r="561" spans="1:166" s="30" customFormat="1" ht="12" customHeight="1">
      <c r="A561" s="24" t="s">
        <v>490</v>
      </c>
      <c r="B561" s="24"/>
      <c r="C561" s="305">
        <v>7.0090000000000003</v>
      </c>
      <c r="D561" s="25" t="s">
        <v>461</v>
      </c>
      <c r="E561" s="25"/>
      <c r="F561" s="303">
        <v>5107.6000000000004</v>
      </c>
      <c r="G561" s="303">
        <v>3.2</v>
      </c>
      <c r="H561" s="303">
        <v>1410.1</v>
      </c>
      <c r="I561" s="303">
        <v>27</v>
      </c>
      <c r="J561" s="305">
        <v>72.391999999999996</v>
      </c>
      <c r="K561" s="380">
        <v>0.9123</v>
      </c>
      <c r="L561" s="380">
        <v>7.4999999999999997E-3</v>
      </c>
      <c r="M561" s="304">
        <v>30.69</v>
      </c>
      <c r="N561" s="304">
        <v>0.78</v>
      </c>
      <c r="O561" s="380">
        <v>0.24451000000000001</v>
      </c>
      <c r="P561" s="380">
        <v>5.1999999999999998E-3</v>
      </c>
      <c r="Q561" s="304">
        <v>0.32580999999999999</v>
      </c>
      <c r="R561" s="302"/>
      <c r="S561" s="302">
        <v>432</v>
      </c>
      <c r="T561" s="302">
        <v>37</v>
      </c>
      <c r="U561" s="302">
        <v>431</v>
      </c>
      <c r="V561" s="302">
        <v>36</v>
      </c>
      <c r="W561" s="302">
        <v>432</v>
      </c>
      <c r="X561" s="305">
        <v>37</v>
      </c>
      <c r="Y561" s="304">
        <v>0.98717948717948723</v>
      </c>
      <c r="Z561" s="381"/>
      <c r="AA561" s="302">
        <v>410</v>
      </c>
      <c r="AB561" s="302">
        <v>180</v>
      </c>
      <c r="AC561" s="302">
        <v>451</v>
      </c>
      <c r="AD561" s="302">
        <v>30</v>
      </c>
      <c r="AE561" s="303">
        <v>526</v>
      </c>
      <c r="AF561" s="303">
        <v>51</v>
      </c>
      <c r="AG561" s="302">
        <v>473</v>
      </c>
      <c r="AH561" s="302">
        <v>44</v>
      </c>
      <c r="AI561" s="302">
        <v>445</v>
      </c>
      <c r="AJ561" s="302">
        <v>36</v>
      </c>
      <c r="AK561" s="302">
        <v>459</v>
      </c>
      <c r="AL561" s="302">
        <v>45</v>
      </c>
      <c r="AM561" s="302">
        <v>453</v>
      </c>
      <c r="AN561" s="302">
        <v>31</v>
      </c>
      <c r="AO561" s="302">
        <v>432</v>
      </c>
      <c r="AP561" s="302">
        <v>38</v>
      </c>
      <c r="AQ561" s="302">
        <v>450</v>
      </c>
      <c r="AR561" s="302">
        <v>41</v>
      </c>
      <c r="AS561" s="302">
        <v>456</v>
      </c>
      <c r="AT561" s="302">
        <v>43</v>
      </c>
      <c r="AU561" s="302">
        <v>482</v>
      </c>
      <c r="AV561" s="302">
        <v>41</v>
      </c>
      <c r="AW561" s="302">
        <v>450</v>
      </c>
      <c r="AX561" s="302">
        <v>40</v>
      </c>
      <c r="AY561" s="302">
        <v>460</v>
      </c>
      <c r="AZ561" s="302">
        <v>37</v>
      </c>
      <c r="BA561" s="302">
        <v>454</v>
      </c>
      <c r="BB561" s="302">
        <v>38</v>
      </c>
      <c r="BC561" s="302">
        <v>470</v>
      </c>
      <c r="BD561" s="302">
        <v>47</v>
      </c>
      <c r="BE561" s="302">
        <v>438</v>
      </c>
      <c r="BF561" s="302">
        <v>34</v>
      </c>
      <c r="BG561" s="302">
        <v>468</v>
      </c>
      <c r="BH561" s="303">
        <v>37</v>
      </c>
      <c r="BI561" s="303">
        <v>444</v>
      </c>
      <c r="BJ561" s="305">
        <v>34</v>
      </c>
      <c r="BK561" s="302">
        <v>439</v>
      </c>
      <c r="BL561" s="303">
        <v>43</v>
      </c>
      <c r="BM561" s="302">
        <v>482</v>
      </c>
      <c r="BN561" s="302">
        <v>68</v>
      </c>
      <c r="BO561" s="302">
        <v>448</v>
      </c>
      <c r="BP561" s="302">
        <v>54</v>
      </c>
      <c r="BQ561" s="303">
        <v>462</v>
      </c>
      <c r="BR561" s="302">
        <v>40</v>
      </c>
      <c r="BS561" s="303">
        <v>468</v>
      </c>
      <c r="BT561" s="302">
        <v>42</v>
      </c>
      <c r="BU561" s="302">
        <v>461</v>
      </c>
      <c r="BV561" s="302">
        <v>39</v>
      </c>
      <c r="BW561" s="302">
        <v>451</v>
      </c>
      <c r="BX561" s="302">
        <v>52</v>
      </c>
      <c r="BY561" s="302"/>
      <c r="BZ561" s="346"/>
      <c r="CA561" s="302"/>
      <c r="CB561" s="302"/>
      <c r="CC561" s="302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</row>
    <row r="562" spans="1:166" s="30" customFormat="1" ht="12" customHeight="1">
      <c r="A562" s="24" t="s">
        <v>491</v>
      </c>
      <c r="B562" s="24"/>
      <c r="C562" s="305">
        <v>7.0110000000000001</v>
      </c>
      <c r="D562" s="25" t="s">
        <v>461</v>
      </c>
      <c r="E562" s="25"/>
      <c r="F562" s="303">
        <v>5106.5</v>
      </c>
      <c r="G562" s="303">
        <v>3.1</v>
      </c>
      <c r="H562" s="303">
        <v>1409.8</v>
      </c>
      <c r="I562" s="303">
        <v>27</v>
      </c>
      <c r="J562" s="305">
        <v>72.393000000000001</v>
      </c>
      <c r="K562" s="380">
        <v>0.91200000000000003</v>
      </c>
      <c r="L562" s="380">
        <v>6.8999999999999999E-3</v>
      </c>
      <c r="M562" s="304">
        <v>30.68</v>
      </c>
      <c r="N562" s="304">
        <v>0.77</v>
      </c>
      <c r="O562" s="380">
        <v>0.24445</v>
      </c>
      <c r="P562" s="380">
        <v>5.1999999999999998E-3</v>
      </c>
      <c r="Q562" s="304">
        <v>0.11108999999999999</v>
      </c>
      <c r="R562" s="302"/>
      <c r="S562" s="302">
        <v>396</v>
      </c>
      <c r="T562" s="302">
        <v>26</v>
      </c>
      <c r="U562" s="302">
        <v>395</v>
      </c>
      <c r="V562" s="302">
        <v>25</v>
      </c>
      <c r="W562" s="302">
        <v>396</v>
      </c>
      <c r="X562" s="305">
        <v>26</v>
      </c>
      <c r="Y562" s="304">
        <v>0.99302325581395345</v>
      </c>
      <c r="Z562" s="381"/>
      <c r="AA562" s="302">
        <v>420</v>
      </c>
      <c r="AB562" s="302">
        <v>150</v>
      </c>
      <c r="AC562" s="302">
        <v>435</v>
      </c>
      <c r="AD562" s="302">
        <v>28</v>
      </c>
      <c r="AE562" s="303">
        <v>472</v>
      </c>
      <c r="AF562" s="303">
        <v>33</v>
      </c>
      <c r="AG562" s="302">
        <v>432</v>
      </c>
      <c r="AH562" s="302">
        <v>29</v>
      </c>
      <c r="AI562" s="302">
        <v>409</v>
      </c>
      <c r="AJ562" s="302">
        <v>31</v>
      </c>
      <c r="AK562" s="302">
        <v>416</v>
      </c>
      <c r="AL562" s="302">
        <v>34</v>
      </c>
      <c r="AM562" s="302">
        <v>415</v>
      </c>
      <c r="AN562" s="302">
        <v>33</v>
      </c>
      <c r="AO562" s="302">
        <v>407</v>
      </c>
      <c r="AP562" s="302">
        <v>35</v>
      </c>
      <c r="AQ562" s="302">
        <v>418</v>
      </c>
      <c r="AR562" s="302">
        <v>37</v>
      </c>
      <c r="AS562" s="302">
        <v>413</v>
      </c>
      <c r="AT562" s="302">
        <v>34</v>
      </c>
      <c r="AU562" s="302">
        <v>420</v>
      </c>
      <c r="AV562" s="302">
        <v>20</v>
      </c>
      <c r="AW562" s="302">
        <v>400</v>
      </c>
      <c r="AX562" s="302">
        <v>31</v>
      </c>
      <c r="AY562" s="302">
        <v>397</v>
      </c>
      <c r="AZ562" s="302">
        <v>24</v>
      </c>
      <c r="BA562" s="302">
        <v>425</v>
      </c>
      <c r="BB562" s="302">
        <v>24</v>
      </c>
      <c r="BC562" s="302">
        <v>433</v>
      </c>
      <c r="BD562" s="302">
        <v>35</v>
      </c>
      <c r="BE562" s="302">
        <v>409</v>
      </c>
      <c r="BF562" s="302">
        <v>20</v>
      </c>
      <c r="BG562" s="302">
        <v>418</v>
      </c>
      <c r="BH562" s="303">
        <v>30</v>
      </c>
      <c r="BI562" s="303">
        <v>401</v>
      </c>
      <c r="BJ562" s="305">
        <v>33</v>
      </c>
      <c r="BK562" s="302">
        <v>424</v>
      </c>
      <c r="BL562" s="303">
        <v>36</v>
      </c>
      <c r="BM562" s="302">
        <v>389</v>
      </c>
      <c r="BN562" s="302">
        <v>50</v>
      </c>
      <c r="BO562" s="302">
        <v>408</v>
      </c>
      <c r="BP562" s="302">
        <v>32</v>
      </c>
      <c r="BQ562" s="303">
        <v>427</v>
      </c>
      <c r="BR562" s="302">
        <v>30</v>
      </c>
      <c r="BS562" s="303">
        <v>430</v>
      </c>
      <c r="BT562" s="302">
        <v>30</v>
      </c>
      <c r="BU562" s="302">
        <v>454</v>
      </c>
      <c r="BV562" s="302">
        <v>39</v>
      </c>
      <c r="BW562" s="302">
        <v>400</v>
      </c>
      <c r="BX562" s="302">
        <v>35</v>
      </c>
      <c r="BY562" s="302"/>
      <c r="BZ562" s="346"/>
      <c r="CA562" s="302"/>
      <c r="CB562" s="302"/>
      <c r="CC562" s="302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</row>
    <row r="563" spans="1:166" s="30" customFormat="1" ht="12" customHeight="1">
      <c r="A563" s="24" t="s">
        <v>492</v>
      </c>
      <c r="B563" s="24"/>
      <c r="C563" s="305">
        <v>7.31</v>
      </c>
      <c r="D563" s="25" t="s">
        <v>461</v>
      </c>
      <c r="E563" s="25"/>
      <c r="F563" s="303">
        <v>5107.8</v>
      </c>
      <c r="G563" s="303">
        <v>2.4</v>
      </c>
      <c r="H563" s="303">
        <v>1407.8</v>
      </c>
      <c r="I563" s="303">
        <v>27</v>
      </c>
      <c r="J563" s="305">
        <v>72.438000000000002</v>
      </c>
      <c r="K563" s="380">
        <v>0.91139999999999999</v>
      </c>
      <c r="L563" s="380">
        <v>6.1999999999999998E-3</v>
      </c>
      <c r="M563" s="304">
        <v>30.63</v>
      </c>
      <c r="N563" s="304">
        <v>0.76</v>
      </c>
      <c r="O563" s="380">
        <v>0.24407000000000001</v>
      </c>
      <c r="P563" s="380">
        <v>5.1999999999999998E-3</v>
      </c>
      <c r="Q563" s="304">
        <v>0.33023999999999998</v>
      </c>
      <c r="R563" s="302"/>
      <c r="S563" s="302">
        <v>440</v>
      </c>
      <c r="T563" s="302">
        <v>18</v>
      </c>
      <c r="U563" s="302">
        <v>441</v>
      </c>
      <c r="V563" s="302">
        <v>19</v>
      </c>
      <c r="W563" s="302">
        <v>440</v>
      </c>
      <c r="X563" s="305">
        <v>18</v>
      </c>
      <c r="Y563" s="304">
        <v>0.98742138364779874</v>
      </c>
      <c r="Z563" s="381"/>
      <c r="AA563" s="302">
        <v>410</v>
      </c>
      <c r="AB563" s="302">
        <v>180</v>
      </c>
      <c r="AC563" s="302">
        <v>452</v>
      </c>
      <c r="AD563" s="302">
        <v>36</v>
      </c>
      <c r="AE563" s="303">
        <v>528</v>
      </c>
      <c r="AF563" s="303">
        <v>35</v>
      </c>
      <c r="AG563" s="302">
        <v>474</v>
      </c>
      <c r="AH563" s="302">
        <v>29</v>
      </c>
      <c r="AI563" s="302">
        <v>448</v>
      </c>
      <c r="AJ563" s="302">
        <v>19</v>
      </c>
      <c r="AK563" s="302">
        <v>451</v>
      </c>
      <c r="AL563" s="302">
        <v>26</v>
      </c>
      <c r="AM563" s="302">
        <v>455</v>
      </c>
      <c r="AN563" s="302">
        <v>21</v>
      </c>
      <c r="AO563" s="302">
        <v>434</v>
      </c>
      <c r="AP563" s="302">
        <v>24</v>
      </c>
      <c r="AQ563" s="302">
        <v>462</v>
      </c>
      <c r="AR563" s="302">
        <v>27</v>
      </c>
      <c r="AS563" s="302">
        <v>446</v>
      </c>
      <c r="AT563" s="302">
        <v>22</v>
      </c>
      <c r="AU563" s="302">
        <v>470</v>
      </c>
      <c r="AV563" s="302">
        <v>36</v>
      </c>
      <c r="AW563" s="302">
        <v>449</v>
      </c>
      <c r="AX563" s="302">
        <v>29</v>
      </c>
      <c r="AY563" s="302">
        <v>441</v>
      </c>
      <c r="AZ563" s="302">
        <v>31</v>
      </c>
      <c r="BA563" s="302">
        <v>457</v>
      </c>
      <c r="BB563" s="302">
        <v>24</v>
      </c>
      <c r="BC563" s="302">
        <v>460</v>
      </c>
      <c r="BD563" s="302">
        <v>21</v>
      </c>
      <c r="BE563" s="302">
        <v>449</v>
      </c>
      <c r="BF563" s="302">
        <v>34</v>
      </c>
      <c r="BG563" s="302">
        <v>450</v>
      </c>
      <c r="BH563" s="303">
        <v>27</v>
      </c>
      <c r="BI563" s="303">
        <v>439</v>
      </c>
      <c r="BJ563" s="305">
        <v>23</v>
      </c>
      <c r="BK563" s="302">
        <v>462</v>
      </c>
      <c r="BL563" s="303">
        <v>36</v>
      </c>
      <c r="BM563" s="302">
        <v>449</v>
      </c>
      <c r="BN563" s="302">
        <v>46</v>
      </c>
      <c r="BO563" s="302">
        <v>418</v>
      </c>
      <c r="BP563" s="302">
        <v>20</v>
      </c>
      <c r="BQ563" s="303">
        <v>471</v>
      </c>
      <c r="BR563" s="302">
        <v>20</v>
      </c>
      <c r="BS563" s="303">
        <v>477</v>
      </c>
      <c r="BT563" s="302">
        <v>20</v>
      </c>
      <c r="BU563" s="302">
        <v>459</v>
      </c>
      <c r="BV563" s="302">
        <v>29</v>
      </c>
      <c r="BW563" s="302">
        <v>455</v>
      </c>
      <c r="BX563" s="302">
        <v>22</v>
      </c>
      <c r="BY563" s="302"/>
      <c r="BZ563" s="346"/>
      <c r="CA563" s="302"/>
      <c r="CB563" s="302"/>
      <c r="CC563" s="302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  <c r="FA563" s="29"/>
      <c r="FB563" s="29"/>
      <c r="FC563" s="29"/>
      <c r="FD563" s="29"/>
      <c r="FE563" s="29"/>
      <c r="FF563" s="29"/>
      <c r="FG563" s="29"/>
      <c r="FH563" s="29"/>
      <c r="FI563" s="29"/>
      <c r="FJ563" s="29"/>
    </row>
    <row r="564" spans="1:166" s="30" customFormat="1" ht="12" customHeight="1">
      <c r="A564" s="24" t="s">
        <v>493</v>
      </c>
      <c r="B564" s="24"/>
      <c r="C564" s="305">
        <v>7.15</v>
      </c>
      <c r="D564" s="25" t="s">
        <v>461</v>
      </c>
      <c r="E564" s="25"/>
      <c r="F564" s="303">
        <v>5106.2</v>
      </c>
      <c r="G564" s="303">
        <v>3.1</v>
      </c>
      <c r="H564" s="303">
        <v>1406.8</v>
      </c>
      <c r="I564" s="303">
        <v>27</v>
      </c>
      <c r="J564" s="305">
        <v>72.45</v>
      </c>
      <c r="K564" s="380">
        <v>0.91159999999999997</v>
      </c>
      <c r="L564" s="380">
        <v>7.1000000000000004E-3</v>
      </c>
      <c r="M564" s="304">
        <v>30.62</v>
      </c>
      <c r="N564" s="304">
        <v>0.77</v>
      </c>
      <c r="O564" s="380">
        <v>0.24387</v>
      </c>
      <c r="P564" s="380">
        <v>5.1999999999999998E-3</v>
      </c>
      <c r="Q564" s="304">
        <v>0.14931</v>
      </c>
      <c r="R564" s="302"/>
      <c r="S564" s="302">
        <v>451</v>
      </c>
      <c r="T564" s="302">
        <v>40</v>
      </c>
      <c r="U564" s="302">
        <v>452</v>
      </c>
      <c r="V564" s="302">
        <v>40</v>
      </c>
      <c r="W564" s="302">
        <v>451</v>
      </c>
      <c r="X564" s="305">
        <v>40</v>
      </c>
      <c r="Y564" s="304">
        <v>0.98981670061099791</v>
      </c>
      <c r="Z564" s="381"/>
      <c r="AA564" s="302">
        <v>410</v>
      </c>
      <c r="AB564" s="302">
        <v>150</v>
      </c>
      <c r="AC564" s="302">
        <v>464</v>
      </c>
      <c r="AD564" s="302">
        <v>51</v>
      </c>
      <c r="AE564" s="303">
        <v>533</v>
      </c>
      <c r="AF564" s="303">
        <v>51</v>
      </c>
      <c r="AG564" s="302">
        <v>480</v>
      </c>
      <c r="AH564" s="302">
        <v>55</v>
      </c>
      <c r="AI564" s="302">
        <v>466</v>
      </c>
      <c r="AJ564" s="302">
        <v>46</v>
      </c>
      <c r="AK564" s="302">
        <v>506</v>
      </c>
      <c r="AL564" s="302">
        <v>55</v>
      </c>
      <c r="AM564" s="302">
        <v>465</v>
      </c>
      <c r="AN564" s="302">
        <v>45</v>
      </c>
      <c r="AO564" s="302">
        <v>452</v>
      </c>
      <c r="AP564" s="302">
        <v>47</v>
      </c>
      <c r="AQ564" s="302">
        <v>455</v>
      </c>
      <c r="AR564" s="302">
        <v>48</v>
      </c>
      <c r="AS564" s="302">
        <v>466</v>
      </c>
      <c r="AT564" s="302">
        <v>41</v>
      </c>
      <c r="AU564" s="302">
        <v>482</v>
      </c>
      <c r="AV564" s="302">
        <v>57</v>
      </c>
      <c r="AW564" s="302">
        <v>487</v>
      </c>
      <c r="AX564" s="302">
        <v>44</v>
      </c>
      <c r="AY564" s="302">
        <v>462</v>
      </c>
      <c r="AZ564" s="302">
        <v>46</v>
      </c>
      <c r="BA564" s="302">
        <v>472</v>
      </c>
      <c r="BB564" s="302">
        <v>46</v>
      </c>
      <c r="BC564" s="302">
        <v>462</v>
      </c>
      <c r="BD564" s="302">
        <v>52</v>
      </c>
      <c r="BE564" s="302">
        <v>474</v>
      </c>
      <c r="BF564" s="302">
        <v>54</v>
      </c>
      <c r="BG564" s="302">
        <v>483</v>
      </c>
      <c r="BH564" s="303">
        <v>58</v>
      </c>
      <c r="BI564" s="303">
        <v>449</v>
      </c>
      <c r="BJ564" s="305">
        <v>39</v>
      </c>
      <c r="BK564" s="302">
        <v>489</v>
      </c>
      <c r="BL564" s="303">
        <v>47</v>
      </c>
      <c r="BM564" s="302">
        <v>471</v>
      </c>
      <c r="BN564" s="302">
        <v>46</v>
      </c>
      <c r="BO564" s="302">
        <v>451</v>
      </c>
      <c r="BP564" s="302">
        <v>60</v>
      </c>
      <c r="BQ564" s="303">
        <v>486</v>
      </c>
      <c r="BR564" s="302">
        <v>46</v>
      </c>
      <c r="BS564" s="303">
        <v>491</v>
      </c>
      <c r="BT564" s="302">
        <v>46</v>
      </c>
      <c r="BU564" s="302">
        <v>509</v>
      </c>
      <c r="BV564" s="302">
        <v>53</v>
      </c>
      <c r="BW564" s="302">
        <v>477</v>
      </c>
      <c r="BX564" s="302">
        <v>52</v>
      </c>
      <c r="BY564" s="302"/>
      <c r="BZ564" s="346"/>
      <c r="CA564" s="302"/>
      <c r="CB564" s="302"/>
      <c r="CC564" s="302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</row>
    <row r="565" spans="1:166" s="30" customFormat="1" ht="12" customHeight="1">
      <c r="A565" s="24" t="s">
        <v>494</v>
      </c>
      <c r="B565" s="24"/>
      <c r="C565" s="305">
        <v>7.07</v>
      </c>
      <c r="D565" s="25" t="s">
        <v>461</v>
      </c>
      <c r="E565" s="25"/>
      <c r="F565" s="303">
        <v>5104.3</v>
      </c>
      <c r="G565" s="303">
        <v>1.8</v>
      </c>
      <c r="H565" s="303">
        <v>1412.7</v>
      </c>
      <c r="I565" s="303">
        <v>27</v>
      </c>
      <c r="J565" s="305">
        <v>72.316999999999993</v>
      </c>
      <c r="K565" s="380">
        <v>0.91</v>
      </c>
      <c r="L565" s="380">
        <v>6.6E-3</v>
      </c>
      <c r="M565" s="304">
        <v>30.72</v>
      </c>
      <c r="N565" s="304">
        <v>0.77</v>
      </c>
      <c r="O565" s="380">
        <v>0.24501999999999999</v>
      </c>
      <c r="P565" s="380">
        <v>5.3E-3</v>
      </c>
      <c r="Q565" s="304">
        <v>0.3024</v>
      </c>
      <c r="R565" s="302"/>
      <c r="S565" s="302">
        <v>424</v>
      </c>
      <c r="T565" s="302">
        <v>35</v>
      </c>
      <c r="U565" s="302">
        <v>424</v>
      </c>
      <c r="V565" s="302">
        <v>33</v>
      </c>
      <c r="W565" s="302">
        <v>424</v>
      </c>
      <c r="X565" s="305">
        <v>35</v>
      </c>
      <c r="Y565" s="304">
        <v>0.98698481561822127</v>
      </c>
      <c r="Z565" s="381"/>
      <c r="AA565" s="302">
        <v>430</v>
      </c>
      <c r="AB565" s="302">
        <v>160</v>
      </c>
      <c r="AC565" s="302">
        <v>440</v>
      </c>
      <c r="AD565" s="302">
        <v>43</v>
      </c>
      <c r="AE565" s="303">
        <v>523</v>
      </c>
      <c r="AF565" s="303">
        <v>53</v>
      </c>
      <c r="AG565" s="302">
        <v>460</v>
      </c>
      <c r="AH565" s="302">
        <v>46</v>
      </c>
      <c r="AI565" s="302">
        <v>443</v>
      </c>
      <c r="AJ565" s="302">
        <v>30</v>
      </c>
      <c r="AK565" s="302">
        <v>456</v>
      </c>
      <c r="AL565" s="302">
        <v>40</v>
      </c>
      <c r="AM565" s="302">
        <v>454</v>
      </c>
      <c r="AN565" s="302">
        <v>31</v>
      </c>
      <c r="AO565" s="302">
        <v>434</v>
      </c>
      <c r="AP565" s="302">
        <v>29</v>
      </c>
      <c r="AQ565" s="302">
        <v>465</v>
      </c>
      <c r="AR565" s="302">
        <v>47</v>
      </c>
      <c r="AS565" s="302">
        <v>454</v>
      </c>
      <c r="AT565" s="302">
        <v>30</v>
      </c>
      <c r="AU565" s="302">
        <v>448</v>
      </c>
      <c r="AV565" s="302">
        <v>41</v>
      </c>
      <c r="AW565" s="302">
        <v>434</v>
      </c>
      <c r="AX565" s="302">
        <v>25</v>
      </c>
      <c r="AY565" s="302">
        <v>439</v>
      </c>
      <c r="AZ565" s="302">
        <v>32</v>
      </c>
      <c r="BA565" s="302">
        <v>441</v>
      </c>
      <c r="BB565" s="302">
        <v>37</v>
      </c>
      <c r="BC565" s="302">
        <v>460</v>
      </c>
      <c r="BD565" s="302">
        <v>44</v>
      </c>
      <c r="BE565" s="302">
        <v>436</v>
      </c>
      <c r="BF565" s="302">
        <v>41</v>
      </c>
      <c r="BG565" s="302">
        <v>455</v>
      </c>
      <c r="BH565" s="303">
        <v>35</v>
      </c>
      <c r="BI565" s="303">
        <v>442</v>
      </c>
      <c r="BJ565" s="305">
        <v>33</v>
      </c>
      <c r="BK565" s="302">
        <v>446</v>
      </c>
      <c r="BL565" s="303">
        <v>32</v>
      </c>
      <c r="BM565" s="302">
        <v>478</v>
      </c>
      <c r="BN565" s="302">
        <v>81</v>
      </c>
      <c r="BO565" s="302">
        <v>458</v>
      </c>
      <c r="BP565" s="302">
        <v>37</v>
      </c>
      <c r="BQ565" s="303">
        <v>455</v>
      </c>
      <c r="BR565" s="302">
        <v>38</v>
      </c>
      <c r="BS565" s="303">
        <v>461</v>
      </c>
      <c r="BT565" s="302">
        <v>39</v>
      </c>
      <c r="BU565" s="302">
        <v>469</v>
      </c>
      <c r="BV565" s="302">
        <v>39</v>
      </c>
      <c r="BW565" s="302">
        <v>443</v>
      </c>
      <c r="BX565" s="302">
        <v>31</v>
      </c>
      <c r="BY565" s="302"/>
      <c r="BZ565" s="346"/>
      <c r="CA565" s="302"/>
      <c r="CB565" s="302"/>
      <c r="CC565" s="302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  <c r="FA565" s="29"/>
      <c r="FB565" s="29"/>
      <c r="FC565" s="29"/>
      <c r="FD565" s="29"/>
      <c r="FE565" s="29"/>
      <c r="FF565" s="29"/>
      <c r="FG565" s="29"/>
      <c r="FH565" s="29"/>
      <c r="FI565" s="29"/>
      <c r="FJ565" s="29"/>
    </row>
    <row r="566" spans="1:166" s="30" customFormat="1" ht="12" customHeight="1">
      <c r="A566" s="24" t="s">
        <v>495</v>
      </c>
      <c r="B566" s="24"/>
      <c r="C566" s="305">
        <v>7.0259999999999998</v>
      </c>
      <c r="D566" s="25" t="s">
        <v>461</v>
      </c>
      <c r="E566" s="25"/>
      <c r="F566" s="303">
        <v>5105.3999999999996</v>
      </c>
      <c r="G566" s="303">
        <v>2</v>
      </c>
      <c r="H566" s="303">
        <v>1414.7</v>
      </c>
      <c r="I566" s="303">
        <v>27</v>
      </c>
      <c r="J566" s="305">
        <v>72.305000000000007</v>
      </c>
      <c r="K566" s="380">
        <v>0.91069999999999995</v>
      </c>
      <c r="L566" s="380">
        <v>5.7000000000000002E-3</v>
      </c>
      <c r="M566" s="304">
        <v>30.79</v>
      </c>
      <c r="N566" s="304">
        <v>0.76</v>
      </c>
      <c r="O566" s="380">
        <v>0.24540000000000001</v>
      </c>
      <c r="P566" s="380">
        <v>5.3E-3</v>
      </c>
      <c r="Q566" s="304">
        <v>0.41328999999999999</v>
      </c>
      <c r="R566" s="302"/>
      <c r="S566" s="302">
        <v>427</v>
      </c>
      <c r="T566" s="302">
        <v>31</v>
      </c>
      <c r="U566" s="302">
        <v>427</v>
      </c>
      <c r="V566" s="302">
        <v>30</v>
      </c>
      <c r="W566" s="302">
        <v>427</v>
      </c>
      <c r="X566" s="305">
        <v>31</v>
      </c>
      <c r="Y566" s="304">
        <v>0.98915401301518435</v>
      </c>
      <c r="Z566" s="381"/>
      <c r="AA566" s="302">
        <v>350</v>
      </c>
      <c r="AB566" s="302">
        <v>250</v>
      </c>
      <c r="AC566" s="302">
        <v>445</v>
      </c>
      <c r="AD566" s="302">
        <v>31</v>
      </c>
      <c r="AE566" s="303">
        <v>521</v>
      </c>
      <c r="AF566" s="303">
        <v>45</v>
      </c>
      <c r="AG566" s="302">
        <v>470</v>
      </c>
      <c r="AH566" s="302">
        <v>37</v>
      </c>
      <c r="AI566" s="302">
        <v>440</v>
      </c>
      <c r="AJ566" s="302">
        <v>27</v>
      </c>
      <c r="AK566" s="302">
        <v>456</v>
      </c>
      <c r="AL566" s="302">
        <v>27</v>
      </c>
      <c r="AM566" s="302">
        <v>452</v>
      </c>
      <c r="AN566" s="302">
        <v>30</v>
      </c>
      <c r="AO566" s="302">
        <v>424</v>
      </c>
      <c r="AP566" s="302">
        <v>28</v>
      </c>
      <c r="AQ566" s="302">
        <v>461</v>
      </c>
      <c r="AR566" s="302">
        <v>35</v>
      </c>
      <c r="AS566" s="302">
        <v>448</v>
      </c>
      <c r="AT566" s="302">
        <v>35</v>
      </c>
      <c r="AU566" s="302">
        <v>466</v>
      </c>
      <c r="AV566" s="302">
        <v>40</v>
      </c>
      <c r="AW566" s="302">
        <v>445</v>
      </c>
      <c r="AX566" s="302">
        <v>35</v>
      </c>
      <c r="AY566" s="302">
        <v>445</v>
      </c>
      <c r="AZ566" s="302">
        <v>35</v>
      </c>
      <c r="BA566" s="302">
        <v>466</v>
      </c>
      <c r="BB566" s="302">
        <v>39</v>
      </c>
      <c r="BC566" s="302">
        <v>459</v>
      </c>
      <c r="BD566" s="302">
        <v>29</v>
      </c>
      <c r="BE566" s="302">
        <v>433</v>
      </c>
      <c r="BF566" s="302">
        <v>42</v>
      </c>
      <c r="BG566" s="302">
        <v>449</v>
      </c>
      <c r="BH566" s="303">
        <v>44</v>
      </c>
      <c r="BI566" s="303">
        <v>436</v>
      </c>
      <c r="BJ566" s="305">
        <v>37</v>
      </c>
      <c r="BK566" s="302">
        <v>432</v>
      </c>
      <c r="BL566" s="303">
        <v>31</v>
      </c>
      <c r="BM566" s="302">
        <v>500</v>
      </c>
      <c r="BN566" s="302">
        <v>80</v>
      </c>
      <c r="BO566" s="302">
        <v>436</v>
      </c>
      <c r="BP566" s="302">
        <v>34</v>
      </c>
      <c r="BQ566" s="303">
        <v>456</v>
      </c>
      <c r="BR566" s="302">
        <v>32</v>
      </c>
      <c r="BS566" s="303">
        <v>461</v>
      </c>
      <c r="BT566" s="302">
        <v>32</v>
      </c>
      <c r="BU566" s="302">
        <v>469</v>
      </c>
      <c r="BV566" s="302">
        <v>33</v>
      </c>
      <c r="BW566" s="302">
        <v>464</v>
      </c>
      <c r="BX566" s="302">
        <v>44</v>
      </c>
      <c r="BY566" s="302"/>
      <c r="BZ566" s="346"/>
      <c r="CA566" s="302"/>
      <c r="CB566" s="302"/>
      <c r="CC566" s="302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  <c r="FA566" s="29"/>
      <c r="FB566" s="29"/>
      <c r="FC566" s="29"/>
      <c r="FD566" s="29"/>
      <c r="FE566" s="29"/>
      <c r="FF566" s="29"/>
      <c r="FG566" s="29"/>
      <c r="FH566" s="29"/>
      <c r="FI566" s="29"/>
      <c r="FJ566" s="29"/>
    </row>
    <row r="567" spans="1:166" s="30" customFormat="1" ht="12" customHeight="1">
      <c r="A567" s="24" t="s">
        <v>496</v>
      </c>
      <c r="B567" s="24"/>
      <c r="C567" s="305">
        <v>7.0229999999999997</v>
      </c>
      <c r="D567" s="25" t="s">
        <v>461</v>
      </c>
      <c r="E567" s="25"/>
      <c r="F567" s="303">
        <v>5107.3</v>
      </c>
      <c r="G567" s="303">
        <v>1.9</v>
      </c>
      <c r="H567" s="303">
        <v>1406.5</v>
      </c>
      <c r="I567" s="303">
        <v>27</v>
      </c>
      <c r="J567" s="305">
        <v>72.465000000000003</v>
      </c>
      <c r="K567" s="380">
        <v>0.91269999999999996</v>
      </c>
      <c r="L567" s="380">
        <v>6.6E-3</v>
      </c>
      <c r="M567" s="304">
        <v>30.66</v>
      </c>
      <c r="N567" s="304">
        <v>0.76</v>
      </c>
      <c r="O567" s="380">
        <v>0.24382000000000001</v>
      </c>
      <c r="P567" s="380">
        <v>5.1999999999999998E-3</v>
      </c>
      <c r="Q567" s="304">
        <v>0.20311999999999999</v>
      </c>
      <c r="R567" s="302"/>
      <c r="S567" s="302">
        <v>414</v>
      </c>
      <c r="T567" s="302">
        <v>25</v>
      </c>
      <c r="U567" s="302">
        <v>415</v>
      </c>
      <c r="V567" s="302">
        <v>26</v>
      </c>
      <c r="W567" s="302">
        <v>414</v>
      </c>
      <c r="X567" s="305">
        <v>25</v>
      </c>
      <c r="Y567" s="304">
        <v>1.0088888888888889</v>
      </c>
      <c r="Z567" s="381"/>
      <c r="AA567" s="302">
        <v>430</v>
      </c>
      <c r="AB567" s="302">
        <v>110</v>
      </c>
      <c r="AC567" s="302">
        <v>465</v>
      </c>
      <c r="AD567" s="302">
        <v>36</v>
      </c>
      <c r="AE567" s="303">
        <v>508</v>
      </c>
      <c r="AF567" s="303">
        <v>38</v>
      </c>
      <c r="AG567" s="302">
        <v>456</v>
      </c>
      <c r="AH567" s="302">
        <v>34</v>
      </c>
      <c r="AI567" s="302">
        <v>436</v>
      </c>
      <c r="AJ567" s="302">
        <v>29</v>
      </c>
      <c r="AK567" s="302">
        <v>449</v>
      </c>
      <c r="AL567" s="302">
        <v>42</v>
      </c>
      <c r="AM567" s="302">
        <v>442</v>
      </c>
      <c r="AN567" s="302">
        <v>32</v>
      </c>
      <c r="AO567" s="302">
        <v>430</v>
      </c>
      <c r="AP567" s="302">
        <v>31</v>
      </c>
      <c r="AQ567" s="302">
        <v>466</v>
      </c>
      <c r="AR567" s="302">
        <v>41</v>
      </c>
      <c r="AS567" s="302">
        <v>438</v>
      </c>
      <c r="AT567" s="302">
        <v>39</v>
      </c>
      <c r="AU567" s="302">
        <v>454</v>
      </c>
      <c r="AV567" s="302">
        <v>40</v>
      </c>
      <c r="AW567" s="302">
        <v>447</v>
      </c>
      <c r="AX567" s="302">
        <v>31</v>
      </c>
      <c r="AY567" s="302">
        <v>448</v>
      </c>
      <c r="AZ567" s="302">
        <v>35</v>
      </c>
      <c r="BA567" s="302">
        <v>450</v>
      </c>
      <c r="BB567" s="302">
        <v>29</v>
      </c>
      <c r="BC567" s="302">
        <v>463</v>
      </c>
      <c r="BD567" s="302">
        <v>32</v>
      </c>
      <c r="BE567" s="302">
        <v>436</v>
      </c>
      <c r="BF567" s="302">
        <v>38</v>
      </c>
      <c r="BG567" s="302">
        <v>450</v>
      </c>
      <c r="BH567" s="303">
        <v>36</v>
      </c>
      <c r="BI567" s="303">
        <v>439</v>
      </c>
      <c r="BJ567" s="305">
        <v>31</v>
      </c>
      <c r="BK567" s="302">
        <v>441</v>
      </c>
      <c r="BL567" s="303">
        <v>41</v>
      </c>
      <c r="BM567" s="302">
        <v>432</v>
      </c>
      <c r="BN567" s="302">
        <v>61</v>
      </c>
      <c r="BO567" s="302">
        <v>427</v>
      </c>
      <c r="BP567" s="302">
        <v>38</v>
      </c>
      <c r="BQ567" s="303">
        <v>454</v>
      </c>
      <c r="BR567" s="302">
        <v>28</v>
      </c>
      <c r="BS567" s="303">
        <v>450</v>
      </c>
      <c r="BT567" s="302">
        <v>28</v>
      </c>
      <c r="BU567" s="302">
        <v>459</v>
      </c>
      <c r="BV567" s="302">
        <v>37</v>
      </c>
      <c r="BW567" s="302">
        <v>444</v>
      </c>
      <c r="BX567" s="302">
        <v>38</v>
      </c>
      <c r="BY567" s="302"/>
      <c r="BZ567" s="346"/>
      <c r="CA567" s="302"/>
      <c r="CB567" s="302"/>
      <c r="CC567" s="302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</row>
    <row r="568" spans="1:166" s="30" customFormat="1" ht="12" customHeight="1">
      <c r="A568" s="24" t="s">
        <v>497</v>
      </c>
      <c r="B568" s="24"/>
      <c r="C568" s="305">
        <v>7.0650000000000004</v>
      </c>
      <c r="D568" s="25" t="s">
        <v>461</v>
      </c>
      <c r="E568" s="25"/>
      <c r="F568" s="303">
        <v>5105.3999999999996</v>
      </c>
      <c r="G568" s="303">
        <v>2.2000000000000002</v>
      </c>
      <c r="H568" s="303">
        <v>1415.2</v>
      </c>
      <c r="I568" s="303">
        <v>27</v>
      </c>
      <c r="J568" s="305">
        <v>72.28</v>
      </c>
      <c r="K568" s="380">
        <v>0.90980000000000005</v>
      </c>
      <c r="L568" s="380">
        <v>6.0000000000000001E-3</v>
      </c>
      <c r="M568" s="304">
        <v>30.78</v>
      </c>
      <c r="N568" s="304">
        <v>0.76</v>
      </c>
      <c r="O568" s="380">
        <v>0.2455</v>
      </c>
      <c r="P568" s="380">
        <v>5.3E-3</v>
      </c>
      <c r="Q568" s="304">
        <v>8.8937000000000002E-2</v>
      </c>
      <c r="R568" s="302"/>
      <c r="S568" s="302">
        <v>436</v>
      </c>
      <c r="T568" s="302">
        <v>41</v>
      </c>
      <c r="U568" s="302">
        <v>435</v>
      </c>
      <c r="V568" s="302">
        <v>40</v>
      </c>
      <c r="W568" s="302">
        <v>436</v>
      </c>
      <c r="X568" s="305">
        <v>41</v>
      </c>
      <c r="Y568" s="304">
        <v>1.0021186440677967</v>
      </c>
      <c r="Z568" s="381"/>
      <c r="AA568" s="302">
        <v>410</v>
      </c>
      <c r="AB568" s="302">
        <v>120</v>
      </c>
      <c r="AC568" s="302">
        <v>447</v>
      </c>
      <c r="AD568" s="302">
        <v>29</v>
      </c>
      <c r="AE568" s="303">
        <v>539</v>
      </c>
      <c r="AF568" s="303">
        <v>64</v>
      </c>
      <c r="AG568" s="302">
        <v>467</v>
      </c>
      <c r="AH568" s="302">
        <v>40</v>
      </c>
      <c r="AI568" s="302">
        <v>451</v>
      </c>
      <c r="AJ568" s="302">
        <v>38</v>
      </c>
      <c r="AK568" s="302">
        <v>474</v>
      </c>
      <c r="AL568" s="302">
        <v>42</v>
      </c>
      <c r="AM568" s="302">
        <v>454</v>
      </c>
      <c r="AN568" s="302">
        <v>39</v>
      </c>
      <c r="AO568" s="302">
        <v>445</v>
      </c>
      <c r="AP568" s="302">
        <v>39</v>
      </c>
      <c r="AQ568" s="302">
        <v>456</v>
      </c>
      <c r="AR568" s="302">
        <v>48</v>
      </c>
      <c r="AS568" s="302">
        <v>471</v>
      </c>
      <c r="AT568" s="302">
        <v>44</v>
      </c>
      <c r="AU568" s="302">
        <v>445</v>
      </c>
      <c r="AV568" s="302">
        <v>44</v>
      </c>
      <c r="AW568" s="302">
        <v>458</v>
      </c>
      <c r="AX568" s="302">
        <v>43</v>
      </c>
      <c r="AY568" s="302">
        <v>468</v>
      </c>
      <c r="AZ568" s="302">
        <v>42</v>
      </c>
      <c r="BA568" s="302">
        <v>472</v>
      </c>
      <c r="BB568" s="302">
        <v>42</v>
      </c>
      <c r="BC568" s="302">
        <v>475</v>
      </c>
      <c r="BD568" s="302">
        <v>47</v>
      </c>
      <c r="BE568" s="302">
        <v>456</v>
      </c>
      <c r="BF568" s="302">
        <v>48</v>
      </c>
      <c r="BG568" s="302">
        <v>456</v>
      </c>
      <c r="BH568" s="303">
        <v>40</v>
      </c>
      <c r="BI568" s="303">
        <v>456</v>
      </c>
      <c r="BJ568" s="305">
        <v>47</v>
      </c>
      <c r="BK568" s="302">
        <v>474</v>
      </c>
      <c r="BL568" s="303">
        <v>57</v>
      </c>
      <c r="BM568" s="302">
        <v>436</v>
      </c>
      <c r="BN568" s="302">
        <v>79</v>
      </c>
      <c r="BO568" s="302">
        <v>482</v>
      </c>
      <c r="BP568" s="302">
        <v>54</v>
      </c>
      <c r="BQ568" s="303">
        <v>473</v>
      </c>
      <c r="BR568" s="302">
        <v>46</v>
      </c>
      <c r="BS568" s="303">
        <v>472</v>
      </c>
      <c r="BT568" s="302">
        <v>46</v>
      </c>
      <c r="BU568" s="302">
        <v>461</v>
      </c>
      <c r="BV568" s="302">
        <v>38</v>
      </c>
      <c r="BW568" s="302">
        <v>469</v>
      </c>
      <c r="BX568" s="302">
        <v>57</v>
      </c>
      <c r="BY568" s="302"/>
      <c r="BZ568" s="346"/>
      <c r="CA568" s="302"/>
      <c r="CB568" s="302"/>
      <c r="CC568" s="302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</row>
    <row r="569" spans="1:166" s="30" customFormat="1" ht="12" customHeight="1">
      <c r="A569" s="24" t="s">
        <v>498</v>
      </c>
      <c r="B569" s="24"/>
      <c r="C569" s="305">
        <v>7.0110000000000001</v>
      </c>
      <c r="D569" s="25" t="s">
        <v>461</v>
      </c>
      <c r="E569" s="25"/>
      <c r="F569" s="303">
        <v>5107</v>
      </c>
      <c r="G569" s="303">
        <v>2.1</v>
      </c>
      <c r="H569" s="303">
        <v>1414.7</v>
      </c>
      <c r="I569" s="303">
        <v>27</v>
      </c>
      <c r="J569" s="305">
        <v>72.298000000000002</v>
      </c>
      <c r="K569" s="380">
        <v>0.91149999999999998</v>
      </c>
      <c r="L569" s="380">
        <v>6.1999999999999998E-3</v>
      </c>
      <c r="M569" s="304">
        <v>30.81</v>
      </c>
      <c r="N569" s="304">
        <v>0.76</v>
      </c>
      <c r="O569" s="380">
        <v>0.24540999999999999</v>
      </c>
      <c r="P569" s="380">
        <v>5.3E-3</v>
      </c>
      <c r="Q569" s="304">
        <v>0.31806000000000001</v>
      </c>
      <c r="R569" s="302"/>
      <c r="S569" s="302">
        <v>416</v>
      </c>
      <c r="T569" s="302">
        <v>30</v>
      </c>
      <c r="U569" s="302">
        <v>416</v>
      </c>
      <c r="V569" s="302">
        <v>30</v>
      </c>
      <c r="W569" s="302">
        <v>416</v>
      </c>
      <c r="X569" s="305">
        <v>29</v>
      </c>
      <c r="Y569" s="304">
        <v>0.99555555555555553</v>
      </c>
      <c r="Z569" s="381"/>
      <c r="AA569" s="302">
        <v>407</v>
      </c>
      <c r="AB569" s="302">
        <v>91</v>
      </c>
      <c r="AC569" s="302">
        <v>432</v>
      </c>
      <c r="AD569" s="302">
        <v>32</v>
      </c>
      <c r="AE569" s="303">
        <v>514</v>
      </c>
      <c r="AF569" s="303">
        <v>42</v>
      </c>
      <c r="AG569" s="302">
        <v>453</v>
      </c>
      <c r="AH569" s="302">
        <v>52</v>
      </c>
      <c r="AI569" s="302">
        <v>432</v>
      </c>
      <c r="AJ569" s="302">
        <v>37</v>
      </c>
      <c r="AK569" s="302">
        <v>450</v>
      </c>
      <c r="AL569" s="302">
        <v>34</v>
      </c>
      <c r="AM569" s="302">
        <v>438</v>
      </c>
      <c r="AN569" s="302">
        <v>35</v>
      </c>
      <c r="AO569" s="302">
        <v>411</v>
      </c>
      <c r="AP569" s="302">
        <v>34</v>
      </c>
      <c r="AQ569" s="302">
        <v>441</v>
      </c>
      <c r="AR569" s="302">
        <v>40</v>
      </c>
      <c r="AS569" s="302">
        <v>448</v>
      </c>
      <c r="AT569" s="302">
        <v>37</v>
      </c>
      <c r="AU569" s="302">
        <v>440</v>
      </c>
      <c r="AV569" s="302">
        <v>34</v>
      </c>
      <c r="AW569" s="302">
        <v>419</v>
      </c>
      <c r="AX569" s="302">
        <v>36</v>
      </c>
      <c r="AY569" s="302">
        <v>423</v>
      </c>
      <c r="AZ569" s="302">
        <v>33</v>
      </c>
      <c r="BA569" s="302">
        <v>433</v>
      </c>
      <c r="BB569" s="302">
        <v>35</v>
      </c>
      <c r="BC569" s="302">
        <v>448</v>
      </c>
      <c r="BD569" s="302">
        <v>38</v>
      </c>
      <c r="BE569" s="302">
        <v>426</v>
      </c>
      <c r="BF569" s="302">
        <v>40</v>
      </c>
      <c r="BG569" s="302">
        <v>443</v>
      </c>
      <c r="BH569" s="303">
        <v>49</v>
      </c>
      <c r="BI569" s="303">
        <v>424</v>
      </c>
      <c r="BJ569" s="305">
        <v>35</v>
      </c>
      <c r="BK569" s="302">
        <v>450</v>
      </c>
      <c r="BL569" s="303">
        <v>35</v>
      </c>
      <c r="BM569" s="302">
        <v>448</v>
      </c>
      <c r="BN569" s="302">
        <v>62</v>
      </c>
      <c r="BO569" s="302">
        <v>429</v>
      </c>
      <c r="BP569" s="302">
        <v>57</v>
      </c>
      <c r="BQ569" s="303">
        <v>448</v>
      </c>
      <c r="BR569" s="302">
        <v>32</v>
      </c>
      <c r="BS569" s="303">
        <v>450</v>
      </c>
      <c r="BT569" s="302">
        <v>32</v>
      </c>
      <c r="BU569" s="302">
        <v>456</v>
      </c>
      <c r="BV569" s="302">
        <v>42</v>
      </c>
      <c r="BW569" s="302">
        <v>436</v>
      </c>
      <c r="BX569" s="302">
        <v>34</v>
      </c>
      <c r="BY569" s="302"/>
      <c r="BZ569" s="346"/>
      <c r="CA569" s="302"/>
      <c r="CB569" s="302"/>
      <c r="CC569" s="302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</row>
    <row r="570" spans="1:166" s="30" customFormat="1" ht="12" customHeight="1">
      <c r="A570" s="24" t="s">
        <v>499</v>
      </c>
      <c r="B570" s="24"/>
      <c r="C570" s="305">
        <v>7.0259999999999998</v>
      </c>
      <c r="D570" s="25" t="s">
        <v>461</v>
      </c>
      <c r="E570" s="25"/>
      <c r="F570" s="303">
        <v>5106.3</v>
      </c>
      <c r="G570" s="303">
        <v>2.5</v>
      </c>
      <c r="H570" s="303">
        <v>1417.4</v>
      </c>
      <c r="I570" s="303">
        <v>27</v>
      </c>
      <c r="J570" s="305">
        <v>72.242000000000004</v>
      </c>
      <c r="K570" s="380">
        <v>0.91059999999999997</v>
      </c>
      <c r="L570" s="380">
        <v>6.1999999999999998E-3</v>
      </c>
      <c r="M570" s="304">
        <v>30.84</v>
      </c>
      <c r="N570" s="304">
        <v>0.76</v>
      </c>
      <c r="O570" s="380">
        <v>0.24592</v>
      </c>
      <c r="P570" s="380">
        <v>5.3E-3</v>
      </c>
      <c r="Q570" s="304">
        <v>0.11638999999999999</v>
      </c>
      <c r="R570" s="302"/>
      <c r="S570" s="302">
        <v>437</v>
      </c>
      <c r="T570" s="302">
        <v>25</v>
      </c>
      <c r="U570" s="302">
        <v>437</v>
      </c>
      <c r="V570" s="302">
        <v>25</v>
      </c>
      <c r="W570" s="302">
        <v>437</v>
      </c>
      <c r="X570" s="305">
        <v>25</v>
      </c>
      <c r="Y570" s="304">
        <v>0.9915433403805497</v>
      </c>
      <c r="Z570" s="381"/>
      <c r="AA570" s="302">
        <v>450</v>
      </c>
      <c r="AB570" s="302">
        <v>120</v>
      </c>
      <c r="AC570" s="302">
        <v>467</v>
      </c>
      <c r="AD570" s="302">
        <v>34</v>
      </c>
      <c r="AE570" s="303">
        <v>510</v>
      </c>
      <c r="AF570" s="303">
        <v>41</v>
      </c>
      <c r="AG570" s="302">
        <v>456</v>
      </c>
      <c r="AH570" s="302">
        <v>47</v>
      </c>
      <c r="AI570" s="302">
        <v>453</v>
      </c>
      <c r="AJ570" s="302">
        <v>24</v>
      </c>
      <c r="AK570" s="302">
        <v>469</v>
      </c>
      <c r="AL570" s="302">
        <v>27</v>
      </c>
      <c r="AM570" s="302">
        <v>463</v>
      </c>
      <c r="AN570" s="302">
        <v>28</v>
      </c>
      <c r="AO570" s="302">
        <v>453</v>
      </c>
      <c r="AP570" s="302">
        <v>26</v>
      </c>
      <c r="AQ570" s="302">
        <v>464</v>
      </c>
      <c r="AR570" s="302">
        <v>25</v>
      </c>
      <c r="AS570" s="302">
        <v>444</v>
      </c>
      <c r="AT570" s="302">
        <v>26</v>
      </c>
      <c r="AU570" s="302">
        <v>481</v>
      </c>
      <c r="AV570" s="302">
        <v>34</v>
      </c>
      <c r="AW570" s="302">
        <v>448</v>
      </c>
      <c r="AX570" s="302">
        <v>34</v>
      </c>
      <c r="AY570" s="302">
        <v>451</v>
      </c>
      <c r="AZ570" s="302">
        <v>32</v>
      </c>
      <c r="BA570" s="302">
        <v>451</v>
      </c>
      <c r="BB570" s="302">
        <v>29</v>
      </c>
      <c r="BC570" s="302">
        <v>476</v>
      </c>
      <c r="BD570" s="302">
        <v>30</v>
      </c>
      <c r="BE570" s="302">
        <v>448</v>
      </c>
      <c r="BF570" s="302">
        <v>27</v>
      </c>
      <c r="BG570" s="302">
        <v>454</v>
      </c>
      <c r="BH570" s="303">
        <v>34</v>
      </c>
      <c r="BI570" s="303">
        <v>450</v>
      </c>
      <c r="BJ570" s="305">
        <v>25</v>
      </c>
      <c r="BK570" s="302">
        <v>484</v>
      </c>
      <c r="BL570" s="303">
        <v>36</v>
      </c>
      <c r="BM570" s="302">
        <v>466</v>
      </c>
      <c r="BN570" s="302">
        <v>65</v>
      </c>
      <c r="BO570" s="302">
        <v>476</v>
      </c>
      <c r="BP570" s="302">
        <v>30</v>
      </c>
      <c r="BQ570" s="303">
        <v>469</v>
      </c>
      <c r="BR570" s="302">
        <v>29</v>
      </c>
      <c r="BS570" s="303">
        <v>473</v>
      </c>
      <c r="BT570" s="302">
        <v>30</v>
      </c>
      <c r="BU570" s="302">
        <v>481</v>
      </c>
      <c r="BV570" s="302">
        <v>32</v>
      </c>
      <c r="BW570" s="302">
        <v>464</v>
      </c>
      <c r="BX570" s="302">
        <v>29</v>
      </c>
      <c r="BY570" s="302"/>
      <c r="BZ570" s="346"/>
      <c r="CA570" s="302"/>
      <c r="CB570" s="302"/>
      <c r="CC570" s="302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</row>
    <row r="571" spans="1:166" s="30" customFormat="1" ht="12" customHeight="1">
      <c r="A571" s="24" t="s">
        <v>500</v>
      </c>
      <c r="B571" s="24"/>
      <c r="C571" s="305">
        <v>7.3109999999999999</v>
      </c>
      <c r="D571" s="25" t="s">
        <v>461</v>
      </c>
      <c r="E571" s="25"/>
      <c r="F571" s="303">
        <v>5106.3999999999996</v>
      </c>
      <c r="G571" s="303">
        <v>2</v>
      </c>
      <c r="H571" s="303">
        <v>1412.2</v>
      </c>
      <c r="I571" s="303">
        <v>27</v>
      </c>
      <c r="J571" s="305">
        <v>72.343999999999994</v>
      </c>
      <c r="K571" s="380">
        <v>0.91149999999999998</v>
      </c>
      <c r="L571" s="380">
        <v>6.0000000000000001E-3</v>
      </c>
      <c r="M571" s="304">
        <v>30.75</v>
      </c>
      <c r="N571" s="304">
        <v>0.76</v>
      </c>
      <c r="O571" s="380">
        <v>0.24492</v>
      </c>
      <c r="P571" s="380">
        <v>5.1999999999999998E-3</v>
      </c>
      <c r="Q571" s="304">
        <v>0.4204</v>
      </c>
      <c r="R571" s="302"/>
      <c r="S571" s="302">
        <v>421</v>
      </c>
      <c r="T571" s="302">
        <v>20</v>
      </c>
      <c r="U571" s="302">
        <v>421</v>
      </c>
      <c r="V571" s="302">
        <v>19</v>
      </c>
      <c r="W571" s="302">
        <v>421</v>
      </c>
      <c r="X571" s="305">
        <v>20</v>
      </c>
      <c r="Y571" s="304">
        <v>0.99340659340659343</v>
      </c>
      <c r="Z571" s="381"/>
      <c r="AA571" s="302">
        <v>380</v>
      </c>
      <c r="AB571" s="302">
        <v>120</v>
      </c>
      <c r="AC571" s="302">
        <v>447</v>
      </c>
      <c r="AD571" s="302">
        <v>24</v>
      </c>
      <c r="AE571" s="303">
        <v>520</v>
      </c>
      <c r="AF571" s="303">
        <v>43</v>
      </c>
      <c r="AG571" s="302">
        <v>467</v>
      </c>
      <c r="AH571" s="302">
        <v>38</v>
      </c>
      <c r="AI571" s="302">
        <v>431</v>
      </c>
      <c r="AJ571" s="302">
        <v>19</v>
      </c>
      <c r="AK571" s="302">
        <v>432</v>
      </c>
      <c r="AL571" s="302">
        <v>27</v>
      </c>
      <c r="AM571" s="302">
        <v>439</v>
      </c>
      <c r="AN571" s="302">
        <v>23</v>
      </c>
      <c r="AO571" s="302">
        <v>421</v>
      </c>
      <c r="AP571" s="302">
        <v>19</v>
      </c>
      <c r="AQ571" s="302">
        <v>443</v>
      </c>
      <c r="AR571" s="302">
        <v>25</v>
      </c>
      <c r="AS571" s="302">
        <v>454</v>
      </c>
      <c r="AT571" s="302">
        <v>32</v>
      </c>
      <c r="AU571" s="302">
        <v>428</v>
      </c>
      <c r="AV571" s="302">
        <v>34</v>
      </c>
      <c r="AW571" s="302">
        <v>430</v>
      </c>
      <c r="AX571" s="302">
        <v>26</v>
      </c>
      <c r="AY571" s="302">
        <v>430</v>
      </c>
      <c r="AZ571" s="302">
        <v>34</v>
      </c>
      <c r="BA571" s="302">
        <v>453</v>
      </c>
      <c r="BB571" s="302">
        <v>31</v>
      </c>
      <c r="BC571" s="302">
        <v>431</v>
      </c>
      <c r="BD571" s="302">
        <v>25</v>
      </c>
      <c r="BE571" s="302">
        <v>438</v>
      </c>
      <c r="BF571" s="302">
        <v>22</v>
      </c>
      <c r="BG571" s="302">
        <v>447</v>
      </c>
      <c r="BH571" s="303">
        <v>29</v>
      </c>
      <c r="BI571" s="303">
        <v>438</v>
      </c>
      <c r="BJ571" s="305">
        <v>26</v>
      </c>
      <c r="BK571" s="302">
        <v>445</v>
      </c>
      <c r="BL571" s="303">
        <v>31</v>
      </c>
      <c r="BM571" s="302">
        <v>452</v>
      </c>
      <c r="BN571" s="302">
        <v>45</v>
      </c>
      <c r="BO571" s="302">
        <v>405</v>
      </c>
      <c r="BP571" s="302">
        <v>26</v>
      </c>
      <c r="BQ571" s="303">
        <v>452</v>
      </c>
      <c r="BR571" s="302">
        <v>20</v>
      </c>
      <c r="BS571" s="303">
        <v>455</v>
      </c>
      <c r="BT571" s="302">
        <v>21</v>
      </c>
      <c r="BU571" s="302">
        <v>456</v>
      </c>
      <c r="BV571" s="302">
        <v>32</v>
      </c>
      <c r="BW571" s="302">
        <v>435</v>
      </c>
      <c r="BX571" s="302">
        <v>30</v>
      </c>
      <c r="BY571" s="302"/>
      <c r="BZ571" s="346"/>
      <c r="CA571" s="302"/>
      <c r="CB571" s="302"/>
      <c r="CC571" s="302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</row>
    <row r="572" spans="1:166" s="54" customFormat="1" ht="12" customHeight="1">
      <c r="A572" s="51" t="s">
        <v>608</v>
      </c>
      <c r="B572" s="51"/>
      <c r="C572" s="390"/>
      <c r="D572" s="52"/>
      <c r="E572" s="52"/>
      <c r="F572" s="389"/>
      <c r="G572" s="389"/>
      <c r="H572" s="389"/>
      <c r="I572" s="389"/>
      <c r="J572" s="390"/>
      <c r="K572" s="391"/>
      <c r="L572" s="391"/>
      <c r="M572" s="392"/>
      <c r="N572" s="392"/>
      <c r="O572" s="391"/>
      <c r="P572" s="391"/>
      <c r="Q572" s="392"/>
      <c r="R572" s="391"/>
      <c r="S572" s="389">
        <f t="shared" ref="S572:BQ572" si="93">AVERAGE(S523:S571)</f>
        <v>427.83673469387753</v>
      </c>
      <c r="T572" s="391"/>
      <c r="U572" s="389">
        <f>AVERAGE(U523:U571)</f>
        <v>427.57142857142856</v>
      </c>
      <c r="V572" s="391"/>
      <c r="W572" s="389">
        <f t="shared" si="93"/>
        <v>427.67346938775512</v>
      </c>
      <c r="X572" s="391"/>
      <c r="Y572" s="392">
        <f t="shared" si="93"/>
        <v>0.99022013769595996</v>
      </c>
      <c r="Z572" s="391"/>
      <c r="AA572" s="389">
        <f t="shared" si="93"/>
        <v>415.24489795918367</v>
      </c>
      <c r="AB572" s="391"/>
      <c r="AC572" s="389">
        <f t="shared" si="93"/>
        <v>452.69387755102042</v>
      </c>
      <c r="AD572" s="391"/>
      <c r="AE572" s="389">
        <f t="shared" si="93"/>
        <v>518.59183673469386</v>
      </c>
      <c r="AF572" s="392"/>
      <c r="AG572" s="389">
        <f t="shared" si="93"/>
        <v>463.51020408163265</v>
      </c>
      <c r="AH572" s="391"/>
      <c r="AI572" s="389">
        <f t="shared" si="93"/>
        <v>442.28571428571428</v>
      </c>
      <c r="AJ572" s="391"/>
      <c r="AK572" s="389">
        <f t="shared" si="93"/>
        <v>455.12244897959181</v>
      </c>
      <c r="AL572" s="391"/>
      <c r="AM572" s="389">
        <f t="shared" si="93"/>
        <v>449.24489795918367</v>
      </c>
      <c r="AN572" s="391"/>
      <c r="AO572" s="389">
        <f t="shared" si="93"/>
        <v>431.16326530612247</v>
      </c>
      <c r="AP572" s="391"/>
      <c r="AQ572" s="389">
        <f t="shared" si="93"/>
        <v>456.0408163265306</v>
      </c>
      <c r="AR572" s="391"/>
      <c r="AS572" s="389">
        <f t="shared" si="93"/>
        <v>449.26530612244898</v>
      </c>
      <c r="AT572" s="391"/>
      <c r="AU572" s="389">
        <f t="shared" si="93"/>
        <v>451</v>
      </c>
      <c r="AV572" s="391"/>
      <c r="AW572" s="389">
        <f t="shared" si="93"/>
        <v>439.22448979591837</v>
      </c>
      <c r="AX572" s="391"/>
      <c r="AY572" s="389">
        <f t="shared" si="93"/>
        <v>439.10204081632651</v>
      </c>
      <c r="AZ572" s="391"/>
      <c r="BA572" s="389">
        <f t="shared" si="93"/>
        <v>451.10204081632651</v>
      </c>
      <c r="BB572" s="391"/>
      <c r="BC572" s="389">
        <f t="shared" si="93"/>
        <v>456.85714285714283</v>
      </c>
      <c r="BD572" s="391"/>
      <c r="BE572" s="389">
        <f t="shared" si="93"/>
        <v>438.30612244897958</v>
      </c>
      <c r="BF572" s="391"/>
      <c r="BG572" s="389">
        <f t="shared" si="93"/>
        <v>453.0408163265306</v>
      </c>
      <c r="BH572" s="389"/>
      <c r="BI572" s="389">
        <f t="shared" si="93"/>
        <v>440.22448979591837</v>
      </c>
      <c r="BJ572" s="390"/>
      <c r="BK572" s="389">
        <f t="shared" si="93"/>
        <v>454.14285714285717</v>
      </c>
      <c r="BL572" s="390"/>
      <c r="BM572" s="389">
        <f t="shared" si="93"/>
        <v>453.55102040816325</v>
      </c>
      <c r="BN572" s="391"/>
      <c r="BO572" s="389">
        <f t="shared" si="93"/>
        <v>438.0204081632653</v>
      </c>
      <c r="BP572" s="391"/>
      <c r="BQ572" s="389">
        <f t="shared" si="93"/>
        <v>458.73469387755102</v>
      </c>
      <c r="BR572" s="391"/>
      <c r="BS572" s="389">
        <f>AVERAGE(BS523:BS571)</f>
        <v>463.30612244897958</v>
      </c>
      <c r="BT572" s="391"/>
      <c r="BU572" s="389">
        <f>AVERAGE(BU523:BU571)</f>
        <v>466.51020408163265</v>
      </c>
      <c r="BV572" s="391"/>
      <c r="BW572" s="389">
        <f>AVERAGE(BW523:BW571)</f>
        <v>448.91836734693879</v>
      </c>
      <c r="BX572" s="391"/>
      <c r="BY572" s="391"/>
      <c r="BZ572" s="346"/>
      <c r="CA572" s="394"/>
      <c r="CB572" s="394"/>
      <c r="CC572" s="394"/>
      <c r="CD572" s="53"/>
      <c r="CE572" s="53"/>
      <c r="CF572" s="53"/>
      <c r="CG572" s="53"/>
      <c r="CH572" s="53"/>
      <c r="CI572" s="53"/>
      <c r="CJ572" s="53"/>
      <c r="CK572" s="53"/>
      <c r="CL572" s="53"/>
      <c r="CM572" s="53"/>
      <c r="CN572" s="53"/>
      <c r="CO572" s="53"/>
      <c r="CP572" s="53"/>
      <c r="CQ572" s="53"/>
      <c r="CR572" s="53"/>
      <c r="CS572" s="53"/>
      <c r="CT572" s="53"/>
      <c r="CU572" s="53"/>
      <c r="CV572" s="53"/>
      <c r="CW572" s="53"/>
      <c r="CX572" s="53"/>
      <c r="CY572" s="53"/>
      <c r="CZ572" s="53"/>
      <c r="DA572" s="53"/>
      <c r="DB572" s="53"/>
      <c r="DC572" s="53"/>
      <c r="DD572" s="53"/>
      <c r="DE572" s="53"/>
      <c r="DF572" s="53"/>
      <c r="DG572" s="53"/>
      <c r="DH572" s="53"/>
      <c r="DI572" s="53"/>
      <c r="DJ572" s="53"/>
      <c r="DK572" s="53"/>
      <c r="DL572" s="53"/>
      <c r="DM572" s="53"/>
      <c r="DN572" s="53"/>
      <c r="DO572" s="53"/>
      <c r="DP572" s="53"/>
      <c r="DQ572" s="53"/>
      <c r="DR572" s="53"/>
      <c r="DS572" s="53"/>
      <c r="DT572" s="53"/>
      <c r="DU572" s="53"/>
      <c r="DV572" s="53"/>
      <c r="DW572" s="53"/>
      <c r="DX572" s="53"/>
      <c r="DY572" s="53"/>
      <c r="DZ572" s="53"/>
      <c r="EA572" s="53"/>
      <c r="EB572" s="53"/>
      <c r="EC572" s="53"/>
      <c r="ED572" s="53"/>
      <c r="EE572" s="53"/>
      <c r="EF572" s="53"/>
      <c r="EG572" s="53"/>
      <c r="EH572" s="53"/>
      <c r="EI572" s="53"/>
      <c r="EJ572" s="53"/>
      <c r="EK572" s="53"/>
      <c r="EL572" s="53"/>
      <c r="EM572" s="53"/>
      <c r="EN572" s="53"/>
      <c r="EO572" s="53"/>
      <c r="EP572" s="53"/>
      <c r="EQ572" s="53"/>
      <c r="ER572" s="53"/>
      <c r="ES572" s="53"/>
      <c r="ET572" s="53"/>
      <c r="EU572" s="53"/>
      <c r="EV572" s="53"/>
      <c r="EW572" s="53"/>
      <c r="EX572" s="53"/>
      <c r="EY572" s="53"/>
      <c r="EZ572" s="53"/>
      <c r="FA572" s="53"/>
      <c r="FB572" s="53"/>
      <c r="FC572" s="53"/>
      <c r="FD572" s="53"/>
      <c r="FE572" s="53"/>
      <c r="FF572" s="53"/>
      <c r="FG572" s="53"/>
      <c r="FH572" s="53"/>
      <c r="FI572" s="53"/>
      <c r="FJ572" s="53"/>
    </row>
    <row r="573" spans="1:166" s="54" customFormat="1" ht="12" customHeight="1">
      <c r="A573" s="51" t="s">
        <v>599</v>
      </c>
      <c r="B573" s="51"/>
      <c r="C573" s="390"/>
      <c r="D573" s="52"/>
      <c r="E573" s="52"/>
      <c r="F573" s="389"/>
      <c r="G573" s="389"/>
      <c r="H573" s="389"/>
      <c r="I573" s="389"/>
      <c r="J573" s="390"/>
      <c r="K573" s="391"/>
      <c r="L573" s="391"/>
      <c r="M573" s="392"/>
      <c r="N573" s="392"/>
      <c r="O573" s="391"/>
      <c r="P573" s="391"/>
      <c r="Q573" s="392"/>
      <c r="R573" s="391"/>
      <c r="S573" s="389">
        <f t="shared" ref="S573:BQ573" si="94">2*_xlfn.STDEV.S(S523:S571)</f>
        <v>26.25943303137468</v>
      </c>
      <c r="T573" s="391"/>
      <c r="U573" s="389">
        <f>2*_xlfn.STDEV.S(U523:U571)</f>
        <v>25.482019804821864</v>
      </c>
      <c r="V573" s="391"/>
      <c r="W573" s="389">
        <f t="shared" si="94"/>
        <v>26.06206615978493</v>
      </c>
      <c r="X573" s="391"/>
      <c r="Y573" s="392">
        <f t="shared" si="94"/>
        <v>1.423439237412963E-2</v>
      </c>
      <c r="Z573" s="391"/>
      <c r="AA573" s="389">
        <f t="shared" si="94"/>
        <v>131.23168482512472</v>
      </c>
      <c r="AB573" s="391"/>
      <c r="AC573" s="389">
        <f t="shared" si="94"/>
        <v>31.24154307337335</v>
      </c>
      <c r="AD573" s="391"/>
      <c r="AE573" s="389">
        <f t="shared" si="94"/>
        <v>34.6985070940786</v>
      </c>
      <c r="AF573" s="392"/>
      <c r="AG573" s="389">
        <f t="shared" si="94"/>
        <v>32.690779660784045</v>
      </c>
      <c r="AH573" s="391"/>
      <c r="AI573" s="389">
        <f t="shared" si="94"/>
        <v>28.410678743505347</v>
      </c>
      <c r="AJ573" s="391"/>
      <c r="AK573" s="389">
        <f t="shared" si="94"/>
        <v>32.105639829219058</v>
      </c>
      <c r="AL573" s="391"/>
      <c r="AM573" s="389">
        <f t="shared" si="94"/>
        <v>31.768775582965365</v>
      </c>
      <c r="AN573" s="391"/>
      <c r="AO573" s="389">
        <f t="shared" si="94"/>
        <v>29.101394407529426</v>
      </c>
      <c r="AP573" s="391"/>
      <c r="AQ573" s="389">
        <f t="shared" si="94"/>
        <v>36.407323401740356</v>
      </c>
      <c r="AR573" s="391"/>
      <c r="AS573" s="389">
        <f t="shared" si="94"/>
        <v>31.042378319012222</v>
      </c>
      <c r="AT573" s="391"/>
      <c r="AU573" s="389">
        <f t="shared" si="94"/>
        <v>33.968122310974643</v>
      </c>
      <c r="AV573" s="391"/>
      <c r="AW573" s="389">
        <f t="shared" si="94"/>
        <v>28.434911951456343</v>
      </c>
      <c r="AX573" s="391"/>
      <c r="AY573" s="389">
        <f t="shared" si="94"/>
        <v>31.948513001283754</v>
      </c>
      <c r="AZ573" s="391"/>
      <c r="BA573" s="389">
        <f t="shared" si="94"/>
        <v>27.108562294224754</v>
      </c>
      <c r="BB573" s="391"/>
      <c r="BC573" s="389">
        <f t="shared" si="94"/>
        <v>31.04029639033752</v>
      </c>
      <c r="BD573" s="391"/>
      <c r="BE573" s="389">
        <f t="shared" si="94"/>
        <v>29.741116549407522</v>
      </c>
      <c r="BF573" s="391"/>
      <c r="BG573" s="389">
        <f t="shared" si="94"/>
        <v>35.66968643837852</v>
      </c>
      <c r="BH573" s="389"/>
      <c r="BI573" s="389">
        <f t="shared" si="94"/>
        <v>26.627884213490841</v>
      </c>
      <c r="BJ573" s="390"/>
      <c r="BK573" s="389">
        <f t="shared" si="94"/>
        <v>39.602188491715111</v>
      </c>
      <c r="BL573" s="390"/>
      <c r="BM573" s="389">
        <f t="shared" si="94"/>
        <v>54.237227719973838</v>
      </c>
      <c r="BN573" s="391"/>
      <c r="BO573" s="389">
        <f t="shared" si="94"/>
        <v>36.538768898979903</v>
      </c>
      <c r="BP573" s="391"/>
      <c r="BQ573" s="389">
        <f t="shared" si="94"/>
        <v>25.072479967100989</v>
      </c>
      <c r="BR573" s="391"/>
      <c r="BS573" s="389">
        <f>2*_xlfn.STDEV.S(BS523:BS571)</f>
        <v>27.401958815726577</v>
      </c>
      <c r="BT573" s="391"/>
      <c r="BU573" s="389">
        <f>2*_xlfn.STDEV.S(BU523:BU571)</f>
        <v>28.009291461285933</v>
      </c>
      <c r="BV573" s="391"/>
      <c r="BW573" s="389">
        <f>2*_xlfn.STDEV.S(BW523:BW571)</f>
        <v>32.168402547359733</v>
      </c>
      <c r="BX573" s="391"/>
      <c r="BY573" s="391"/>
      <c r="BZ573" s="346"/>
      <c r="CA573" s="394"/>
      <c r="CB573" s="394"/>
      <c r="CC573" s="394"/>
      <c r="CD573" s="53"/>
      <c r="CE573" s="53"/>
      <c r="CF573" s="53"/>
      <c r="CG573" s="53"/>
      <c r="CH573" s="53"/>
      <c r="CI573" s="53"/>
      <c r="CJ573" s="53"/>
      <c r="CK573" s="53"/>
      <c r="CL573" s="53"/>
      <c r="CM573" s="53"/>
      <c r="CN573" s="53"/>
      <c r="CO573" s="53"/>
      <c r="CP573" s="53"/>
      <c r="CQ573" s="53"/>
      <c r="CR573" s="53"/>
      <c r="CS573" s="53"/>
      <c r="CT573" s="53"/>
      <c r="CU573" s="53"/>
      <c r="CV573" s="53"/>
      <c r="CW573" s="53"/>
      <c r="CX573" s="53"/>
      <c r="CY573" s="53"/>
      <c r="CZ573" s="53"/>
      <c r="DA573" s="53"/>
      <c r="DB573" s="53"/>
      <c r="DC573" s="53"/>
      <c r="DD573" s="53"/>
      <c r="DE573" s="53"/>
      <c r="DF573" s="53"/>
      <c r="DG573" s="53"/>
      <c r="DH573" s="53"/>
      <c r="DI573" s="53"/>
      <c r="DJ573" s="53"/>
      <c r="DK573" s="53"/>
      <c r="DL573" s="53"/>
      <c r="DM573" s="53"/>
      <c r="DN573" s="53"/>
      <c r="DO573" s="53"/>
      <c r="DP573" s="53"/>
      <c r="DQ573" s="53"/>
      <c r="DR573" s="53"/>
      <c r="DS573" s="53"/>
      <c r="DT573" s="53"/>
      <c r="DU573" s="53"/>
      <c r="DV573" s="53"/>
      <c r="DW573" s="53"/>
      <c r="DX573" s="53"/>
      <c r="DY573" s="53"/>
      <c r="DZ573" s="53"/>
      <c r="EA573" s="53"/>
      <c r="EB573" s="53"/>
      <c r="EC573" s="53"/>
      <c r="ED573" s="53"/>
      <c r="EE573" s="53"/>
      <c r="EF573" s="53"/>
      <c r="EG573" s="53"/>
      <c r="EH573" s="53"/>
      <c r="EI573" s="53"/>
      <c r="EJ573" s="53"/>
      <c r="EK573" s="53"/>
      <c r="EL573" s="53"/>
      <c r="EM573" s="53"/>
      <c r="EN573" s="53"/>
      <c r="EO573" s="53"/>
      <c r="EP573" s="53"/>
      <c r="EQ573" s="53"/>
      <c r="ER573" s="53"/>
      <c r="ES573" s="53"/>
      <c r="ET573" s="53"/>
      <c r="EU573" s="53"/>
      <c r="EV573" s="53"/>
      <c r="EW573" s="53"/>
      <c r="EX573" s="53"/>
      <c r="EY573" s="53"/>
      <c r="EZ573" s="53"/>
      <c r="FA573" s="53"/>
      <c r="FB573" s="53"/>
      <c r="FC573" s="53"/>
      <c r="FD573" s="53"/>
      <c r="FE573" s="53"/>
      <c r="FF573" s="53"/>
      <c r="FG573" s="53"/>
      <c r="FH573" s="53"/>
      <c r="FI573" s="53"/>
      <c r="FJ573" s="53"/>
    </row>
    <row r="574" spans="1:166" s="54" customFormat="1" ht="12" customHeight="1">
      <c r="A574" s="51"/>
      <c r="B574" s="51"/>
      <c r="C574" s="390"/>
      <c r="D574" s="52"/>
      <c r="E574" s="52"/>
      <c r="F574" s="389"/>
      <c r="G574" s="389"/>
      <c r="H574" s="389"/>
      <c r="I574" s="389"/>
      <c r="J574" s="390"/>
      <c r="K574" s="391"/>
      <c r="L574" s="391"/>
      <c r="M574" s="392"/>
      <c r="N574" s="392"/>
      <c r="O574" s="391"/>
      <c r="P574" s="391"/>
      <c r="Q574" s="392"/>
      <c r="R574" s="391"/>
      <c r="S574" s="389"/>
      <c r="T574" s="391"/>
      <c r="U574" s="389"/>
      <c r="V574" s="391"/>
      <c r="W574" s="389"/>
      <c r="X574" s="391"/>
      <c r="Y574" s="392"/>
      <c r="Z574" s="391"/>
      <c r="AA574" s="389"/>
      <c r="AB574" s="391"/>
      <c r="AC574" s="389"/>
      <c r="AD574" s="391"/>
      <c r="AE574" s="392"/>
      <c r="AF574" s="392"/>
      <c r="AG574" s="389"/>
      <c r="AH574" s="391"/>
      <c r="AI574" s="389"/>
      <c r="AJ574" s="391"/>
      <c r="AK574" s="389"/>
      <c r="AL574" s="391"/>
      <c r="AM574" s="389"/>
      <c r="AN574" s="391"/>
      <c r="AO574" s="389"/>
      <c r="AP574" s="391"/>
      <c r="AQ574" s="389"/>
      <c r="AR574" s="391"/>
      <c r="AS574" s="389"/>
      <c r="AT574" s="391"/>
      <c r="AU574" s="389"/>
      <c r="AV574" s="391"/>
      <c r="AW574" s="389"/>
      <c r="AX574" s="391"/>
      <c r="AY574" s="389"/>
      <c r="AZ574" s="391"/>
      <c r="BA574" s="389"/>
      <c r="BB574" s="391"/>
      <c r="BC574" s="389"/>
      <c r="BD574" s="391"/>
      <c r="BE574" s="389"/>
      <c r="BF574" s="391"/>
      <c r="BG574" s="389"/>
      <c r="BH574" s="391"/>
      <c r="BI574" s="389"/>
      <c r="BJ574" s="390"/>
      <c r="BK574" s="389"/>
      <c r="BL574" s="390"/>
      <c r="BM574" s="389"/>
      <c r="BN574" s="391"/>
      <c r="BO574" s="389"/>
      <c r="BP574" s="391"/>
      <c r="BQ574" s="389"/>
      <c r="BR574" s="391"/>
      <c r="BS574" s="389"/>
      <c r="BT574" s="391"/>
      <c r="BU574" s="389"/>
      <c r="BV574" s="391"/>
      <c r="BW574" s="389"/>
      <c r="BX574" s="391"/>
      <c r="BY574" s="391"/>
      <c r="BZ574" s="346"/>
      <c r="CA574" s="394"/>
      <c r="CB574" s="394"/>
      <c r="CC574" s="394"/>
      <c r="CD574" s="53"/>
      <c r="CE574" s="53"/>
      <c r="CF574" s="53"/>
      <c r="CG574" s="53"/>
      <c r="CH574" s="53"/>
      <c r="CI574" s="53"/>
      <c r="CJ574" s="53"/>
      <c r="CK574" s="53"/>
      <c r="CL574" s="53"/>
      <c r="CM574" s="53"/>
      <c r="CN574" s="53"/>
      <c r="CO574" s="53"/>
      <c r="CP574" s="53"/>
      <c r="CQ574" s="53"/>
      <c r="CR574" s="53"/>
      <c r="CS574" s="53"/>
      <c r="CT574" s="53"/>
      <c r="CU574" s="53"/>
      <c r="CV574" s="53"/>
      <c r="CW574" s="53"/>
      <c r="CX574" s="53"/>
      <c r="CY574" s="53"/>
      <c r="CZ574" s="53"/>
      <c r="DA574" s="53"/>
      <c r="DB574" s="53"/>
      <c r="DC574" s="53"/>
      <c r="DD574" s="53"/>
      <c r="DE574" s="53"/>
      <c r="DF574" s="53"/>
      <c r="DG574" s="53"/>
      <c r="DH574" s="53"/>
      <c r="DI574" s="53"/>
      <c r="DJ574" s="53"/>
      <c r="DK574" s="53"/>
      <c r="DL574" s="53"/>
      <c r="DM574" s="53"/>
      <c r="DN574" s="53"/>
      <c r="DO574" s="53"/>
      <c r="DP574" s="53"/>
      <c r="DQ574" s="53"/>
      <c r="DR574" s="53"/>
      <c r="DS574" s="53"/>
      <c r="DT574" s="53"/>
      <c r="DU574" s="53"/>
      <c r="DV574" s="53"/>
      <c r="DW574" s="53"/>
      <c r="DX574" s="53"/>
      <c r="DY574" s="53"/>
      <c r="DZ574" s="53"/>
      <c r="EA574" s="53"/>
      <c r="EB574" s="53"/>
      <c r="EC574" s="53"/>
      <c r="ED574" s="53"/>
      <c r="EE574" s="53"/>
      <c r="EF574" s="53"/>
      <c r="EG574" s="53"/>
      <c r="EH574" s="53"/>
      <c r="EI574" s="53"/>
      <c r="EJ574" s="53"/>
      <c r="EK574" s="53"/>
      <c r="EL574" s="53"/>
      <c r="EM574" s="53"/>
      <c r="EN574" s="53"/>
      <c r="EO574" s="53"/>
      <c r="EP574" s="53"/>
      <c r="EQ574" s="53"/>
      <c r="ER574" s="53"/>
      <c r="ES574" s="53"/>
      <c r="ET574" s="53"/>
      <c r="EU574" s="53"/>
      <c r="EV574" s="53"/>
      <c r="EW574" s="53"/>
      <c r="EX574" s="53"/>
      <c r="EY574" s="53"/>
      <c r="EZ574" s="53"/>
      <c r="FA574" s="53"/>
      <c r="FB574" s="53"/>
      <c r="FC574" s="53"/>
      <c r="FD574" s="53"/>
      <c r="FE574" s="53"/>
      <c r="FF574" s="53"/>
      <c r="FG574" s="53"/>
      <c r="FH574" s="53"/>
      <c r="FI574" s="53"/>
      <c r="FJ574" s="53"/>
    </row>
    <row r="575" spans="1:166" s="30" customFormat="1" ht="12" customHeight="1">
      <c r="A575" s="51" t="s">
        <v>738</v>
      </c>
      <c r="B575" s="51"/>
      <c r="C575" s="305"/>
      <c r="D575" s="25"/>
      <c r="E575" s="25"/>
      <c r="F575" s="303"/>
      <c r="G575" s="303"/>
      <c r="H575" s="303"/>
      <c r="I575" s="303"/>
      <c r="J575" s="305"/>
      <c r="K575" s="380"/>
      <c r="L575" s="380"/>
      <c r="M575" s="304"/>
      <c r="N575" s="304"/>
      <c r="O575" s="380"/>
      <c r="P575" s="380"/>
      <c r="Q575" s="304"/>
      <c r="R575" s="302"/>
      <c r="S575" s="302"/>
      <c r="T575" s="302"/>
      <c r="U575" s="302"/>
      <c r="V575" s="302"/>
      <c r="W575" s="302"/>
      <c r="X575" s="302"/>
      <c r="Y575" s="304"/>
      <c r="Z575" s="381"/>
      <c r="AA575" s="302"/>
      <c r="AB575" s="302"/>
      <c r="AC575" s="302"/>
      <c r="AD575" s="302"/>
      <c r="AE575" s="304"/>
      <c r="AF575" s="304"/>
      <c r="AG575" s="302"/>
      <c r="AH575" s="302"/>
      <c r="AI575" s="302"/>
      <c r="AJ575" s="302"/>
      <c r="AK575" s="302"/>
      <c r="AL575" s="302"/>
      <c r="AM575" s="302"/>
      <c r="AN575" s="302"/>
      <c r="AO575" s="302"/>
      <c r="AP575" s="302"/>
      <c r="AQ575" s="302"/>
      <c r="AR575" s="302"/>
      <c r="AS575" s="302"/>
      <c r="AT575" s="302"/>
      <c r="AU575" s="302"/>
      <c r="AV575" s="302"/>
      <c r="AW575" s="302"/>
      <c r="AX575" s="302"/>
      <c r="AY575" s="302"/>
      <c r="AZ575" s="302"/>
      <c r="BA575" s="302"/>
      <c r="BB575" s="302"/>
      <c r="BC575" s="302"/>
      <c r="BD575" s="302"/>
      <c r="BE575" s="302"/>
      <c r="BF575" s="302"/>
      <c r="BG575" s="302"/>
      <c r="BH575" s="302"/>
      <c r="BI575" s="302"/>
      <c r="BJ575" s="305"/>
      <c r="BK575" s="302"/>
      <c r="BL575" s="305"/>
      <c r="BM575" s="302"/>
      <c r="BN575" s="302"/>
      <c r="BO575" s="302"/>
      <c r="BP575" s="302"/>
      <c r="BQ575" s="303"/>
      <c r="BR575" s="302"/>
      <c r="BS575" s="303"/>
      <c r="BT575" s="302"/>
      <c r="BU575" s="302"/>
      <c r="BV575" s="302"/>
      <c r="BW575" s="302"/>
      <c r="BX575" s="302"/>
      <c r="BY575" s="302"/>
      <c r="BZ575" s="346"/>
      <c r="CA575" s="302"/>
      <c r="CB575" s="302"/>
      <c r="CC575" s="302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</row>
    <row r="576" spans="1:166" s="30" customFormat="1" ht="12" customHeight="1">
      <c r="A576" s="24" t="s">
        <v>501</v>
      </c>
      <c r="B576" s="24"/>
      <c r="C576" s="305">
        <v>11.057</v>
      </c>
      <c r="D576" s="25" t="s">
        <v>460</v>
      </c>
      <c r="E576" s="25"/>
      <c r="F576" s="303" t="s">
        <v>105</v>
      </c>
      <c r="G576" s="303" t="s">
        <v>106</v>
      </c>
      <c r="H576" s="303">
        <v>1588</v>
      </c>
      <c r="I576" s="303">
        <v>40</v>
      </c>
      <c r="J576" s="305" t="s">
        <v>105</v>
      </c>
      <c r="K576" s="380">
        <v>0.90980000000000005</v>
      </c>
      <c r="L576" s="380">
        <v>8.8999999999999999E-3</v>
      </c>
      <c r="M576" s="304">
        <v>35.049999999999997</v>
      </c>
      <c r="N576" s="304">
        <v>1.1000000000000001</v>
      </c>
      <c r="O576" s="380">
        <v>0.27929999999999999</v>
      </c>
      <c r="P576" s="380">
        <v>8.0000000000000002E-3</v>
      </c>
      <c r="Q576" s="304">
        <v>0.53488000000000002</v>
      </c>
      <c r="R576" s="302"/>
      <c r="S576" s="305">
        <v>42.4</v>
      </c>
      <c r="T576" s="305">
        <v>3.4</v>
      </c>
      <c r="U576" s="302">
        <v>42</v>
      </c>
      <c r="V576" s="302">
        <v>3.3</v>
      </c>
      <c r="W576" s="305">
        <v>42.5</v>
      </c>
      <c r="X576" s="302">
        <v>3.5</v>
      </c>
      <c r="Y576" s="304">
        <v>0.99498746867167931</v>
      </c>
      <c r="Z576" s="381"/>
      <c r="AA576" s="302" t="s">
        <v>107</v>
      </c>
      <c r="AB576" s="302" t="s">
        <v>107</v>
      </c>
      <c r="AC576" s="302">
        <v>41.3</v>
      </c>
      <c r="AD576" s="302">
        <v>7</v>
      </c>
      <c r="AE576" s="305">
        <v>81.5</v>
      </c>
      <c r="AF576" s="304">
        <v>9.1</v>
      </c>
      <c r="AG576" s="302">
        <v>45.5</v>
      </c>
      <c r="AH576" s="302">
        <v>7.1</v>
      </c>
      <c r="AI576" s="305">
        <v>37.4</v>
      </c>
      <c r="AJ576" s="302">
        <v>3.4</v>
      </c>
      <c r="AK576" s="305">
        <v>39.4</v>
      </c>
      <c r="AL576" s="305">
        <v>4.0999999999999996</v>
      </c>
      <c r="AM576" s="305">
        <v>38.6</v>
      </c>
      <c r="AN576" s="305">
        <v>2.8</v>
      </c>
      <c r="AO576" s="305">
        <v>36.9</v>
      </c>
      <c r="AP576" s="305">
        <v>4.7</v>
      </c>
      <c r="AQ576" s="305">
        <v>42.1</v>
      </c>
      <c r="AR576" s="305">
        <v>6.7</v>
      </c>
      <c r="AS576" s="305">
        <v>37.6</v>
      </c>
      <c r="AT576" s="305">
        <v>5</v>
      </c>
      <c r="AU576" s="305">
        <v>34.700000000000003</v>
      </c>
      <c r="AV576" s="305">
        <v>5.9</v>
      </c>
      <c r="AW576" s="305">
        <v>38.6</v>
      </c>
      <c r="AX576" s="305">
        <v>3.5</v>
      </c>
      <c r="AY576" s="305">
        <v>36.4</v>
      </c>
      <c r="AZ576" s="305">
        <v>4.2</v>
      </c>
      <c r="BA576" s="305">
        <v>38.5</v>
      </c>
      <c r="BB576" s="305">
        <v>4.4000000000000004</v>
      </c>
      <c r="BC576" s="305">
        <v>39.4</v>
      </c>
      <c r="BD576" s="305">
        <v>4.7</v>
      </c>
      <c r="BE576" s="305">
        <v>34.4</v>
      </c>
      <c r="BF576" s="305">
        <v>5</v>
      </c>
      <c r="BG576" s="305">
        <v>37.4</v>
      </c>
      <c r="BH576" s="305">
        <v>8.1</v>
      </c>
      <c r="BI576" s="305">
        <v>37.4</v>
      </c>
      <c r="BJ576" s="305">
        <v>5.3</v>
      </c>
      <c r="BK576" s="305">
        <v>41.4</v>
      </c>
      <c r="BL576" s="305">
        <v>6.7</v>
      </c>
      <c r="BM576" s="305">
        <v>38</v>
      </c>
      <c r="BN576" s="305">
        <v>14</v>
      </c>
      <c r="BO576" s="305">
        <v>39</v>
      </c>
      <c r="BP576" s="305">
        <v>8</v>
      </c>
      <c r="BQ576" s="303">
        <v>39.700000000000003</v>
      </c>
      <c r="BR576" s="305">
        <v>3.2</v>
      </c>
      <c r="BS576" s="303">
        <v>39.9</v>
      </c>
      <c r="BT576" s="305">
        <v>3.1</v>
      </c>
      <c r="BU576" s="305">
        <v>40</v>
      </c>
      <c r="BV576" s="305">
        <v>4.4000000000000004</v>
      </c>
      <c r="BW576" s="305">
        <v>39</v>
      </c>
      <c r="BX576" s="305">
        <v>6.7</v>
      </c>
      <c r="BY576" s="302"/>
      <c r="BZ576" s="346"/>
      <c r="CA576" s="302"/>
      <c r="CB576" s="302"/>
      <c r="CC576" s="302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</row>
    <row r="577" spans="1:166" s="30" customFormat="1" ht="12" customHeight="1">
      <c r="A577" s="24" t="s">
        <v>502</v>
      </c>
      <c r="B577" s="24"/>
      <c r="C577" s="305">
        <v>11.016999999999999</v>
      </c>
      <c r="D577" s="25" t="s">
        <v>460</v>
      </c>
      <c r="E577" s="25"/>
      <c r="F577" s="303" t="s">
        <v>105</v>
      </c>
      <c r="G577" s="303" t="s">
        <v>106</v>
      </c>
      <c r="H577" s="303">
        <v>1580</v>
      </c>
      <c r="I577" s="303">
        <v>41</v>
      </c>
      <c r="J577" s="305" t="s">
        <v>105</v>
      </c>
      <c r="K577" s="380">
        <v>0.91049999999999998</v>
      </c>
      <c r="L577" s="380">
        <v>0.01</v>
      </c>
      <c r="M577" s="304">
        <v>34.72</v>
      </c>
      <c r="N577" s="304">
        <v>1</v>
      </c>
      <c r="O577" s="380">
        <v>0.2777</v>
      </c>
      <c r="P577" s="380">
        <v>8.2000000000000007E-3</v>
      </c>
      <c r="Q577" s="304">
        <v>0.50288999999999995</v>
      </c>
      <c r="R577" s="302"/>
      <c r="S577" s="305">
        <v>40.299999999999997</v>
      </c>
      <c r="T577" s="305">
        <v>2.4</v>
      </c>
      <c r="U577" s="302">
        <v>39.299999999999997</v>
      </c>
      <c r="V577" s="302">
        <v>2.1</v>
      </c>
      <c r="W577" s="305">
        <v>40.1</v>
      </c>
      <c r="X577" s="302">
        <v>2.1</v>
      </c>
      <c r="Y577" s="304">
        <v>0.99470899470899488</v>
      </c>
      <c r="Z577" s="381"/>
      <c r="AA577" s="302">
        <v>50</v>
      </c>
      <c r="AB577" s="302">
        <v>250</v>
      </c>
      <c r="AC577" s="302">
        <v>41.4</v>
      </c>
      <c r="AD577" s="302">
        <v>7.6</v>
      </c>
      <c r="AE577" s="305">
        <v>79.8</v>
      </c>
      <c r="AF577" s="304">
        <v>7.4</v>
      </c>
      <c r="AG577" s="302">
        <v>40.1</v>
      </c>
      <c r="AH577" s="302">
        <v>7</v>
      </c>
      <c r="AI577" s="305">
        <v>39</v>
      </c>
      <c r="AJ577" s="302">
        <v>2</v>
      </c>
      <c r="AK577" s="305">
        <v>36.1</v>
      </c>
      <c r="AL577" s="305">
        <v>4.9000000000000004</v>
      </c>
      <c r="AM577" s="305">
        <v>39.4</v>
      </c>
      <c r="AN577" s="305">
        <v>2.8</v>
      </c>
      <c r="AO577" s="305">
        <v>40.700000000000003</v>
      </c>
      <c r="AP577" s="305">
        <v>5.5</v>
      </c>
      <c r="AQ577" s="305">
        <v>38.1</v>
      </c>
      <c r="AR577" s="305">
        <v>4.0999999999999996</v>
      </c>
      <c r="AS577" s="305">
        <v>36.1</v>
      </c>
      <c r="AT577" s="305">
        <v>3.4</v>
      </c>
      <c r="AU577" s="305">
        <v>36.299999999999997</v>
      </c>
      <c r="AV577" s="305">
        <v>5.7</v>
      </c>
      <c r="AW577" s="305">
        <v>36.799999999999997</v>
      </c>
      <c r="AX577" s="305">
        <v>3.8</v>
      </c>
      <c r="AY577" s="305">
        <v>34.299999999999997</v>
      </c>
      <c r="AZ577" s="305">
        <v>5.3</v>
      </c>
      <c r="BA577" s="305">
        <v>37.6</v>
      </c>
      <c r="BB577" s="305">
        <v>3.1</v>
      </c>
      <c r="BC577" s="305">
        <v>39.6</v>
      </c>
      <c r="BD577" s="305">
        <v>3.4</v>
      </c>
      <c r="BE577" s="305">
        <v>39.1</v>
      </c>
      <c r="BF577" s="305">
        <v>4.5</v>
      </c>
      <c r="BG577" s="305">
        <v>43.8</v>
      </c>
      <c r="BH577" s="305">
        <v>5.4</v>
      </c>
      <c r="BI577" s="305">
        <v>35.700000000000003</v>
      </c>
      <c r="BJ577" s="305">
        <v>3.9</v>
      </c>
      <c r="BK577" s="305">
        <v>38.5</v>
      </c>
      <c r="BL577" s="305">
        <v>5.8</v>
      </c>
      <c r="BM577" s="305">
        <v>40</v>
      </c>
      <c r="BN577" s="305">
        <v>11</v>
      </c>
      <c r="BO577" s="305">
        <v>34.799999999999997</v>
      </c>
      <c r="BP577" s="305">
        <v>7.8</v>
      </c>
      <c r="BQ577" s="303">
        <v>37.6</v>
      </c>
      <c r="BR577" s="305">
        <v>2.1</v>
      </c>
      <c r="BS577" s="303">
        <v>37.799999999999997</v>
      </c>
      <c r="BT577" s="305">
        <v>2.1</v>
      </c>
      <c r="BU577" s="305">
        <v>40.200000000000003</v>
      </c>
      <c r="BV577" s="305">
        <v>5</v>
      </c>
      <c r="BW577" s="305">
        <v>37.1</v>
      </c>
      <c r="BX577" s="305">
        <v>5.4</v>
      </c>
      <c r="BY577" s="302"/>
      <c r="BZ577" s="346"/>
      <c r="CA577" s="302"/>
      <c r="CB577" s="302"/>
      <c r="CC577" s="302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</row>
    <row r="578" spans="1:166" s="30" customFormat="1" ht="12" customHeight="1">
      <c r="A578" s="24" t="s">
        <v>503</v>
      </c>
      <c r="B578" s="24"/>
      <c r="C578" s="305">
        <v>11.038</v>
      </c>
      <c r="D578" s="25" t="s">
        <v>460</v>
      </c>
      <c r="E578" s="25"/>
      <c r="F578" s="303" t="s">
        <v>105</v>
      </c>
      <c r="G578" s="303" t="s">
        <v>106</v>
      </c>
      <c r="H578" s="303">
        <v>1572</v>
      </c>
      <c r="I578" s="303">
        <v>40</v>
      </c>
      <c r="J578" s="305" t="s">
        <v>105</v>
      </c>
      <c r="K578" s="380">
        <v>0.91300000000000003</v>
      </c>
      <c r="L578" s="380">
        <v>1.0999999999999999E-2</v>
      </c>
      <c r="M578" s="304">
        <v>34.51</v>
      </c>
      <c r="N578" s="304">
        <v>1</v>
      </c>
      <c r="O578" s="380">
        <v>0.27610000000000001</v>
      </c>
      <c r="P578" s="380">
        <v>7.7999999999999996E-3</v>
      </c>
      <c r="Q578" s="304">
        <v>0.29137999999999997</v>
      </c>
      <c r="R578" s="302"/>
      <c r="S578" s="305">
        <v>39.1</v>
      </c>
      <c r="T578" s="305">
        <v>3.3</v>
      </c>
      <c r="U578" s="302">
        <v>39.5</v>
      </c>
      <c r="V578" s="302">
        <v>3.1</v>
      </c>
      <c r="W578" s="305">
        <v>39.1</v>
      </c>
      <c r="X578" s="302">
        <v>3.2</v>
      </c>
      <c r="Y578" s="304">
        <v>0.99208443271767821</v>
      </c>
      <c r="Z578" s="381"/>
      <c r="AA578" s="302" t="s">
        <v>107</v>
      </c>
      <c r="AB578" s="302" t="s">
        <v>107</v>
      </c>
      <c r="AC578" s="302">
        <v>36.1</v>
      </c>
      <c r="AD578" s="302">
        <v>4.0999999999999996</v>
      </c>
      <c r="AE578" s="305">
        <v>76</v>
      </c>
      <c r="AF578" s="304">
        <v>9.1999999999999993</v>
      </c>
      <c r="AG578" s="302">
        <v>37.6</v>
      </c>
      <c r="AH578" s="302">
        <v>5.9</v>
      </c>
      <c r="AI578" s="305">
        <v>35.5</v>
      </c>
      <c r="AJ578" s="302">
        <v>3</v>
      </c>
      <c r="AK578" s="305">
        <v>38</v>
      </c>
      <c r="AL578" s="305">
        <v>5.7</v>
      </c>
      <c r="AM578" s="305">
        <v>36.299999999999997</v>
      </c>
      <c r="AN578" s="305">
        <v>2.6</v>
      </c>
      <c r="AO578" s="305">
        <v>35.4</v>
      </c>
      <c r="AP578" s="305">
        <v>6.4</v>
      </c>
      <c r="AQ578" s="305">
        <v>35.6</v>
      </c>
      <c r="AR578" s="305">
        <v>3.7</v>
      </c>
      <c r="AS578" s="305">
        <v>32.200000000000003</v>
      </c>
      <c r="AT578" s="305">
        <v>3</v>
      </c>
      <c r="AU578" s="305">
        <v>40.5</v>
      </c>
      <c r="AV578" s="305">
        <v>5.9</v>
      </c>
      <c r="AW578" s="305">
        <v>36.700000000000003</v>
      </c>
      <c r="AX578" s="305">
        <v>2.7</v>
      </c>
      <c r="AY578" s="305">
        <v>32.9</v>
      </c>
      <c r="AZ578" s="305">
        <v>3.7</v>
      </c>
      <c r="BA578" s="305">
        <v>36.5</v>
      </c>
      <c r="BB578" s="305">
        <v>3.2</v>
      </c>
      <c r="BC578" s="305">
        <v>36.200000000000003</v>
      </c>
      <c r="BD578" s="305">
        <v>4.0999999999999996</v>
      </c>
      <c r="BE578" s="305">
        <v>37.799999999999997</v>
      </c>
      <c r="BF578" s="305">
        <v>5.0999999999999996</v>
      </c>
      <c r="BG578" s="305">
        <v>36.1</v>
      </c>
      <c r="BH578" s="305">
        <v>5.6</v>
      </c>
      <c r="BI578" s="305">
        <v>36.6</v>
      </c>
      <c r="BJ578" s="305">
        <v>4.7</v>
      </c>
      <c r="BK578" s="305">
        <v>43.8</v>
      </c>
      <c r="BL578" s="305">
        <v>6.8</v>
      </c>
      <c r="BM578" s="305">
        <v>40</v>
      </c>
      <c r="BN578" s="305">
        <v>13</v>
      </c>
      <c r="BO578" s="305">
        <v>42.2</v>
      </c>
      <c r="BP578" s="305">
        <v>6.7</v>
      </c>
      <c r="BQ578" s="303">
        <v>37.6</v>
      </c>
      <c r="BR578" s="305">
        <v>3.1</v>
      </c>
      <c r="BS578" s="303">
        <v>37.9</v>
      </c>
      <c r="BT578" s="305">
        <v>3</v>
      </c>
      <c r="BU578" s="305">
        <v>36.4</v>
      </c>
      <c r="BV578" s="305">
        <v>5.6</v>
      </c>
      <c r="BW578" s="305">
        <v>38.6</v>
      </c>
      <c r="BX578" s="305">
        <v>4</v>
      </c>
      <c r="BY578" s="302"/>
      <c r="BZ578" s="346"/>
      <c r="CA578" s="302"/>
      <c r="CB578" s="302"/>
      <c r="CC578" s="302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</row>
    <row r="579" spans="1:166" s="30" customFormat="1" ht="12" customHeight="1">
      <c r="A579" s="24" t="s">
        <v>504</v>
      </c>
      <c r="B579" s="24"/>
      <c r="C579" s="305">
        <v>11.032</v>
      </c>
      <c r="D579" s="25" t="s">
        <v>460</v>
      </c>
      <c r="E579" s="25"/>
      <c r="F579" s="303" t="s">
        <v>105</v>
      </c>
      <c r="G579" s="303" t="s">
        <v>106</v>
      </c>
      <c r="H579" s="303">
        <v>1588</v>
      </c>
      <c r="I579" s="303">
        <v>40</v>
      </c>
      <c r="J579" s="305" t="s">
        <v>105</v>
      </c>
      <c r="K579" s="380">
        <v>0.90129999999999999</v>
      </c>
      <c r="L579" s="380">
        <v>6.8999999999999999E-3</v>
      </c>
      <c r="M579" s="304">
        <v>34.46</v>
      </c>
      <c r="N579" s="304">
        <v>1</v>
      </c>
      <c r="O579" s="380">
        <v>0.27929999999999999</v>
      </c>
      <c r="P579" s="380">
        <v>7.9000000000000008E-3</v>
      </c>
      <c r="Q579" s="304">
        <v>0.66718999999999995</v>
      </c>
      <c r="R579" s="302"/>
      <c r="S579" s="305">
        <v>38.700000000000003</v>
      </c>
      <c r="T579" s="305">
        <v>3.4</v>
      </c>
      <c r="U579" s="302">
        <v>38.299999999999997</v>
      </c>
      <c r="V579" s="302">
        <v>3.3</v>
      </c>
      <c r="W579" s="305">
        <v>38.299999999999997</v>
      </c>
      <c r="X579" s="302">
        <v>3.4</v>
      </c>
      <c r="Y579" s="304">
        <v>0.98113207547169801</v>
      </c>
      <c r="Z579" s="381"/>
      <c r="AA579" s="302">
        <v>60</v>
      </c>
      <c r="AB579" s="302">
        <v>180</v>
      </c>
      <c r="AC579" s="302">
        <v>42</v>
      </c>
      <c r="AD579" s="302">
        <v>6.1</v>
      </c>
      <c r="AE579" s="305">
        <v>75</v>
      </c>
      <c r="AF579" s="304">
        <v>10</v>
      </c>
      <c r="AG579" s="302">
        <v>36</v>
      </c>
      <c r="AH579" s="302">
        <v>4.5999999999999996</v>
      </c>
      <c r="AI579" s="305">
        <v>35.200000000000003</v>
      </c>
      <c r="AJ579" s="302">
        <v>3.3</v>
      </c>
      <c r="AK579" s="305">
        <v>37.700000000000003</v>
      </c>
      <c r="AL579" s="305">
        <v>5.4</v>
      </c>
      <c r="AM579" s="305">
        <v>37</v>
      </c>
      <c r="AN579" s="305">
        <v>3.8</v>
      </c>
      <c r="AO579" s="305">
        <v>34.799999999999997</v>
      </c>
      <c r="AP579" s="305">
        <v>5</v>
      </c>
      <c r="AQ579" s="305">
        <v>37</v>
      </c>
      <c r="AR579" s="305">
        <v>5.9</v>
      </c>
      <c r="AS579" s="305">
        <v>34.9</v>
      </c>
      <c r="AT579" s="305">
        <v>3.5</v>
      </c>
      <c r="AU579" s="305">
        <v>37.200000000000003</v>
      </c>
      <c r="AV579" s="305">
        <v>7.4</v>
      </c>
      <c r="AW579" s="305">
        <v>35.5</v>
      </c>
      <c r="AX579" s="305">
        <v>4.8</v>
      </c>
      <c r="AY579" s="305">
        <v>32.299999999999997</v>
      </c>
      <c r="AZ579" s="305">
        <v>5</v>
      </c>
      <c r="BA579" s="305">
        <v>38.299999999999997</v>
      </c>
      <c r="BB579" s="305">
        <v>5</v>
      </c>
      <c r="BC579" s="305">
        <v>37</v>
      </c>
      <c r="BD579" s="305">
        <v>5.7</v>
      </c>
      <c r="BE579" s="305">
        <v>36.700000000000003</v>
      </c>
      <c r="BF579" s="305">
        <v>4.5999999999999996</v>
      </c>
      <c r="BG579" s="305">
        <v>43.3</v>
      </c>
      <c r="BH579" s="305">
        <v>7.5</v>
      </c>
      <c r="BI579" s="305">
        <v>34.1</v>
      </c>
      <c r="BJ579" s="305">
        <v>4.3</v>
      </c>
      <c r="BK579" s="305">
        <v>35.299999999999997</v>
      </c>
      <c r="BL579" s="305">
        <v>7.2</v>
      </c>
      <c r="BM579" s="305">
        <v>38</v>
      </c>
      <c r="BN579" s="305">
        <v>12</v>
      </c>
      <c r="BO579" s="305">
        <v>32.4</v>
      </c>
      <c r="BP579" s="305">
        <v>7.3</v>
      </c>
      <c r="BQ579" s="303">
        <v>36.4</v>
      </c>
      <c r="BR579" s="305">
        <v>3.2</v>
      </c>
      <c r="BS579" s="303">
        <v>37.1</v>
      </c>
      <c r="BT579" s="305">
        <v>3.2</v>
      </c>
      <c r="BU579" s="305">
        <v>38.700000000000003</v>
      </c>
      <c r="BV579" s="305">
        <v>4.9000000000000004</v>
      </c>
      <c r="BW579" s="305">
        <v>36.9</v>
      </c>
      <c r="BX579" s="305">
        <v>4.9000000000000004</v>
      </c>
      <c r="BY579" s="302"/>
      <c r="BZ579" s="346"/>
      <c r="CA579" s="302"/>
      <c r="CB579" s="302"/>
      <c r="CC579" s="302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</row>
    <row r="580" spans="1:166" s="30" customFormat="1" ht="12" customHeight="1">
      <c r="A580" s="24" t="s">
        <v>505</v>
      </c>
      <c r="B580" s="24"/>
      <c r="C580" s="305">
        <v>11.021000000000001</v>
      </c>
      <c r="D580" s="25" t="s">
        <v>460</v>
      </c>
      <c r="E580" s="25"/>
      <c r="F580" s="303" t="s">
        <v>105</v>
      </c>
      <c r="G580" s="303" t="s">
        <v>106</v>
      </c>
      <c r="H580" s="303">
        <v>1569</v>
      </c>
      <c r="I580" s="303">
        <v>40</v>
      </c>
      <c r="J580" s="305" t="s">
        <v>105</v>
      </c>
      <c r="K580" s="380">
        <v>0.9133</v>
      </c>
      <c r="L580" s="380">
        <v>9.1999999999999998E-3</v>
      </c>
      <c r="M580" s="304">
        <v>34.49</v>
      </c>
      <c r="N580" s="304">
        <v>1</v>
      </c>
      <c r="O580" s="380">
        <v>0.27560000000000001</v>
      </c>
      <c r="P580" s="380">
        <v>7.9000000000000008E-3</v>
      </c>
      <c r="Q580" s="304">
        <v>0.50258000000000003</v>
      </c>
      <c r="R580" s="302"/>
      <c r="S580" s="305">
        <v>37.5</v>
      </c>
      <c r="T580" s="305">
        <v>2.2999999999999998</v>
      </c>
      <c r="U580" s="302">
        <v>37.4</v>
      </c>
      <c r="V580" s="302">
        <v>2.2999999999999998</v>
      </c>
      <c r="W580" s="305">
        <v>37.6</v>
      </c>
      <c r="X580" s="302">
        <v>2.2999999999999998</v>
      </c>
      <c r="Y580" s="304">
        <v>0.99441340782122922</v>
      </c>
      <c r="Z580" s="381"/>
      <c r="AA580" s="302" t="s">
        <v>107</v>
      </c>
      <c r="AB580" s="302" t="s">
        <v>107</v>
      </c>
      <c r="AC580" s="302">
        <v>39.6</v>
      </c>
      <c r="AD580" s="302">
        <v>5.9</v>
      </c>
      <c r="AE580" s="305">
        <v>75.8</v>
      </c>
      <c r="AF580" s="304">
        <v>7.5</v>
      </c>
      <c r="AG580" s="302">
        <v>36.799999999999997</v>
      </c>
      <c r="AH580" s="302">
        <v>4.8</v>
      </c>
      <c r="AI580" s="305">
        <v>34</v>
      </c>
      <c r="AJ580" s="302">
        <v>2.1</v>
      </c>
      <c r="AK580" s="305">
        <v>34</v>
      </c>
      <c r="AL580" s="305">
        <v>4</v>
      </c>
      <c r="AM580" s="305">
        <v>36.799999999999997</v>
      </c>
      <c r="AN580" s="305">
        <v>2.4</v>
      </c>
      <c r="AO580" s="305">
        <v>36.700000000000003</v>
      </c>
      <c r="AP580" s="305">
        <v>4.2</v>
      </c>
      <c r="AQ580" s="305">
        <v>36</v>
      </c>
      <c r="AR580" s="305">
        <v>4.0999999999999996</v>
      </c>
      <c r="AS580" s="305">
        <v>32.200000000000003</v>
      </c>
      <c r="AT580" s="305">
        <v>3.7</v>
      </c>
      <c r="AU580" s="305">
        <v>34.4</v>
      </c>
      <c r="AV580" s="305">
        <v>6</v>
      </c>
      <c r="AW580" s="305">
        <v>35.700000000000003</v>
      </c>
      <c r="AX580" s="305">
        <v>3.2</v>
      </c>
      <c r="AY580" s="305">
        <v>34.1</v>
      </c>
      <c r="AZ580" s="305">
        <v>3.8</v>
      </c>
      <c r="BA580" s="305">
        <v>34.1</v>
      </c>
      <c r="BB580" s="305">
        <v>2.8</v>
      </c>
      <c r="BC580" s="305">
        <v>35.700000000000003</v>
      </c>
      <c r="BD580" s="305">
        <v>4.3</v>
      </c>
      <c r="BE580" s="305">
        <v>36.5</v>
      </c>
      <c r="BF580" s="305">
        <v>3.6</v>
      </c>
      <c r="BG580" s="305">
        <v>35</v>
      </c>
      <c r="BH580" s="305">
        <v>5.0999999999999996</v>
      </c>
      <c r="BI580" s="305">
        <v>36.299999999999997</v>
      </c>
      <c r="BJ580" s="305">
        <v>4.2</v>
      </c>
      <c r="BK580" s="305">
        <v>37.299999999999997</v>
      </c>
      <c r="BL580" s="305">
        <v>7.2</v>
      </c>
      <c r="BM580" s="305">
        <v>41</v>
      </c>
      <c r="BN580" s="305">
        <v>16</v>
      </c>
      <c r="BO580" s="305">
        <v>38.1</v>
      </c>
      <c r="BP580" s="305">
        <v>5.6</v>
      </c>
      <c r="BQ580" s="303">
        <v>35.6</v>
      </c>
      <c r="BR580" s="305">
        <v>2.1</v>
      </c>
      <c r="BS580" s="303">
        <v>35.799999999999997</v>
      </c>
      <c r="BT580" s="305">
        <v>2.1</v>
      </c>
      <c r="BU580" s="305">
        <v>36.700000000000003</v>
      </c>
      <c r="BV580" s="305">
        <v>5.2</v>
      </c>
      <c r="BW580" s="305">
        <v>34.6</v>
      </c>
      <c r="BX580" s="305">
        <v>4.5999999999999996</v>
      </c>
      <c r="BY580" s="302"/>
      <c r="BZ580" s="346"/>
      <c r="CA580" s="302"/>
      <c r="CB580" s="302"/>
      <c r="CC580" s="302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</row>
    <row r="581" spans="1:166" s="30" customFormat="1" ht="12" customHeight="1">
      <c r="A581" s="24" t="s">
        <v>506</v>
      </c>
      <c r="B581" s="24"/>
      <c r="C581" s="305">
        <v>11.01</v>
      </c>
      <c r="D581" s="25" t="s">
        <v>460</v>
      </c>
      <c r="E581" s="25"/>
      <c r="F581" s="303" t="s">
        <v>105</v>
      </c>
      <c r="G581" s="303" t="s">
        <v>106</v>
      </c>
      <c r="H581" s="303">
        <v>1582</v>
      </c>
      <c r="I581" s="303">
        <v>40</v>
      </c>
      <c r="J581" s="305" t="s">
        <v>105</v>
      </c>
      <c r="K581" s="380">
        <v>0.91679999999999995</v>
      </c>
      <c r="L581" s="380">
        <v>7.6E-3</v>
      </c>
      <c r="M581" s="304">
        <v>35.1</v>
      </c>
      <c r="N581" s="304">
        <v>1.1000000000000001</v>
      </c>
      <c r="O581" s="380">
        <v>0.2782</v>
      </c>
      <c r="P581" s="380">
        <v>8.0000000000000002E-3</v>
      </c>
      <c r="Q581" s="304">
        <v>0.62873000000000001</v>
      </c>
      <c r="R581" s="302"/>
      <c r="S581" s="305">
        <v>38.799999999999997</v>
      </c>
      <c r="T581" s="305">
        <v>2.2000000000000002</v>
      </c>
      <c r="U581" s="302">
        <v>39.1</v>
      </c>
      <c r="V581" s="302">
        <v>2.2000000000000002</v>
      </c>
      <c r="W581" s="305">
        <v>39</v>
      </c>
      <c r="X581" s="302">
        <v>2.1</v>
      </c>
      <c r="Y581" s="304">
        <v>0.99730458221024254</v>
      </c>
      <c r="Z581" s="381"/>
      <c r="AA581" s="302">
        <v>80</v>
      </c>
      <c r="AB581" s="302">
        <v>150</v>
      </c>
      <c r="AC581" s="302">
        <v>41.4</v>
      </c>
      <c r="AD581" s="302">
        <v>5</v>
      </c>
      <c r="AE581" s="305">
        <v>77.8</v>
      </c>
      <c r="AF581" s="304">
        <v>6.5</v>
      </c>
      <c r="AG581" s="302">
        <v>37.299999999999997</v>
      </c>
      <c r="AH581" s="302">
        <v>5.7</v>
      </c>
      <c r="AI581" s="305">
        <v>35.9</v>
      </c>
      <c r="AJ581" s="302">
        <v>1.5</v>
      </c>
      <c r="AK581" s="305">
        <v>37.9</v>
      </c>
      <c r="AL581" s="305">
        <v>3.9</v>
      </c>
      <c r="AM581" s="305">
        <v>35.9</v>
      </c>
      <c r="AN581" s="305">
        <v>1.6</v>
      </c>
      <c r="AO581" s="305">
        <v>36.299999999999997</v>
      </c>
      <c r="AP581" s="305">
        <v>3.8</v>
      </c>
      <c r="AQ581" s="305">
        <v>35.1</v>
      </c>
      <c r="AR581" s="305">
        <v>5.5</v>
      </c>
      <c r="AS581" s="305">
        <v>36.299999999999997</v>
      </c>
      <c r="AT581" s="305">
        <v>3</v>
      </c>
      <c r="AU581" s="305">
        <v>35.9</v>
      </c>
      <c r="AV581" s="305">
        <v>5.4</v>
      </c>
      <c r="AW581" s="305">
        <v>38.200000000000003</v>
      </c>
      <c r="AX581" s="305">
        <v>3.6</v>
      </c>
      <c r="AY581" s="305">
        <v>30.8</v>
      </c>
      <c r="AZ581" s="305">
        <v>4</v>
      </c>
      <c r="BA581" s="305">
        <v>38.4</v>
      </c>
      <c r="BB581" s="305">
        <v>2.8</v>
      </c>
      <c r="BC581" s="305">
        <v>37.9</v>
      </c>
      <c r="BD581" s="305">
        <v>3.5</v>
      </c>
      <c r="BE581" s="305">
        <v>37</v>
      </c>
      <c r="BF581" s="305">
        <v>2.6</v>
      </c>
      <c r="BG581" s="305">
        <v>38.4</v>
      </c>
      <c r="BH581" s="305">
        <v>5.6</v>
      </c>
      <c r="BI581" s="305">
        <v>35.5</v>
      </c>
      <c r="BJ581" s="305">
        <v>2.8</v>
      </c>
      <c r="BK581" s="305">
        <v>36.5</v>
      </c>
      <c r="BL581" s="305">
        <v>7.2</v>
      </c>
      <c r="BM581" s="305">
        <v>42</v>
      </c>
      <c r="BN581" s="305">
        <v>16</v>
      </c>
      <c r="BO581" s="305">
        <v>36.4</v>
      </c>
      <c r="BP581" s="305">
        <v>7.8</v>
      </c>
      <c r="BQ581" s="303">
        <v>37</v>
      </c>
      <c r="BR581" s="305">
        <v>2</v>
      </c>
      <c r="BS581" s="303">
        <v>37.1</v>
      </c>
      <c r="BT581" s="305">
        <v>1.9</v>
      </c>
      <c r="BU581" s="305">
        <v>37.4</v>
      </c>
      <c r="BV581" s="305">
        <v>5.3</v>
      </c>
      <c r="BW581" s="305">
        <v>34.200000000000003</v>
      </c>
      <c r="BX581" s="305">
        <v>3.6</v>
      </c>
      <c r="BY581" s="302"/>
      <c r="BZ581" s="346"/>
      <c r="CA581" s="302"/>
      <c r="CB581" s="302"/>
      <c r="CC581" s="302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</row>
    <row r="582" spans="1:166" s="30" customFormat="1" ht="12" customHeight="1">
      <c r="A582" s="24" t="s">
        <v>507</v>
      </c>
      <c r="B582" s="24"/>
      <c r="C582" s="305">
        <v>11.061</v>
      </c>
      <c r="D582" s="25" t="s">
        <v>460</v>
      </c>
      <c r="E582" s="25"/>
      <c r="F582" s="303" t="s">
        <v>105</v>
      </c>
      <c r="G582" s="303" t="s">
        <v>106</v>
      </c>
      <c r="H582" s="303">
        <v>1597</v>
      </c>
      <c r="I582" s="303">
        <v>40</v>
      </c>
      <c r="J582" s="305" t="s">
        <v>105</v>
      </c>
      <c r="K582" s="380">
        <v>0.91180000000000005</v>
      </c>
      <c r="L582" s="380">
        <v>7.6E-3</v>
      </c>
      <c r="M582" s="304">
        <v>35.17</v>
      </c>
      <c r="N582" s="304">
        <v>1.1000000000000001</v>
      </c>
      <c r="O582" s="380">
        <v>0.28120000000000001</v>
      </c>
      <c r="P582" s="380">
        <v>8.0000000000000002E-3</v>
      </c>
      <c r="Q582" s="304">
        <v>0.60792999999999997</v>
      </c>
      <c r="R582" s="302"/>
      <c r="S582" s="305">
        <v>39.799999999999997</v>
      </c>
      <c r="T582" s="305">
        <v>3.2</v>
      </c>
      <c r="U582" s="302">
        <v>40.4</v>
      </c>
      <c r="V582" s="302">
        <v>3.2</v>
      </c>
      <c r="W582" s="305">
        <v>39.700000000000003</v>
      </c>
      <c r="X582" s="302">
        <v>3.1</v>
      </c>
      <c r="Y582" s="304">
        <v>0.99479166666666674</v>
      </c>
      <c r="Z582" s="381"/>
      <c r="AA582" s="302" t="s">
        <v>107</v>
      </c>
      <c r="AB582" s="302" t="s">
        <v>107</v>
      </c>
      <c r="AC582" s="302">
        <v>39.4</v>
      </c>
      <c r="AD582" s="302">
        <v>6</v>
      </c>
      <c r="AE582" s="305">
        <v>79</v>
      </c>
      <c r="AF582" s="304">
        <v>11</v>
      </c>
      <c r="AG582" s="302">
        <v>40.5</v>
      </c>
      <c r="AH582" s="302">
        <v>6.4</v>
      </c>
      <c r="AI582" s="305">
        <v>35.200000000000003</v>
      </c>
      <c r="AJ582" s="302">
        <v>2.9</v>
      </c>
      <c r="AK582" s="305">
        <v>40.5</v>
      </c>
      <c r="AL582" s="305">
        <v>4.8</v>
      </c>
      <c r="AM582" s="305">
        <v>37.4</v>
      </c>
      <c r="AN582" s="305">
        <v>3.5</v>
      </c>
      <c r="AO582" s="305">
        <v>37.4</v>
      </c>
      <c r="AP582" s="305">
        <v>4.9000000000000004</v>
      </c>
      <c r="AQ582" s="305">
        <v>38.9</v>
      </c>
      <c r="AR582" s="305">
        <v>6</v>
      </c>
      <c r="AS582" s="305">
        <v>34.1</v>
      </c>
      <c r="AT582" s="305">
        <v>2.9</v>
      </c>
      <c r="AU582" s="305">
        <v>35.9</v>
      </c>
      <c r="AV582" s="305">
        <v>5.4</v>
      </c>
      <c r="AW582" s="305">
        <v>38.700000000000003</v>
      </c>
      <c r="AX582" s="305">
        <v>4.8</v>
      </c>
      <c r="AY582" s="305">
        <v>32.1</v>
      </c>
      <c r="AZ582" s="305">
        <v>4.7</v>
      </c>
      <c r="BA582" s="305">
        <v>35.9</v>
      </c>
      <c r="BB582" s="305">
        <v>3.9</v>
      </c>
      <c r="BC582" s="305">
        <v>35.6</v>
      </c>
      <c r="BD582" s="305">
        <v>4.9000000000000004</v>
      </c>
      <c r="BE582" s="305">
        <v>36.4</v>
      </c>
      <c r="BF582" s="305">
        <v>4</v>
      </c>
      <c r="BG582" s="305">
        <v>36.799999999999997</v>
      </c>
      <c r="BH582" s="305">
        <v>4.5999999999999996</v>
      </c>
      <c r="BI582" s="305">
        <v>35.200000000000003</v>
      </c>
      <c r="BJ582" s="305">
        <v>4.2</v>
      </c>
      <c r="BK582" s="305">
        <v>35.6</v>
      </c>
      <c r="BL582" s="305">
        <v>6.2</v>
      </c>
      <c r="BM582" s="305">
        <v>46</v>
      </c>
      <c r="BN582" s="305">
        <v>13</v>
      </c>
      <c r="BO582" s="305">
        <v>32.200000000000003</v>
      </c>
      <c r="BP582" s="305">
        <v>5.0999999999999996</v>
      </c>
      <c r="BQ582" s="303">
        <v>38.200000000000003</v>
      </c>
      <c r="BR582" s="305">
        <v>3</v>
      </c>
      <c r="BS582" s="303">
        <v>38.4</v>
      </c>
      <c r="BT582" s="305">
        <v>3.1</v>
      </c>
      <c r="BU582" s="305">
        <v>36.799999999999997</v>
      </c>
      <c r="BV582" s="305">
        <v>4.8</v>
      </c>
      <c r="BW582" s="305">
        <v>35.4</v>
      </c>
      <c r="BX582" s="305">
        <v>5</v>
      </c>
      <c r="BY582" s="302"/>
      <c r="BZ582" s="346"/>
      <c r="CA582" s="302"/>
      <c r="CB582" s="302"/>
      <c r="CC582" s="302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</row>
    <row r="583" spans="1:166" s="30" customFormat="1" ht="12" customHeight="1">
      <c r="A583" s="24" t="s">
        <v>508</v>
      </c>
      <c r="B583" s="24"/>
      <c r="C583" s="305">
        <v>11.01</v>
      </c>
      <c r="D583" s="25" t="s">
        <v>460</v>
      </c>
      <c r="E583" s="25"/>
      <c r="F583" s="303" t="s">
        <v>105</v>
      </c>
      <c r="G583" s="303" t="s">
        <v>106</v>
      </c>
      <c r="H583" s="303">
        <v>1584</v>
      </c>
      <c r="I583" s="303">
        <v>41</v>
      </c>
      <c r="J583" s="305" t="s">
        <v>105</v>
      </c>
      <c r="K583" s="380">
        <v>0.91590000000000005</v>
      </c>
      <c r="L583" s="380">
        <v>8.2000000000000007E-3</v>
      </c>
      <c r="M583" s="304">
        <v>35.11</v>
      </c>
      <c r="N583" s="304">
        <v>1.1000000000000001</v>
      </c>
      <c r="O583" s="380">
        <v>0.2787</v>
      </c>
      <c r="P583" s="380">
        <v>8.0999999999999996E-3</v>
      </c>
      <c r="Q583" s="304">
        <v>0.66188000000000002</v>
      </c>
      <c r="R583" s="302"/>
      <c r="S583" s="305">
        <v>40</v>
      </c>
      <c r="T583" s="305">
        <v>3.3</v>
      </c>
      <c r="U583" s="302">
        <v>39.5</v>
      </c>
      <c r="V583" s="302">
        <v>3.4</v>
      </c>
      <c r="W583" s="305">
        <v>40.200000000000003</v>
      </c>
      <c r="X583" s="302">
        <v>3.5</v>
      </c>
      <c r="Y583" s="304">
        <v>0.99732620320855614</v>
      </c>
      <c r="Z583" s="381"/>
      <c r="AA583" s="302">
        <v>100</v>
      </c>
      <c r="AB583" s="302">
        <v>200</v>
      </c>
      <c r="AC583" s="302">
        <v>39.5</v>
      </c>
      <c r="AD583" s="302">
        <v>6.6</v>
      </c>
      <c r="AE583" s="305">
        <v>86</v>
      </c>
      <c r="AF583" s="304">
        <v>11</v>
      </c>
      <c r="AG583" s="302">
        <v>43.1</v>
      </c>
      <c r="AH583" s="302">
        <v>7</v>
      </c>
      <c r="AI583" s="305">
        <v>36.9</v>
      </c>
      <c r="AJ583" s="302">
        <v>3.1</v>
      </c>
      <c r="AK583" s="305">
        <v>36.799999999999997</v>
      </c>
      <c r="AL583" s="305">
        <v>3.5</v>
      </c>
      <c r="AM583" s="305">
        <v>38.5</v>
      </c>
      <c r="AN583" s="305">
        <v>2.1</v>
      </c>
      <c r="AO583" s="305">
        <v>36.200000000000003</v>
      </c>
      <c r="AP583" s="305">
        <v>4.5999999999999996</v>
      </c>
      <c r="AQ583" s="305">
        <v>40.299999999999997</v>
      </c>
      <c r="AR583" s="305">
        <v>6.3</v>
      </c>
      <c r="AS583" s="305">
        <v>36.4</v>
      </c>
      <c r="AT583" s="305">
        <v>4.4000000000000004</v>
      </c>
      <c r="AU583" s="305">
        <v>41.5</v>
      </c>
      <c r="AV583" s="305">
        <v>7.5</v>
      </c>
      <c r="AW583" s="305">
        <v>36</v>
      </c>
      <c r="AX583" s="305">
        <v>2.6</v>
      </c>
      <c r="AY583" s="305">
        <v>36.799999999999997</v>
      </c>
      <c r="AZ583" s="305">
        <v>5</v>
      </c>
      <c r="BA583" s="305">
        <v>36.9</v>
      </c>
      <c r="BB583" s="305">
        <v>3.7</v>
      </c>
      <c r="BC583" s="305">
        <v>37.799999999999997</v>
      </c>
      <c r="BD583" s="305">
        <v>3.5</v>
      </c>
      <c r="BE583" s="305">
        <v>34.5</v>
      </c>
      <c r="BF583" s="305">
        <v>3.5</v>
      </c>
      <c r="BG583" s="305">
        <v>36.5</v>
      </c>
      <c r="BH583" s="305">
        <v>5.4</v>
      </c>
      <c r="BI583" s="305">
        <v>38.6</v>
      </c>
      <c r="BJ583" s="305">
        <v>4.9000000000000004</v>
      </c>
      <c r="BK583" s="305">
        <v>41.3</v>
      </c>
      <c r="BL583" s="305">
        <v>8.4</v>
      </c>
      <c r="BM583" s="305">
        <v>41</v>
      </c>
      <c r="BN583" s="305">
        <v>15</v>
      </c>
      <c r="BO583" s="305">
        <v>37.5</v>
      </c>
      <c r="BP583" s="305">
        <v>9.4</v>
      </c>
      <c r="BQ583" s="303">
        <v>37.299999999999997</v>
      </c>
      <c r="BR583" s="305">
        <v>3.1</v>
      </c>
      <c r="BS583" s="303">
        <v>37.4</v>
      </c>
      <c r="BT583" s="305">
        <v>3.1</v>
      </c>
      <c r="BU583" s="305">
        <v>40</v>
      </c>
      <c r="BV583" s="305">
        <v>5.6</v>
      </c>
      <c r="BW583" s="305">
        <v>36.4</v>
      </c>
      <c r="BX583" s="305">
        <v>5.4</v>
      </c>
      <c r="BY583" s="302"/>
      <c r="BZ583" s="346"/>
      <c r="CA583" s="302"/>
      <c r="CB583" s="302"/>
      <c r="CC583" s="302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</row>
    <row r="584" spans="1:166" s="30" customFormat="1" ht="12" customHeight="1">
      <c r="A584" s="24" t="s">
        <v>509</v>
      </c>
      <c r="B584" s="24"/>
      <c r="C584" s="305">
        <v>11.066000000000001</v>
      </c>
      <c r="D584" s="25" t="s">
        <v>460</v>
      </c>
      <c r="E584" s="25"/>
      <c r="F584" s="303" t="s">
        <v>105</v>
      </c>
      <c r="G584" s="303" t="s">
        <v>106</v>
      </c>
      <c r="H584" s="303">
        <v>1577</v>
      </c>
      <c r="I584" s="303">
        <v>40</v>
      </c>
      <c r="J584" s="305" t="s">
        <v>105</v>
      </c>
      <c r="K584" s="380">
        <v>0.91279999999999994</v>
      </c>
      <c r="L584" s="380">
        <v>9.1000000000000004E-3</v>
      </c>
      <c r="M584" s="304">
        <v>34.79</v>
      </c>
      <c r="N584" s="304">
        <v>1</v>
      </c>
      <c r="O584" s="380">
        <v>0.27729999999999999</v>
      </c>
      <c r="P584" s="380">
        <v>8.0000000000000002E-3</v>
      </c>
      <c r="Q584" s="304">
        <v>0.51049999999999995</v>
      </c>
      <c r="R584" s="302"/>
      <c r="S584" s="305">
        <v>42.7</v>
      </c>
      <c r="T584" s="305">
        <v>3.4</v>
      </c>
      <c r="U584" s="302">
        <v>42.8</v>
      </c>
      <c r="V584" s="302">
        <v>3.2</v>
      </c>
      <c r="W584" s="305">
        <v>42.6</v>
      </c>
      <c r="X584" s="302">
        <v>3.1</v>
      </c>
      <c r="Y584" s="304">
        <v>0.98777506112469438</v>
      </c>
      <c r="Z584" s="381"/>
      <c r="AA584" s="302" t="s">
        <v>107</v>
      </c>
      <c r="AB584" s="302" t="s">
        <v>107</v>
      </c>
      <c r="AC584" s="302">
        <v>43.9</v>
      </c>
      <c r="AD584" s="302">
        <v>6.7</v>
      </c>
      <c r="AE584" s="305">
        <v>82.3</v>
      </c>
      <c r="AF584" s="304">
        <v>8.9</v>
      </c>
      <c r="AG584" s="302">
        <v>38.799999999999997</v>
      </c>
      <c r="AH584" s="302">
        <v>5.0999999999999996</v>
      </c>
      <c r="AI584" s="305">
        <v>38.6</v>
      </c>
      <c r="AJ584" s="302">
        <v>3.3</v>
      </c>
      <c r="AK584" s="305">
        <v>40.799999999999997</v>
      </c>
      <c r="AL584" s="305">
        <v>4</v>
      </c>
      <c r="AM584" s="305">
        <v>39.700000000000003</v>
      </c>
      <c r="AN584" s="305">
        <v>2.7</v>
      </c>
      <c r="AO584" s="305">
        <v>36.799999999999997</v>
      </c>
      <c r="AP584" s="305">
        <v>5.4</v>
      </c>
      <c r="AQ584" s="305">
        <v>45.7</v>
      </c>
      <c r="AR584" s="305">
        <v>6.3</v>
      </c>
      <c r="AS584" s="305">
        <v>38.6</v>
      </c>
      <c r="AT584" s="305">
        <v>4.5999999999999996</v>
      </c>
      <c r="AU584" s="305">
        <v>42.4</v>
      </c>
      <c r="AV584" s="305">
        <v>5.7</v>
      </c>
      <c r="AW584" s="305">
        <v>36.6</v>
      </c>
      <c r="AX584" s="305">
        <v>4</v>
      </c>
      <c r="AY584" s="305">
        <v>42.6</v>
      </c>
      <c r="AZ584" s="305">
        <v>5.3</v>
      </c>
      <c r="BA584" s="305">
        <v>40.5</v>
      </c>
      <c r="BB584" s="305">
        <v>3.8</v>
      </c>
      <c r="BC584" s="305">
        <v>41.7</v>
      </c>
      <c r="BD584" s="305">
        <v>5.2</v>
      </c>
      <c r="BE584" s="305">
        <v>39.6</v>
      </c>
      <c r="BF584" s="305">
        <v>3.7</v>
      </c>
      <c r="BG584" s="305">
        <v>49.5</v>
      </c>
      <c r="BH584" s="305">
        <v>4.5</v>
      </c>
      <c r="BI584" s="305">
        <v>37.9</v>
      </c>
      <c r="BJ584" s="305">
        <v>3.8</v>
      </c>
      <c r="BK584" s="305">
        <v>44</v>
      </c>
      <c r="BL584" s="305">
        <v>6.2</v>
      </c>
      <c r="BM584" s="305">
        <v>38</v>
      </c>
      <c r="BN584" s="305">
        <v>12</v>
      </c>
      <c r="BO584" s="305">
        <v>40.4</v>
      </c>
      <c r="BP584" s="305">
        <v>8.1999999999999993</v>
      </c>
      <c r="BQ584" s="303">
        <v>40.4</v>
      </c>
      <c r="BR584" s="305">
        <v>3.1</v>
      </c>
      <c r="BS584" s="303">
        <v>40.9</v>
      </c>
      <c r="BT584" s="305">
        <v>3.2</v>
      </c>
      <c r="BU584" s="305">
        <v>39.299999999999997</v>
      </c>
      <c r="BV584" s="305">
        <v>4.8</v>
      </c>
      <c r="BW584" s="305">
        <v>39.1</v>
      </c>
      <c r="BX584" s="305">
        <v>4</v>
      </c>
      <c r="BY584" s="302"/>
      <c r="BZ584" s="346"/>
      <c r="CA584" s="302"/>
      <c r="CB584" s="302"/>
      <c r="CC584" s="302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</row>
    <row r="585" spans="1:166" s="30" customFormat="1" ht="12" customHeight="1">
      <c r="A585" s="24" t="s">
        <v>510</v>
      </c>
      <c r="B585" s="24"/>
      <c r="C585" s="305">
        <v>11.013999999999999</v>
      </c>
      <c r="D585" s="25" t="s">
        <v>460</v>
      </c>
      <c r="E585" s="25"/>
      <c r="F585" s="303" t="s">
        <v>105</v>
      </c>
      <c r="G585" s="303" t="s">
        <v>106</v>
      </c>
      <c r="H585" s="303">
        <v>1587</v>
      </c>
      <c r="I585" s="303">
        <v>41</v>
      </c>
      <c r="J585" s="305" t="s">
        <v>105</v>
      </c>
      <c r="K585" s="380">
        <v>0.9103</v>
      </c>
      <c r="L585" s="380">
        <v>8.9999999999999993E-3</v>
      </c>
      <c r="M585" s="304">
        <v>34.9</v>
      </c>
      <c r="N585" s="304">
        <v>1.1000000000000001</v>
      </c>
      <c r="O585" s="380">
        <v>0.2792</v>
      </c>
      <c r="P585" s="380">
        <v>8.0000000000000002E-3</v>
      </c>
      <c r="Q585" s="304">
        <v>0.50746999999999998</v>
      </c>
      <c r="R585" s="302"/>
      <c r="S585" s="305">
        <v>40.799999999999997</v>
      </c>
      <c r="T585" s="305">
        <v>3.1</v>
      </c>
      <c r="U585" s="302">
        <v>40.700000000000003</v>
      </c>
      <c r="V585" s="302">
        <v>3.1</v>
      </c>
      <c r="W585" s="305">
        <v>40.6</v>
      </c>
      <c r="X585" s="302">
        <v>3.1</v>
      </c>
      <c r="Y585" s="304">
        <v>0.99224806201550375</v>
      </c>
      <c r="Z585" s="381"/>
      <c r="AA585" s="302">
        <v>30</v>
      </c>
      <c r="AB585" s="302">
        <v>140</v>
      </c>
      <c r="AC585" s="302">
        <v>32.1</v>
      </c>
      <c r="AD585" s="302">
        <v>5</v>
      </c>
      <c r="AE585" s="305">
        <v>84.3</v>
      </c>
      <c r="AF585" s="304">
        <v>9.4</v>
      </c>
      <c r="AG585" s="302">
        <v>41.7</v>
      </c>
      <c r="AH585" s="302">
        <v>5.0999999999999996</v>
      </c>
      <c r="AI585" s="305">
        <v>37</v>
      </c>
      <c r="AJ585" s="302">
        <v>2.5</v>
      </c>
      <c r="AK585" s="305">
        <v>39.799999999999997</v>
      </c>
      <c r="AL585" s="305">
        <v>4.8</v>
      </c>
      <c r="AM585" s="305">
        <v>38.799999999999997</v>
      </c>
      <c r="AN585" s="305">
        <v>2</v>
      </c>
      <c r="AO585" s="305">
        <v>33.6</v>
      </c>
      <c r="AP585" s="305">
        <v>3.6</v>
      </c>
      <c r="AQ585" s="305">
        <v>40</v>
      </c>
      <c r="AR585" s="305">
        <v>6</v>
      </c>
      <c r="AS585" s="305">
        <v>35.700000000000003</v>
      </c>
      <c r="AT585" s="305">
        <v>3.8</v>
      </c>
      <c r="AU585" s="305">
        <v>35.1</v>
      </c>
      <c r="AV585" s="305">
        <v>6.9</v>
      </c>
      <c r="AW585" s="305">
        <v>37.5</v>
      </c>
      <c r="AX585" s="305">
        <v>3.7</v>
      </c>
      <c r="AY585" s="305">
        <v>36.9</v>
      </c>
      <c r="AZ585" s="305">
        <v>5.0999999999999996</v>
      </c>
      <c r="BA585" s="305">
        <v>39.700000000000003</v>
      </c>
      <c r="BB585" s="305">
        <v>4.5999999999999996</v>
      </c>
      <c r="BC585" s="305">
        <v>37.4</v>
      </c>
      <c r="BD585" s="305">
        <v>6.2</v>
      </c>
      <c r="BE585" s="305">
        <v>37.799999999999997</v>
      </c>
      <c r="BF585" s="305">
        <v>4.3</v>
      </c>
      <c r="BG585" s="305">
        <v>37.6</v>
      </c>
      <c r="BH585" s="305">
        <v>7.7</v>
      </c>
      <c r="BI585" s="305">
        <v>37.6</v>
      </c>
      <c r="BJ585" s="305">
        <v>4.5</v>
      </c>
      <c r="BK585" s="305">
        <v>37.799999999999997</v>
      </c>
      <c r="BL585" s="305">
        <v>8.6999999999999993</v>
      </c>
      <c r="BM585" s="305">
        <v>38</v>
      </c>
      <c r="BN585" s="305">
        <v>10</v>
      </c>
      <c r="BO585" s="305">
        <v>35.200000000000003</v>
      </c>
      <c r="BP585" s="305">
        <v>7.9</v>
      </c>
      <c r="BQ585" s="303">
        <v>38.4</v>
      </c>
      <c r="BR585" s="305">
        <v>2.9</v>
      </c>
      <c r="BS585" s="303">
        <v>38.700000000000003</v>
      </c>
      <c r="BT585" s="305">
        <v>3</v>
      </c>
      <c r="BU585" s="305">
        <v>40.299999999999997</v>
      </c>
      <c r="BV585" s="305">
        <v>6.7</v>
      </c>
      <c r="BW585" s="305">
        <v>36.1</v>
      </c>
      <c r="BX585" s="305">
        <v>4.4000000000000004</v>
      </c>
      <c r="BY585" s="302"/>
      <c r="BZ585" s="346"/>
      <c r="CA585" s="302"/>
      <c r="CB585" s="302"/>
      <c r="CC585" s="302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</row>
    <row r="586" spans="1:166" s="30" customFormat="1" ht="12" customHeight="1">
      <c r="A586" s="24" t="s">
        <v>501</v>
      </c>
      <c r="B586" s="24"/>
      <c r="C586" s="305">
        <v>7.0179999999999998</v>
      </c>
      <c r="D586" s="25" t="s">
        <v>461</v>
      </c>
      <c r="E586" s="25"/>
      <c r="F586" s="303">
        <v>5103</v>
      </c>
      <c r="G586" s="303">
        <v>10</v>
      </c>
      <c r="H586" s="303">
        <v>1569</v>
      </c>
      <c r="I586" s="303">
        <v>34</v>
      </c>
      <c r="J586" s="305">
        <v>69.239999999999995</v>
      </c>
      <c r="K586" s="380">
        <v>0.90800000000000003</v>
      </c>
      <c r="L586" s="380">
        <v>0.01</v>
      </c>
      <c r="M586" s="304">
        <v>34.47</v>
      </c>
      <c r="N586" s="304">
        <v>0.89</v>
      </c>
      <c r="O586" s="380">
        <v>0.2757</v>
      </c>
      <c r="P586" s="380">
        <v>6.7000000000000002E-3</v>
      </c>
      <c r="Q586" s="304">
        <v>0.38088</v>
      </c>
      <c r="R586" s="302"/>
      <c r="S586" s="305">
        <v>39.4</v>
      </c>
      <c r="T586" s="305">
        <v>3.6</v>
      </c>
      <c r="U586" s="302">
        <v>39.200000000000003</v>
      </c>
      <c r="V586" s="302">
        <v>3.4</v>
      </c>
      <c r="W586" s="302">
        <v>39.200000000000003</v>
      </c>
      <c r="X586" s="305">
        <v>3.7</v>
      </c>
      <c r="Y586" s="304">
        <v>1.0873015873015874</v>
      </c>
      <c r="Z586" s="381"/>
      <c r="AA586" s="302">
        <v>90</v>
      </c>
      <c r="AB586" s="302">
        <v>600</v>
      </c>
      <c r="AC586" s="302">
        <v>39.9</v>
      </c>
      <c r="AD586" s="302">
        <v>7.9</v>
      </c>
      <c r="AE586" s="305">
        <v>80.8</v>
      </c>
      <c r="AF586" s="304">
        <v>9.8000000000000007</v>
      </c>
      <c r="AG586" s="302">
        <v>38.6</v>
      </c>
      <c r="AH586" s="302">
        <v>4.3</v>
      </c>
      <c r="AI586" s="305">
        <v>36.4</v>
      </c>
      <c r="AJ586" s="302">
        <v>2.6</v>
      </c>
      <c r="AK586" s="305">
        <v>36.4</v>
      </c>
      <c r="AL586" s="305">
        <v>3.8</v>
      </c>
      <c r="AM586" s="305">
        <v>38.6</v>
      </c>
      <c r="AN586" s="305">
        <v>3.5</v>
      </c>
      <c r="AO586" s="305">
        <v>35.299999999999997</v>
      </c>
      <c r="AP586" s="305">
        <v>5.5</v>
      </c>
      <c r="AQ586" s="305">
        <v>39.5</v>
      </c>
      <c r="AR586" s="305">
        <v>5.7</v>
      </c>
      <c r="AS586" s="305">
        <v>35.1</v>
      </c>
      <c r="AT586" s="305">
        <v>4.7</v>
      </c>
      <c r="AU586" s="305">
        <v>39.5</v>
      </c>
      <c r="AV586" s="305">
        <v>8.3000000000000007</v>
      </c>
      <c r="AW586" s="305">
        <v>36.6</v>
      </c>
      <c r="AX586" s="305">
        <v>4.3</v>
      </c>
      <c r="AY586" s="305">
        <v>37.9</v>
      </c>
      <c r="AZ586" s="305">
        <v>8.3000000000000007</v>
      </c>
      <c r="BA586" s="305">
        <v>39.700000000000003</v>
      </c>
      <c r="BB586" s="305">
        <v>4.3</v>
      </c>
      <c r="BC586" s="305">
        <v>35.1</v>
      </c>
      <c r="BD586" s="305">
        <v>3.5</v>
      </c>
      <c r="BE586" s="305">
        <v>36.799999999999997</v>
      </c>
      <c r="BF586" s="305">
        <v>4.7</v>
      </c>
      <c r="BG586" s="305">
        <v>37</v>
      </c>
      <c r="BH586" s="305">
        <v>7.9</v>
      </c>
      <c r="BI586" s="305">
        <v>38.200000000000003</v>
      </c>
      <c r="BJ586" s="305">
        <v>5.9</v>
      </c>
      <c r="BK586" s="305">
        <v>41</v>
      </c>
      <c r="BL586" s="305">
        <v>9.4</v>
      </c>
      <c r="BM586" s="305">
        <v>23.3</v>
      </c>
      <c r="BN586" s="305">
        <v>9.1</v>
      </c>
      <c r="BO586" s="305">
        <v>38.700000000000003</v>
      </c>
      <c r="BP586" s="305">
        <v>9.3000000000000007</v>
      </c>
      <c r="BQ586" s="303">
        <v>41.1</v>
      </c>
      <c r="BR586" s="305">
        <v>3.8</v>
      </c>
      <c r="BS586" s="303">
        <v>37.799999999999997</v>
      </c>
      <c r="BT586" s="305">
        <v>3.5</v>
      </c>
      <c r="BU586" s="305">
        <v>44.1</v>
      </c>
      <c r="BV586" s="305">
        <v>7.6</v>
      </c>
      <c r="BW586" s="305">
        <v>34.9</v>
      </c>
      <c r="BX586" s="305">
        <v>5</v>
      </c>
      <c r="BY586" s="302"/>
      <c r="BZ586" s="346"/>
      <c r="CA586" s="302"/>
      <c r="CB586" s="302"/>
      <c r="CC586" s="302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</row>
    <row r="587" spans="1:166" s="30" customFormat="1" ht="12" customHeight="1">
      <c r="A587" s="24" t="s">
        <v>502</v>
      </c>
      <c r="B587" s="24"/>
      <c r="C587" s="305">
        <v>7.3</v>
      </c>
      <c r="D587" s="25" t="s">
        <v>461</v>
      </c>
      <c r="E587" s="25"/>
      <c r="F587" s="303">
        <v>5111</v>
      </c>
      <c r="G587" s="303">
        <v>12</v>
      </c>
      <c r="H587" s="303">
        <v>1570</v>
      </c>
      <c r="I587" s="303">
        <v>34</v>
      </c>
      <c r="J587" s="305">
        <v>69.290000000000006</v>
      </c>
      <c r="K587" s="380">
        <v>0.91500000000000004</v>
      </c>
      <c r="L587" s="380">
        <v>1.4999999999999999E-2</v>
      </c>
      <c r="M587" s="304">
        <v>34.69</v>
      </c>
      <c r="N587" s="304">
        <v>0.89</v>
      </c>
      <c r="O587" s="380">
        <v>0.2757</v>
      </c>
      <c r="P587" s="380">
        <v>6.7999999999999996E-3</v>
      </c>
      <c r="Q587" s="304">
        <v>-4.0608999999999999E-2</v>
      </c>
      <c r="R587" s="302"/>
      <c r="S587" s="305">
        <v>37.6</v>
      </c>
      <c r="T587" s="305">
        <v>3.5</v>
      </c>
      <c r="U587" s="302">
        <v>37.700000000000003</v>
      </c>
      <c r="V587" s="302">
        <v>3.9</v>
      </c>
      <c r="W587" s="302">
        <v>40.1</v>
      </c>
      <c r="X587" s="305">
        <v>6.7</v>
      </c>
      <c r="Y587" s="304">
        <v>0.97179487179487178</v>
      </c>
      <c r="Z587" s="381"/>
      <c r="AA587" s="302">
        <v>20</v>
      </c>
      <c r="AB587" s="302">
        <v>220</v>
      </c>
      <c r="AC587" s="302">
        <v>36.700000000000003</v>
      </c>
      <c r="AD587" s="302">
        <v>5.6</v>
      </c>
      <c r="AE587" s="305">
        <v>72</v>
      </c>
      <c r="AF587" s="304">
        <v>11</v>
      </c>
      <c r="AG587" s="302">
        <v>33.799999999999997</v>
      </c>
      <c r="AH587" s="302">
        <v>5.0999999999999996</v>
      </c>
      <c r="AI587" s="305">
        <v>32.700000000000003</v>
      </c>
      <c r="AJ587" s="302">
        <v>3.1</v>
      </c>
      <c r="AK587" s="305">
        <v>35.5</v>
      </c>
      <c r="AL587" s="305">
        <v>4</v>
      </c>
      <c r="AM587" s="305">
        <v>34.4</v>
      </c>
      <c r="AN587" s="305">
        <v>4</v>
      </c>
      <c r="AO587" s="305">
        <v>33.5</v>
      </c>
      <c r="AP587" s="305">
        <v>6.7</v>
      </c>
      <c r="AQ587" s="305">
        <v>35</v>
      </c>
      <c r="AR587" s="305">
        <v>6.5</v>
      </c>
      <c r="AS587" s="305">
        <v>34.4</v>
      </c>
      <c r="AT587" s="305">
        <v>3.9</v>
      </c>
      <c r="AU587" s="305">
        <v>32.6</v>
      </c>
      <c r="AV587" s="305">
        <v>6</v>
      </c>
      <c r="AW587" s="305">
        <v>33.5</v>
      </c>
      <c r="AX587" s="305">
        <v>5.3</v>
      </c>
      <c r="AY587" s="305">
        <v>32.4</v>
      </c>
      <c r="AZ587" s="305">
        <v>6.8</v>
      </c>
      <c r="BA587" s="305">
        <v>32.700000000000003</v>
      </c>
      <c r="BB587" s="305">
        <v>4.8</v>
      </c>
      <c r="BC587" s="305">
        <v>34.6</v>
      </c>
      <c r="BD587" s="305">
        <v>4.3</v>
      </c>
      <c r="BE587" s="305">
        <v>31.5</v>
      </c>
      <c r="BF587" s="305">
        <v>5</v>
      </c>
      <c r="BG587" s="305">
        <v>30.1</v>
      </c>
      <c r="BH587" s="305">
        <v>5.7</v>
      </c>
      <c r="BI587" s="305">
        <v>33</v>
      </c>
      <c r="BJ587" s="305">
        <v>4.8</v>
      </c>
      <c r="BK587" s="305">
        <v>31</v>
      </c>
      <c r="BL587" s="305">
        <v>7.5</v>
      </c>
      <c r="BM587" s="305">
        <v>31</v>
      </c>
      <c r="BN587" s="305">
        <v>14</v>
      </c>
      <c r="BO587" s="305">
        <v>34.700000000000003</v>
      </c>
      <c r="BP587" s="305">
        <v>8.5</v>
      </c>
      <c r="BQ587" s="303">
        <v>37.9</v>
      </c>
      <c r="BR587" s="305">
        <v>3.7</v>
      </c>
      <c r="BS587" s="303">
        <v>39</v>
      </c>
      <c r="BT587" s="305">
        <v>6.5</v>
      </c>
      <c r="BU587" s="305">
        <v>34</v>
      </c>
      <c r="BV587" s="305">
        <v>4.4000000000000004</v>
      </c>
      <c r="BW587" s="305">
        <v>34.200000000000003</v>
      </c>
      <c r="BX587" s="305">
        <v>7</v>
      </c>
      <c r="BY587" s="302"/>
      <c r="BZ587" s="346"/>
      <c r="CA587" s="302"/>
      <c r="CB587" s="302"/>
      <c r="CC587" s="302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</row>
    <row r="588" spans="1:166" s="30" customFormat="1" ht="12" customHeight="1">
      <c r="A588" s="24" t="s">
        <v>503</v>
      </c>
      <c r="B588" s="24"/>
      <c r="C588" s="305">
        <v>7.0410000000000004</v>
      </c>
      <c r="D588" s="25" t="s">
        <v>461</v>
      </c>
      <c r="E588" s="25"/>
      <c r="F588" s="303">
        <v>5107</v>
      </c>
      <c r="G588" s="303">
        <v>14</v>
      </c>
      <c r="H588" s="303">
        <v>1561</v>
      </c>
      <c r="I588" s="303">
        <v>35</v>
      </c>
      <c r="J588" s="305">
        <v>69.430000000000007</v>
      </c>
      <c r="K588" s="380">
        <v>0.91300000000000003</v>
      </c>
      <c r="L588" s="380">
        <v>1.4E-2</v>
      </c>
      <c r="M588" s="304">
        <v>34.39</v>
      </c>
      <c r="N588" s="304">
        <v>0.89</v>
      </c>
      <c r="O588" s="380">
        <v>0.27400000000000002</v>
      </c>
      <c r="P588" s="380">
        <v>7.0000000000000001E-3</v>
      </c>
      <c r="Q588" s="304">
        <v>0.18848000000000001</v>
      </c>
      <c r="R588" s="302"/>
      <c r="S588" s="305">
        <v>36.6</v>
      </c>
      <c r="T588" s="305">
        <v>2.2000000000000002</v>
      </c>
      <c r="U588" s="302">
        <v>36.5</v>
      </c>
      <c r="V588" s="302">
        <v>2</v>
      </c>
      <c r="W588" s="302">
        <v>36.4</v>
      </c>
      <c r="X588" s="305">
        <v>2.1</v>
      </c>
      <c r="Y588" s="304">
        <v>1.0227272727272727</v>
      </c>
      <c r="Z588" s="381"/>
      <c r="AA588" s="302" t="s">
        <v>107</v>
      </c>
      <c r="AB588" s="302" t="s">
        <v>107</v>
      </c>
      <c r="AC588" s="302">
        <v>35.1</v>
      </c>
      <c r="AD588" s="302">
        <v>4.5</v>
      </c>
      <c r="AE588" s="305">
        <v>69.400000000000006</v>
      </c>
      <c r="AF588" s="304">
        <v>7.2</v>
      </c>
      <c r="AG588" s="302">
        <v>36.6</v>
      </c>
      <c r="AH588" s="302">
        <v>5.3</v>
      </c>
      <c r="AI588" s="305">
        <v>32.1</v>
      </c>
      <c r="AJ588" s="302">
        <v>2.9</v>
      </c>
      <c r="AK588" s="305">
        <v>35</v>
      </c>
      <c r="AL588" s="305">
        <v>3.3</v>
      </c>
      <c r="AM588" s="305">
        <v>33.5</v>
      </c>
      <c r="AN588" s="305">
        <v>3</v>
      </c>
      <c r="AO588" s="305">
        <v>32.4</v>
      </c>
      <c r="AP588" s="305">
        <v>3.5</v>
      </c>
      <c r="AQ588" s="305">
        <v>33.1</v>
      </c>
      <c r="AR588" s="305">
        <v>3</v>
      </c>
      <c r="AS588" s="305">
        <v>31</v>
      </c>
      <c r="AT588" s="305">
        <v>4.2</v>
      </c>
      <c r="AU588" s="305">
        <v>35.9</v>
      </c>
      <c r="AV588" s="305">
        <v>8.1999999999999993</v>
      </c>
      <c r="AW588" s="305">
        <v>33.4</v>
      </c>
      <c r="AX588" s="305">
        <v>3.8</v>
      </c>
      <c r="AY588" s="305">
        <v>32.4</v>
      </c>
      <c r="AZ588" s="305">
        <v>7.2</v>
      </c>
      <c r="BA588" s="305">
        <v>34.299999999999997</v>
      </c>
      <c r="BB588" s="305">
        <v>4.3</v>
      </c>
      <c r="BC588" s="305">
        <v>32.200000000000003</v>
      </c>
      <c r="BD588" s="305">
        <v>4.3</v>
      </c>
      <c r="BE588" s="305">
        <v>33.299999999999997</v>
      </c>
      <c r="BF588" s="305">
        <v>4.0999999999999996</v>
      </c>
      <c r="BG588" s="305">
        <v>33.6</v>
      </c>
      <c r="BH588" s="305">
        <v>4.2</v>
      </c>
      <c r="BI588" s="305">
        <v>32.6</v>
      </c>
      <c r="BJ588" s="305">
        <v>4.8</v>
      </c>
      <c r="BK588" s="305">
        <v>40</v>
      </c>
      <c r="BL588" s="305">
        <v>4.0999999999999996</v>
      </c>
      <c r="BM588" s="305">
        <v>43</v>
      </c>
      <c r="BN588" s="305">
        <v>11</v>
      </c>
      <c r="BO588" s="305">
        <v>34</v>
      </c>
      <c r="BP588" s="305">
        <v>6.7</v>
      </c>
      <c r="BQ588" s="303">
        <v>36</v>
      </c>
      <c r="BR588" s="305">
        <v>2.2000000000000002</v>
      </c>
      <c r="BS588" s="303">
        <v>35.200000000000003</v>
      </c>
      <c r="BT588" s="305">
        <v>2.2000000000000002</v>
      </c>
      <c r="BU588" s="305">
        <v>33</v>
      </c>
      <c r="BV588" s="305">
        <v>4.4000000000000004</v>
      </c>
      <c r="BW588" s="305">
        <v>34.799999999999997</v>
      </c>
      <c r="BX588" s="305">
        <v>5</v>
      </c>
      <c r="BY588" s="302"/>
      <c r="BZ588" s="346"/>
      <c r="CA588" s="302"/>
      <c r="CB588" s="302"/>
      <c r="CC588" s="302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</row>
    <row r="589" spans="1:166" s="30" customFormat="1" ht="12" customHeight="1">
      <c r="A589" s="24" t="s">
        <v>504</v>
      </c>
      <c r="B589" s="24"/>
      <c r="C589" s="305">
        <v>7.0570000000000004</v>
      </c>
      <c r="D589" s="25" t="s">
        <v>461</v>
      </c>
      <c r="E589" s="25"/>
      <c r="F589" s="303">
        <v>5104.6000000000004</v>
      </c>
      <c r="G589" s="303">
        <v>8.6999999999999993</v>
      </c>
      <c r="H589" s="303">
        <v>1554</v>
      </c>
      <c r="I589" s="303">
        <v>32</v>
      </c>
      <c r="J589" s="305">
        <v>69.55</v>
      </c>
      <c r="K589" s="380">
        <v>0.90920000000000001</v>
      </c>
      <c r="L589" s="380">
        <v>9.7999999999999997E-3</v>
      </c>
      <c r="M589" s="304">
        <v>34.24</v>
      </c>
      <c r="N589" s="304">
        <v>0.87</v>
      </c>
      <c r="O589" s="380">
        <v>0.2727</v>
      </c>
      <c r="P589" s="380">
        <v>6.3E-3</v>
      </c>
      <c r="Q589" s="304">
        <v>0.40450999999999998</v>
      </c>
      <c r="R589" s="302"/>
      <c r="S589" s="305">
        <v>40.799999999999997</v>
      </c>
      <c r="T589" s="305">
        <v>5</v>
      </c>
      <c r="U589" s="302">
        <v>40.700000000000003</v>
      </c>
      <c r="V589" s="302">
        <v>5</v>
      </c>
      <c r="W589" s="302">
        <v>40.5</v>
      </c>
      <c r="X589" s="305">
        <v>4.9000000000000004</v>
      </c>
      <c r="Y589" s="304">
        <v>1.0050761421319798</v>
      </c>
      <c r="Z589" s="381"/>
      <c r="AA589" s="302">
        <v>40</v>
      </c>
      <c r="AB589" s="302">
        <v>350</v>
      </c>
      <c r="AC589" s="302">
        <v>41.7</v>
      </c>
      <c r="AD589" s="302">
        <v>6.9</v>
      </c>
      <c r="AE589" s="305">
        <v>74</v>
      </c>
      <c r="AF589" s="304">
        <v>10</v>
      </c>
      <c r="AG589" s="302">
        <v>35.6</v>
      </c>
      <c r="AH589" s="302">
        <v>5.4</v>
      </c>
      <c r="AI589" s="305">
        <v>35.6</v>
      </c>
      <c r="AJ589" s="302">
        <v>3.9</v>
      </c>
      <c r="AK589" s="305">
        <v>40</v>
      </c>
      <c r="AL589" s="305">
        <v>5.6</v>
      </c>
      <c r="AM589" s="305">
        <v>37</v>
      </c>
      <c r="AN589" s="305">
        <v>4</v>
      </c>
      <c r="AO589" s="305">
        <v>31.5</v>
      </c>
      <c r="AP589" s="305">
        <v>4</v>
      </c>
      <c r="AQ589" s="305">
        <v>38.299999999999997</v>
      </c>
      <c r="AR589" s="305">
        <v>5.3</v>
      </c>
      <c r="AS589" s="305">
        <v>33.799999999999997</v>
      </c>
      <c r="AT589" s="305">
        <v>5.2</v>
      </c>
      <c r="AU589" s="305">
        <v>38.200000000000003</v>
      </c>
      <c r="AV589" s="305">
        <v>7.8</v>
      </c>
      <c r="AW589" s="305">
        <v>37</v>
      </c>
      <c r="AX589" s="305">
        <v>3.7</v>
      </c>
      <c r="AY589" s="305">
        <v>34.299999999999997</v>
      </c>
      <c r="AZ589" s="305">
        <v>5.8</v>
      </c>
      <c r="BA589" s="305">
        <v>34.4</v>
      </c>
      <c r="BB589" s="305">
        <v>4.2</v>
      </c>
      <c r="BC589" s="305">
        <v>40.9</v>
      </c>
      <c r="BD589" s="305">
        <v>7.4</v>
      </c>
      <c r="BE589" s="305">
        <v>33.799999999999997</v>
      </c>
      <c r="BF589" s="305">
        <v>5</v>
      </c>
      <c r="BG589" s="305">
        <v>33.700000000000003</v>
      </c>
      <c r="BH589" s="305">
        <v>8</v>
      </c>
      <c r="BI589" s="305">
        <v>36.200000000000003</v>
      </c>
      <c r="BJ589" s="305">
        <v>4.2</v>
      </c>
      <c r="BK589" s="305">
        <v>48</v>
      </c>
      <c r="BL589" s="305">
        <v>10</v>
      </c>
      <c r="BM589" s="305">
        <v>47</v>
      </c>
      <c r="BN589" s="305">
        <v>14</v>
      </c>
      <c r="BO589" s="305">
        <v>31.9</v>
      </c>
      <c r="BP589" s="305">
        <v>5</v>
      </c>
      <c r="BQ589" s="303">
        <v>39.6</v>
      </c>
      <c r="BR589" s="305">
        <v>4.7</v>
      </c>
      <c r="BS589" s="303">
        <v>39.4</v>
      </c>
      <c r="BT589" s="305">
        <v>4.5</v>
      </c>
      <c r="BU589" s="305">
        <v>36</v>
      </c>
      <c r="BV589" s="305">
        <v>3.7</v>
      </c>
      <c r="BW589" s="305">
        <v>37.799999999999997</v>
      </c>
      <c r="BX589" s="305">
        <v>5.3</v>
      </c>
      <c r="BY589" s="302"/>
      <c r="BZ589" s="346"/>
      <c r="CA589" s="302"/>
      <c r="CB589" s="302"/>
      <c r="CC589" s="302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</row>
    <row r="590" spans="1:166" s="30" customFormat="1" ht="12" customHeight="1">
      <c r="A590" s="24" t="s">
        <v>505</v>
      </c>
      <c r="B590" s="24"/>
      <c r="C590" s="305">
        <v>7.0060000000000002</v>
      </c>
      <c r="D590" s="25" t="s">
        <v>461</v>
      </c>
      <c r="E590" s="25"/>
      <c r="F590" s="303">
        <v>5111.8</v>
      </c>
      <c r="G590" s="303">
        <v>9.6999999999999993</v>
      </c>
      <c r="H590" s="303">
        <v>1555</v>
      </c>
      <c r="I590" s="303">
        <v>33</v>
      </c>
      <c r="J590" s="305">
        <v>69.58</v>
      </c>
      <c r="K590" s="380">
        <v>0.91600000000000004</v>
      </c>
      <c r="L590" s="380">
        <v>1.0999999999999999E-2</v>
      </c>
      <c r="M590" s="304">
        <v>34.229999999999997</v>
      </c>
      <c r="N590" s="304">
        <v>0.87</v>
      </c>
      <c r="O590" s="380">
        <v>0.27279999999999999</v>
      </c>
      <c r="P590" s="380">
        <v>6.4999999999999997E-3</v>
      </c>
      <c r="Q590" s="304">
        <v>0.33822000000000002</v>
      </c>
      <c r="R590" s="302"/>
      <c r="S590" s="305">
        <v>39.299999999999997</v>
      </c>
      <c r="T590" s="305">
        <v>3</v>
      </c>
      <c r="U590" s="302">
        <v>39.4</v>
      </c>
      <c r="V590" s="302">
        <v>3.3</v>
      </c>
      <c r="W590" s="302">
        <v>39.200000000000003</v>
      </c>
      <c r="X590" s="305">
        <v>3</v>
      </c>
      <c r="Y590" s="304">
        <v>1.0052493438320209</v>
      </c>
      <c r="Z590" s="381"/>
      <c r="AA590" s="302" t="s">
        <v>107</v>
      </c>
      <c r="AB590" s="302" t="s">
        <v>107</v>
      </c>
      <c r="AC590" s="302">
        <v>37</v>
      </c>
      <c r="AD590" s="302">
        <v>4.5</v>
      </c>
      <c r="AE590" s="305">
        <v>74.5</v>
      </c>
      <c r="AF590" s="304">
        <v>8.9</v>
      </c>
      <c r="AG590" s="302">
        <v>37.700000000000003</v>
      </c>
      <c r="AH590" s="302">
        <v>5.4</v>
      </c>
      <c r="AI590" s="305">
        <v>35.6</v>
      </c>
      <c r="AJ590" s="302">
        <v>2.6</v>
      </c>
      <c r="AK590" s="305">
        <v>36.4</v>
      </c>
      <c r="AL590" s="305">
        <v>5.2</v>
      </c>
      <c r="AM590" s="305">
        <v>37.9</v>
      </c>
      <c r="AN590" s="305">
        <v>2.9</v>
      </c>
      <c r="AO590" s="305">
        <v>36</v>
      </c>
      <c r="AP590" s="305">
        <v>4.9000000000000004</v>
      </c>
      <c r="AQ590" s="305">
        <v>33.200000000000003</v>
      </c>
      <c r="AR590" s="305">
        <v>5.3</v>
      </c>
      <c r="AS590" s="305">
        <v>35.700000000000003</v>
      </c>
      <c r="AT590" s="305">
        <v>3.9</v>
      </c>
      <c r="AU590" s="305">
        <v>37.200000000000003</v>
      </c>
      <c r="AV590" s="305">
        <v>7.7</v>
      </c>
      <c r="AW590" s="305">
        <v>36.4</v>
      </c>
      <c r="AX590" s="305">
        <v>3.7</v>
      </c>
      <c r="AY590" s="305">
        <v>33</v>
      </c>
      <c r="AZ590" s="305">
        <v>7.7</v>
      </c>
      <c r="BA590" s="305">
        <v>37.9</v>
      </c>
      <c r="BB590" s="305">
        <v>5</v>
      </c>
      <c r="BC590" s="305">
        <v>32.799999999999997</v>
      </c>
      <c r="BD590" s="305">
        <v>3.6</v>
      </c>
      <c r="BE590" s="305">
        <v>36</v>
      </c>
      <c r="BF590" s="305">
        <v>4.9000000000000004</v>
      </c>
      <c r="BG590" s="305">
        <v>39.6</v>
      </c>
      <c r="BH590" s="305">
        <v>4.8</v>
      </c>
      <c r="BI590" s="305">
        <v>37</v>
      </c>
      <c r="BJ590" s="305">
        <v>4.4000000000000004</v>
      </c>
      <c r="BK590" s="305">
        <v>43.4</v>
      </c>
      <c r="BL590" s="305">
        <v>6.1</v>
      </c>
      <c r="BM590" s="305">
        <v>41</v>
      </c>
      <c r="BN590" s="305">
        <v>14</v>
      </c>
      <c r="BO590" s="305">
        <v>33.799999999999997</v>
      </c>
      <c r="BP590" s="305">
        <v>8.1999999999999993</v>
      </c>
      <c r="BQ590" s="303">
        <v>38.299999999999997</v>
      </c>
      <c r="BR590" s="305">
        <v>2.8</v>
      </c>
      <c r="BS590" s="303">
        <v>38.1</v>
      </c>
      <c r="BT590" s="305">
        <v>2.7</v>
      </c>
      <c r="BU590" s="305">
        <v>35.4</v>
      </c>
      <c r="BV590" s="305">
        <v>4.7</v>
      </c>
      <c r="BW590" s="305">
        <v>36.4</v>
      </c>
      <c r="BX590" s="305">
        <v>5.6</v>
      </c>
      <c r="BY590" s="302"/>
      <c r="BZ590" s="346"/>
      <c r="CA590" s="302"/>
      <c r="CB590" s="302"/>
      <c r="CC590" s="302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</row>
    <row r="591" spans="1:166" s="30" customFormat="1" ht="12" customHeight="1">
      <c r="A591" s="24" t="s">
        <v>506</v>
      </c>
      <c r="B591" s="24"/>
      <c r="C591" s="305">
        <v>7.056</v>
      </c>
      <c r="D591" s="25" t="s">
        <v>461</v>
      </c>
      <c r="E591" s="25"/>
      <c r="F591" s="303">
        <v>5112.5</v>
      </c>
      <c r="G591" s="303">
        <v>7.2</v>
      </c>
      <c r="H591" s="303">
        <v>1540</v>
      </c>
      <c r="I591" s="303">
        <v>30</v>
      </c>
      <c r="J591" s="305">
        <v>69.88</v>
      </c>
      <c r="K591" s="380">
        <v>0.91459999999999997</v>
      </c>
      <c r="L591" s="380">
        <v>9.1000000000000004E-3</v>
      </c>
      <c r="M591" s="304">
        <v>34.03</v>
      </c>
      <c r="N591" s="304">
        <v>0.85</v>
      </c>
      <c r="O591" s="380">
        <v>0.26989999999999997</v>
      </c>
      <c r="P591" s="380">
        <v>5.8999999999999999E-3</v>
      </c>
      <c r="Q591" s="304">
        <v>5.0120999999999999E-2</v>
      </c>
      <c r="R591" s="302"/>
      <c r="S591" s="305">
        <v>39</v>
      </c>
      <c r="T591" s="305">
        <v>2.6</v>
      </c>
      <c r="U591" s="302">
        <v>39.1</v>
      </c>
      <c r="V591" s="302">
        <v>2.5</v>
      </c>
      <c r="W591" s="302">
        <v>39.1</v>
      </c>
      <c r="X591" s="305">
        <v>2.8</v>
      </c>
      <c r="Y591" s="304">
        <v>1.0104712041884816</v>
      </c>
      <c r="Z591" s="381"/>
      <c r="AA591" s="302">
        <v>50</v>
      </c>
      <c r="AB591" s="302">
        <v>150</v>
      </c>
      <c r="AC591" s="302">
        <v>39.9</v>
      </c>
      <c r="AD591" s="302">
        <v>7.1</v>
      </c>
      <c r="AE591" s="305">
        <v>74.5</v>
      </c>
      <c r="AF591" s="304">
        <v>8.4</v>
      </c>
      <c r="AG591" s="302">
        <v>39</v>
      </c>
      <c r="AH591" s="302">
        <v>6.9</v>
      </c>
      <c r="AI591" s="305">
        <v>35</v>
      </c>
      <c r="AJ591" s="302">
        <v>2.2000000000000002</v>
      </c>
      <c r="AK591" s="305">
        <v>37.200000000000003</v>
      </c>
      <c r="AL591" s="305">
        <v>3.3</v>
      </c>
      <c r="AM591" s="305">
        <v>36.200000000000003</v>
      </c>
      <c r="AN591" s="305">
        <v>2.2000000000000002</v>
      </c>
      <c r="AO591" s="305">
        <v>32.4</v>
      </c>
      <c r="AP591" s="305">
        <v>3.9</v>
      </c>
      <c r="AQ591" s="305">
        <v>38.1</v>
      </c>
      <c r="AR591" s="305">
        <v>3.7</v>
      </c>
      <c r="AS591" s="305">
        <v>33.700000000000003</v>
      </c>
      <c r="AT591" s="305">
        <v>2.9</v>
      </c>
      <c r="AU591" s="305">
        <v>35.6</v>
      </c>
      <c r="AV591" s="305">
        <v>8.1</v>
      </c>
      <c r="AW591" s="305">
        <v>33.299999999999997</v>
      </c>
      <c r="AX591" s="305">
        <v>3.6</v>
      </c>
      <c r="AY591" s="305">
        <v>30</v>
      </c>
      <c r="AZ591" s="305">
        <v>5.3</v>
      </c>
      <c r="BA591" s="305">
        <v>34.799999999999997</v>
      </c>
      <c r="BB591" s="305">
        <v>4.4000000000000004</v>
      </c>
      <c r="BC591" s="305">
        <v>34.700000000000003</v>
      </c>
      <c r="BD591" s="305">
        <v>6</v>
      </c>
      <c r="BE591" s="305">
        <v>33.5</v>
      </c>
      <c r="BF591" s="305">
        <v>3.9</v>
      </c>
      <c r="BG591" s="305">
        <v>33.799999999999997</v>
      </c>
      <c r="BH591" s="305">
        <v>3.9</v>
      </c>
      <c r="BI591" s="305">
        <v>35.200000000000003</v>
      </c>
      <c r="BJ591" s="305">
        <v>4.2</v>
      </c>
      <c r="BK591" s="305">
        <v>39.299999999999997</v>
      </c>
      <c r="BL591" s="305">
        <v>7.2</v>
      </c>
      <c r="BM591" s="305">
        <v>33</v>
      </c>
      <c r="BN591" s="305">
        <v>18</v>
      </c>
      <c r="BO591" s="305">
        <v>30.1</v>
      </c>
      <c r="BP591" s="305">
        <v>3.7</v>
      </c>
      <c r="BQ591" s="303">
        <v>38.6</v>
      </c>
      <c r="BR591" s="305">
        <v>2.6</v>
      </c>
      <c r="BS591" s="303">
        <v>38.200000000000003</v>
      </c>
      <c r="BT591" s="305">
        <v>2.5</v>
      </c>
      <c r="BU591" s="305">
        <v>36.5</v>
      </c>
      <c r="BV591" s="305">
        <v>3.5</v>
      </c>
      <c r="BW591" s="305">
        <v>32.4</v>
      </c>
      <c r="BX591" s="305">
        <v>3.9</v>
      </c>
      <c r="BY591" s="302"/>
      <c r="BZ591" s="346"/>
      <c r="CA591" s="302"/>
      <c r="CB591" s="302"/>
      <c r="CC591" s="302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</row>
    <row r="592" spans="1:166" s="30" customFormat="1" ht="12" customHeight="1">
      <c r="A592" s="24" t="s">
        <v>507</v>
      </c>
      <c r="B592" s="24"/>
      <c r="C592" s="305">
        <v>7.0220000000000002</v>
      </c>
      <c r="D592" s="25" t="s">
        <v>461</v>
      </c>
      <c r="E592" s="25"/>
      <c r="F592" s="303">
        <v>5106.8</v>
      </c>
      <c r="G592" s="303">
        <v>9.3000000000000007</v>
      </c>
      <c r="H592" s="303">
        <v>1572</v>
      </c>
      <c r="I592" s="303">
        <v>33</v>
      </c>
      <c r="J592" s="305">
        <v>69.25</v>
      </c>
      <c r="K592" s="380">
        <v>0.91200000000000003</v>
      </c>
      <c r="L592" s="380">
        <v>1.2E-2</v>
      </c>
      <c r="M592" s="304">
        <v>34.47</v>
      </c>
      <c r="N592" s="304">
        <v>0.89</v>
      </c>
      <c r="O592" s="380">
        <v>0.27610000000000001</v>
      </c>
      <c r="P592" s="380">
        <v>6.4999999999999997E-3</v>
      </c>
      <c r="Q592" s="304">
        <v>0.32522000000000001</v>
      </c>
      <c r="R592" s="302"/>
      <c r="S592" s="305">
        <v>38.799999999999997</v>
      </c>
      <c r="T592" s="305">
        <v>3.3</v>
      </c>
      <c r="U592" s="302">
        <v>38.700000000000003</v>
      </c>
      <c r="V592" s="302">
        <v>3.2</v>
      </c>
      <c r="W592" s="302">
        <v>38.6</v>
      </c>
      <c r="X592" s="305">
        <v>3.2</v>
      </c>
      <c r="Y592" s="304">
        <v>1.0080213903743316</v>
      </c>
      <c r="Z592" s="381"/>
      <c r="AA592" s="302" t="s">
        <v>107</v>
      </c>
      <c r="AB592" s="302" t="s">
        <v>107</v>
      </c>
      <c r="AC592" s="302">
        <v>42.2</v>
      </c>
      <c r="AD592" s="302">
        <v>7</v>
      </c>
      <c r="AE592" s="305">
        <v>75.900000000000006</v>
      </c>
      <c r="AF592" s="304">
        <v>5.6</v>
      </c>
      <c r="AG592" s="302">
        <v>36.6</v>
      </c>
      <c r="AH592" s="302">
        <v>5</v>
      </c>
      <c r="AI592" s="305">
        <v>34.200000000000003</v>
      </c>
      <c r="AJ592" s="302">
        <v>3.2</v>
      </c>
      <c r="AK592" s="305">
        <v>39.6</v>
      </c>
      <c r="AL592" s="305">
        <v>4.2</v>
      </c>
      <c r="AM592" s="305">
        <v>36.5</v>
      </c>
      <c r="AN592" s="305">
        <v>3.3</v>
      </c>
      <c r="AO592" s="305">
        <v>30</v>
      </c>
      <c r="AP592" s="305">
        <v>3.3</v>
      </c>
      <c r="AQ592" s="305">
        <v>34.6</v>
      </c>
      <c r="AR592" s="305">
        <v>3.9</v>
      </c>
      <c r="AS592" s="305">
        <v>35.1</v>
      </c>
      <c r="AT592" s="305">
        <v>4.7</v>
      </c>
      <c r="AU592" s="305">
        <v>36.4</v>
      </c>
      <c r="AV592" s="305">
        <v>6.4</v>
      </c>
      <c r="AW592" s="305">
        <v>34.6</v>
      </c>
      <c r="AX592" s="305">
        <v>2.6</v>
      </c>
      <c r="AY592" s="305">
        <v>40.299999999999997</v>
      </c>
      <c r="AZ592" s="305">
        <v>6.7</v>
      </c>
      <c r="BA592" s="305">
        <v>34.4</v>
      </c>
      <c r="BB592" s="305">
        <v>4.5</v>
      </c>
      <c r="BC592" s="305">
        <v>34.700000000000003</v>
      </c>
      <c r="BD592" s="305">
        <v>3.9</v>
      </c>
      <c r="BE592" s="305">
        <v>34.5</v>
      </c>
      <c r="BF592" s="305">
        <v>5.0999999999999996</v>
      </c>
      <c r="BG592" s="305">
        <v>35.5</v>
      </c>
      <c r="BH592" s="305">
        <v>6.1</v>
      </c>
      <c r="BI592" s="305">
        <v>34.5</v>
      </c>
      <c r="BJ592" s="305">
        <v>4.7</v>
      </c>
      <c r="BK592" s="305">
        <v>37.299999999999997</v>
      </c>
      <c r="BL592" s="305">
        <v>8.1</v>
      </c>
      <c r="BM592" s="305">
        <v>41</v>
      </c>
      <c r="BN592" s="305">
        <v>13</v>
      </c>
      <c r="BO592" s="305">
        <v>28.3</v>
      </c>
      <c r="BP592" s="305">
        <v>4.8</v>
      </c>
      <c r="BQ592" s="303">
        <v>37.700000000000003</v>
      </c>
      <c r="BR592" s="305">
        <v>3.1</v>
      </c>
      <c r="BS592" s="303">
        <v>37.4</v>
      </c>
      <c r="BT592" s="305">
        <v>3.2</v>
      </c>
      <c r="BU592" s="305">
        <v>36.299999999999997</v>
      </c>
      <c r="BV592" s="305">
        <v>4.0999999999999996</v>
      </c>
      <c r="BW592" s="305">
        <v>35.4</v>
      </c>
      <c r="BX592" s="305">
        <v>3.9</v>
      </c>
      <c r="BY592" s="302"/>
      <c r="BZ592" s="346"/>
      <c r="CA592" s="302"/>
      <c r="CB592" s="302"/>
      <c r="CC592" s="302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</row>
    <row r="593" spans="1:166" s="30" customFormat="1" ht="12" customHeight="1">
      <c r="A593" s="24" t="s">
        <v>508</v>
      </c>
      <c r="B593" s="24"/>
      <c r="C593" s="305">
        <v>7.0129999999999999</v>
      </c>
      <c r="D593" s="25" t="s">
        <v>461</v>
      </c>
      <c r="E593" s="25"/>
      <c r="F593" s="303">
        <v>5109</v>
      </c>
      <c r="G593" s="303">
        <v>14</v>
      </c>
      <c r="H593" s="303">
        <v>1549</v>
      </c>
      <c r="I593" s="303">
        <v>36</v>
      </c>
      <c r="J593" s="305">
        <v>69.62</v>
      </c>
      <c r="K593" s="380">
        <v>0.91</v>
      </c>
      <c r="L593" s="380">
        <v>1.7999999999999999E-2</v>
      </c>
      <c r="M593" s="304">
        <v>34.03</v>
      </c>
      <c r="N593" s="304">
        <v>0.89</v>
      </c>
      <c r="O593" s="380">
        <v>0.2717</v>
      </c>
      <c r="P593" s="380">
        <v>7.1999999999999998E-3</v>
      </c>
      <c r="Q593" s="304">
        <v>0.13172</v>
      </c>
      <c r="R593" s="302"/>
      <c r="S593" s="305">
        <v>37.6</v>
      </c>
      <c r="T593" s="305">
        <v>3.6</v>
      </c>
      <c r="U593" s="302">
        <v>37</v>
      </c>
      <c r="V593" s="302">
        <v>3.4</v>
      </c>
      <c r="W593" s="302">
        <v>36.799999999999997</v>
      </c>
      <c r="X593" s="305">
        <v>3.3</v>
      </c>
      <c r="Y593" s="304">
        <v>1.0196629213483144</v>
      </c>
      <c r="Z593" s="381"/>
      <c r="AA593" s="302">
        <v>160</v>
      </c>
      <c r="AB593" s="302">
        <v>240</v>
      </c>
      <c r="AC593" s="302">
        <v>40.799999999999997</v>
      </c>
      <c r="AD593" s="302">
        <v>7.1</v>
      </c>
      <c r="AE593" s="305">
        <v>70.5</v>
      </c>
      <c r="AF593" s="304">
        <v>9.5</v>
      </c>
      <c r="AG593" s="302">
        <v>33</v>
      </c>
      <c r="AH593" s="302">
        <v>4.3</v>
      </c>
      <c r="AI593" s="305">
        <v>31.9</v>
      </c>
      <c r="AJ593" s="302">
        <v>3.5</v>
      </c>
      <c r="AK593" s="305">
        <v>37</v>
      </c>
      <c r="AL593" s="305">
        <v>4.3</v>
      </c>
      <c r="AM593" s="305">
        <v>34.299999999999997</v>
      </c>
      <c r="AN593" s="305">
        <v>3.5</v>
      </c>
      <c r="AO593" s="305">
        <v>31.5</v>
      </c>
      <c r="AP593" s="305">
        <v>5</v>
      </c>
      <c r="AQ593" s="305">
        <v>33.1</v>
      </c>
      <c r="AR593" s="305">
        <v>4.5</v>
      </c>
      <c r="AS593" s="305">
        <v>31.8</v>
      </c>
      <c r="AT593" s="305">
        <v>3.8</v>
      </c>
      <c r="AU593" s="305">
        <v>34</v>
      </c>
      <c r="AV593" s="305">
        <v>5.9</v>
      </c>
      <c r="AW593" s="305">
        <v>33</v>
      </c>
      <c r="AX593" s="305">
        <v>4.5</v>
      </c>
      <c r="AY593" s="305">
        <v>32.5</v>
      </c>
      <c r="AZ593" s="305">
        <v>5.6</v>
      </c>
      <c r="BA593" s="305">
        <v>34.1</v>
      </c>
      <c r="BB593" s="305">
        <v>2.9</v>
      </c>
      <c r="BC593" s="305">
        <v>33.799999999999997</v>
      </c>
      <c r="BD593" s="305">
        <v>4</v>
      </c>
      <c r="BE593" s="305">
        <v>29.3</v>
      </c>
      <c r="BF593" s="305">
        <v>2.4</v>
      </c>
      <c r="BG593" s="305">
        <v>34.5</v>
      </c>
      <c r="BH593" s="305">
        <v>4.3</v>
      </c>
      <c r="BI593" s="305">
        <v>32.5</v>
      </c>
      <c r="BJ593" s="305">
        <v>3.2</v>
      </c>
      <c r="BK593" s="305">
        <v>37.1</v>
      </c>
      <c r="BL593" s="305">
        <v>7.1</v>
      </c>
      <c r="BM593" s="305">
        <v>28.7</v>
      </c>
      <c r="BN593" s="305">
        <v>8</v>
      </c>
      <c r="BO593" s="305">
        <v>35.799999999999997</v>
      </c>
      <c r="BP593" s="305">
        <v>6.4</v>
      </c>
      <c r="BQ593" s="303">
        <v>36.299999999999997</v>
      </c>
      <c r="BR593" s="305">
        <v>3.2</v>
      </c>
      <c r="BS593" s="303">
        <v>35.6</v>
      </c>
      <c r="BT593" s="305">
        <v>3.1</v>
      </c>
      <c r="BU593" s="305">
        <v>32.9</v>
      </c>
      <c r="BV593" s="305">
        <v>4.2</v>
      </c>
      <c r="BW593" s="305">
        <v>34.6</v>
      </c>
      <c r="BX593" s="305">
        <v>3.9</v>
      </c>
      <c r="BY593" s="302"/>
      <c r="BZ593" s="346"/>
      <c r="CA593" s="302"/>
      <c r="CB593" s="302"/>
      <c r="CC593" s="302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  <c r="FA593" s="29"/>
      <c r="FB593" s="29"/>
      <c r="FC593" s="29"/>
      <c r="FD593" s="29"/>
      <c r="FE593" s="29"/>
      <c r="FF593" s="29"/>
      <c r="FG593" s="29"/>
      <c r="FH593" s="29"/>
      <c r="FI593" s="29"/>
      <c r="FJ593" s="29"/>
    </row>
    <row r="594" spans="1:166" s="30" customFormat="1" ht="12" customHeight="1">
      <c r="A594" s="24" t="s">
        <v>509</v>
      </c>
      <c r="B594" s="24"/>
      <c r="C594" s="305">
        <v>7.0190000000000001</v>
      </c>
      <c r="D594" s="25" t="s">
        <v>461</v>
      </c>
      <c r="E594" s="25"/>
      <c r="F594" s="303">
        <v>5106.3999999999996</v>
      </c>
      <c r="G594" s="303">
        <v>8.3000000000000007</v>
      </c>
      <c r="H594" s="303">
        <v>1561</v>
      </c>
      <c r="I594" s="303">
        <v>33</v>
      </c>
      <c r="J594" s="305">
        <v>69.44</v>
      </c>
      <c r="K594" s="380">
        <v>0.91100000000000003</v>
      </c>
      <c r="L594" s="380">
        <v>1.0999999999999999E-2</v>
      </c>
      <c r="M594" s="304">
        <v>34.36</v>
      </c>
      <c r="N594" s="304">
        <v>0.93</v>
      </c>
      <c r="O594" s="380">
        <v>0.27389999999999998</v>
      </c>
      <c r="P594" s="380">
        <v>6.4999999999999997E-3</v>
      </c>
      <c r="Q594" s="304">
        <v>0.47516000000000003</v>
      </c>
      <c r="R594" s="302"/>
      <c r="S594" s="305">
        <v>40.200000000000003</v>
      </c>
      <c r="T594" s="305">
        <v>2</v>
      </c>
      <c r="U594" s="302">
        <v>40.1</v>
      </c>
      <c r="V594" s="302">
        <v>2</v>
      </c>
      <c r="W594" s="302">
        <v>40.299999999999997</v>
      </c>
      <c r="X594" s="305">
        <v>1.9</v>
      </c>
      <c r="Y594" s="304">
        <v>1.025706940874036</v>
      </c>
      <c r="Z594" s="381"/>
      <c r="AA594" s="302">
        <v>80</v>
      </c>
      <c r="AB594" s="302">
        <v>170</v>
      </c>
      <c r="AC594" s="302">
        <v>45.4</v>
      </c>
      <c r="AD594" s="302">
        <v>7</v>
      </c>
      <c r="AE594" s="305">
        <v>83.5</v>
      </c>
      <c r="AF594" s="304">
        <v>7.3</v>
      </c>
      <c r="AG594" s="302">
        <v>37.5</v>
      </c>
      <c r="AH594" s="302">
        <v>5.8</v>
      </c>
      <c r="AI594" s="305">
        <v>35.9</v>
      </c>
      <c r="AJ594" s="302">
        <v>2.1</v>
      </c>
      <c r="AK594" s="305">
        <v>41.4</v>
      </c>
      <c r="AL594" s="305">
        <v>4</v>
      </c>
      <c r="AM594" s="305">
        <v>38</v>
      </c>
      <c r="AN594" s="305">
        <v>2.2000000000000002</v>
      </c>
      <c r="AO594" s="305">
        <v>35.1</v>
      </c>
      <c r="AP594" s="305">
        <v>4.3</v>
      </c>
      <c r="AQ594" s="305">
        <v>37.299999999999997</v>
      </c>
      <c r="AR594" s="305">
        <v>5.5</v>
      </c>
      <c r="AS594" s="305">
        <v>35</v>
      </c>
      <c r="AT594" s="305">
        <v>3.3</v>
      </c>
      <c r="AU594" s="305">
        <v>35.299999999999997</v>
      </c>
      <c r="AV594" s="305">
        <v>5.6</v>
      </c>
      <c r="AW594" s="305">
        <v>39.5</v>
      </c>
      <c r="AX594" s="305">
        <v>3.1</v>
      </c>
      <c r="AY594" s="305">
        <v>34</v>
      </c>
      <c r="AZ594" s="305">
        <v>5.2</v>
      </c>
      <c r="BA594" s="305">
        <v>37.799999999999997</v>
      </c>
      <c r="BB594" s="305">
        <v>3.8</v>
      </c>
      <c r="BC594" s="305">
        <v>37.200000000000003</v>
      </c>
      <c r="BD594" s="305">
        <v>5.0999999999999996</v>
      </c>
      <c r="BE594" s="305">
        <v>38.200000000000003</v>
      </c>
      <c r="BF594" s="305">
        <v>3.2</v>
      </c>
      <c r="BG594" s="305">
        <v>32.4</v>
      </c>
      <c r="BH594" s="305">
        <v>4.3</v>
      </c>
      <c r="BI594" s="305">
        <v>36.200000000000003</v>
      </c>
      <c r="BJ594" s="305">
        <v>2.2999999999999998</v>
      </c>
      <c r="BK594" s="305">
        <v>35</v>
      </c>
      <c r="BL594" s="305">
        <v>9.1999999999999993</v>
      </c>
      <c r="BM594" s="305">
        <v>37.799999999999997</v>
      </c>
      <c r="BN594" s="305">
        <v>9.6</v>
      </c>
      <c r="BO594" s="305">
        <v>36</v>
      </c>
      <c r="BP594" s="305">
        <v>7.8</v>
      </c>
      <c r="BQ594" s="303">
        <v>39.9</v>
      </c>
      <c r="BR594" s="305">
        <v>1.8</v>
      </c>
      <c r="BS594" s="303">
        <v>38.9</v>
      </c>
      <c r="BT594" s="305">
        <v>1.7</v>
      </c>
      <c r="BU594" s="305">
        <v>36.6</v>
      </c>
      <c r="BV594" s="305">
        <v>3.4</v>
      </c>
      <c r="BW594" s="305">
        <v>34.4</v>
      </c>
      <c r="BX594" s="305">
        <v>2.7</v>
      </c>
      <c r="BY594" s="302"/>
      <c r="BZ594" s="346"/>
      <c r="CA594" s="302"/>
      <c r="CB594" s="302"/>
      <c r="CC594" s="302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  <c r="FA594" s="29"/>
      <c r="FB594" s="29"/>
      <c r="FC594" s="29"/>
      <c r="FD594" s="29"/>
      <c r="FE594" s="29"/>
      <c r="FF594" s="29"/>
      <c r="FG594" s="29"/>
      <c r="FH594" s="29"/>
      <c r="FI594" s="29"/>
      <c r="FJ594" s="29"/>
    </row>
    <row r="595" spans="1:166" s="30" customFormat="1" ht="12" customHeight="1">
      <c r="A595" s="24" t="s">
        <v>510</v>
      </c>
      <c r="B595" s="24"/>
      <c r="C595" s="305">
        <v>7.0090000000000003</v>
      </c>
      <c r="D595" s="25" t="s">
        <v>461</v>
      </c>
      <c r="E595" s="25"/>
      <c r="F595" s="303">
        <v>5069</v>
      </c>
      <c r="G595" s="303">
        <v>74</v>
      </c>
      <c r="H595" s="303">
        <v>1508</v>
      </c>
      <c r="I595" s="303">
        <v>41</v>
      </c>
      <c r="J595" s="305">
        <v>70.239999999999995</v>
      </c>
      <c r="K595" s="380">
        <v>0.89400000000000002</v>
      </c>
      <c r="L595" s="380">
        <v>3.7999999999999999E-2</v>
      </c>
      <c r="M595" s="304">
        <v>32.700000000000003</v>
      </c>
      <c r="N595" s="304">
        <v>1.9</v>
      </c>
      <c r="O595" s="380">
        <v>0.2636</v>
      </c>
      <c r="P595" s="380">
        <v>8.0000000000000002E-3</v>
      </c>
      <c r="Q595" s="304">
        <v>0.97267000000000003</v>
      </c>
      <c r="R595" s="302"/>
      <c r="S595" s="305">
        <v>34.6</v>
      </c>
      <c r="T595" s="305">
        <v>2.2000000000000002</v>
      </c>
      <c r="U595" s="302">
        <v>30.9</v>
      </c>
      <c r="V595" s="302">
        <v>3</v>
      </c>
      <c r="W595" s="302">
        <v>35.200000000000003</v>
      </c>
      <c r="X595" s="305">
        <v>2.2999999999999998</v>
      </c>
      <c r="Y595" s="304">
        <v>1.0526315789473684</v>
      </c>
      <c r="Z595" s="381"/>
      <c r="AA595" s="302">
        <v>180</v>
      </c>
      <c r="AB595" s="302">
        <v>220</v>
      </c>
      <c r="AC595" s="302">
        <v>32.299999999999997</v>
      </c>
      <c r="AD595" s="302">
        <v>5.5</v>
      </c>
      <c r="AE595" s="305">
        <v>79.400000000000006</v>
      </c>
      <c r="AF595" s="304">
        <v>6.3</v>
      </c>
      <c r="AG595" s="302">
        <v>38.4</v>
      </c>
      <c r="AH595" s="302">
        <v>4.3</v>
      </c>
      <c r="AI595" s="305">
        <v>35</v>
      </c>
      <c r="AJ595" s="302">
        <v>1.5</v>
      </c>
      <c r="AK595" s="305">
        <v>40.5</v>
      </c>
      <c r="AL595" s="305">
        <v>4.4000000000000004</v>
      </c>
      <c r="AM595" s="305">
        <v>37.1</v>
      </c>
      <c r="AN595" s="305">
        <v>2.5</v>
      </c>
      <c r="AO595" s="305">
        <v>36.299999999999997</v>
      </c>
      <c r="AP595" s="305">
        <v>4.2</v>
      </c>
      <c r="AQ595" s="305">
        <v>40.299999999999997</v>
      </c>
      <c r="AR595" s="305">
        <v>5.6</v>
      </c>
      <c r="AS595" s="305">
        <v>34.1</v>
      </c>
      <c r="AT595" s="305">
        <v>2.8</v>
      </c>
      <c r="AU595" s="305">
        <v>34.4</v>
      </c>
      <c r="AV595" s="305">
        <v>5.3</v>
      </c>
      <c r="AW595" s="305">
        <v>37.4</v>
      </c>
      <c r="AX595" s="305">
        <v>4.2</v>
      </c>
      <c r="AY595" s="305">
        <v>31.2</v>
      </c>
      <c r="AZ595" s="305">
        <v>4.9000000000000004</v>
      </c>
      <c r="BA595" s="305">
        <v>35.799999999999997</v>
      </c>
      <c r="BB595" s="305">
        <v>2.8</v>
      </c>
      <c r="BC595" s="305">
        <v>32.9</v>
      </c>
      <c r="BD595" s="305">
        <v>4.5</v>
      </c>
      <c r="BE595" s="305">
        <v>36.6</v>
      </c>
      <c r="BF595" s="305">
        <v>2.1</v>
      </c>
      <c r="BG595" s="305">
        <v>38.9</v>
      </c>
      <c r="BH595" s="305">
        <v>5.7</v>
      </c>
      <c r="BI595" s="305">
        <v>39</v>
      </c>
      <c r="BJ595" s="305">
        <v>3.2</v>
      </c>
      <c r="BK595" s="305">
        <v>41.3</v>
      </c>
      <c r="BL595" s="305">
        <v>8.9</v>
      </c>
      <c r="BM595" s="305">
        <v>45</v>
      </c>
      <c r="BN595" s="305">
        <v>16</v>
      </c>
      <c r="BO595" s="305">
        <v>37.1</v>
      </c>
      <c r="BP595" s="305">
        <v>5.5</v>
      </c>
      <c r="BQ595" s="303">
        <v>36</v>
      </c>
      <c r="BR595" s="305">
        <v>2.2999999999999998</v>
      </c>
      <c r="BS595" s="303">
        <v>34.200000000000003</v>
      </c>
      <c r="BT595" s="305">
        <v>2.2000000000000002</v>
      </c>
      <c r="BU595" s="305">
        <v>35</v>
      </c>
      <c r="BV595" s="305">
        <v>4.3</v>
      </c>
      <c r="BW595" s="305">
        <v>35.5</v>
      </c>
      <c r="BX595" s="305">
        <v>4.0999999999999996</v>
      </c>
      <c r="BY595" s="302"/>
      <c r="BZ595" s="346"/>
      <c r="CA595" s="302"/>
      <c r="CB595" s="302"/>
      <c r="CC595" s="302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  <c r="FA595" s="29"/>
      <c r="FB595" s="29"/>
      <c r="FC595" s="29"/>
      <c r="FD595" s="29"/>
      <c r="FE595" s="29"/>
      <c r="FF595" s="29"/>
      <c r="FG595" s="29"/>
      <c r="FH595" s="29"/>
      <c r="FI595" s="29"/>
      <c r="FJ595" s="29"/>
    </row>
    <row r="596" spans="1:166" s="54" customFormat="1" ht="12" customHeight="1">
      <c r="A596" s="51" t="s">
        <v>608</v>
      </c>
      <c r="B596" s="51"/>
      <c r="C596" s="51"/>
      <c r="D596" s="52"/>
      <c r="E596" s="52"/>
      <c r="F596" s="390"/>
      <c r="G596" s="391"/>
      <c r="H596" s="389"/>
      <c r="I596" s="391"/>
      <c r="J596" s="393"/>
      <c r="K596" s="391"/>
      <c r="L596" s="391"/>
      <c r="M596" s="391"/>
      <c r="N596" s="391"/>
      <c r="O596" s="391"/>
      <c r="P596" s="391"/>
      <c r="Q596" s="392"/>
      <c r="R596" s="391"/>
      <c r="S596" s="390">
        <f>AVERAGE(S576:S595)</f>
        <v>39.200000000000003</v>
      </c>
      <c r="T596" s="390"/>
      <c r="U596" s="390">
        <f>AVERAGE(U576:U595)</f>
        <v>38.915000000000006</v>
      </c>
      <c r="V596" s="390"/>
      <c r="W596" s="390">
        <f t="shared" ref="W596:BW596" si="95">AVERAGE(W576:W595)</f>
        <v>39.25500000000001</v>
      </c>
      <c r="X596" s="390"/>
      <c r="Y596" s="392">
        <f t="shared" si="95"/>
        <v>1.0067707604068605</v>
      </c>
      <c r="Z596" s="390"/>
      <c r="AA596" s="390">
        <f t="shared" si="95"/>
        <v>78.333333333333329</v>
      </c>
      <c r="AB596" s="390"/>
      <c r="AC596" s="390">
        <f t="shared" si="95"/>
        <v>39.384999999999998</v>
      </c>
      <c r="AD596" s="390"/>
      <c r="AE596" s="390">
        <f t="shared" si="95"/>
        <v>77.599999999999994</v>
      </c>
      <c r="AF596" s="392"/>
      <c r="AG596" s="390">
        <f t="shared" si="95"/>
        <v>38.210000000000008</v>
      </c>
      <c r="AH596" s="390"/>
      <c r="AI596" s="390">
        <f t="shared" si="95"/>
        <v>35.454999999999998</v>
      </c>
      <c r="AJ596" s="390"/>
      <c r="AK596" s="390">
        <f t="shared" si="95"/>
        <v>38.000000000000007</v>
      </c>
      <c r="AL596" s="390"/>
      <c r="AM596" s="390">
        <f t="shared" si="95"/>
        <v>37.095000000000006</v>
      </c>
      <c r="AN596" s="390"/>
      <c r="AO596" s="390">
        <f t="shared" si="95"/>
        <v>34.94</v>
      </c>
      <c r="AP596" s="390"/>
      <c r="AQ596" s="390">
        <f t="shared" si="95"/>
        <v>37.565000000000005</v>
      </c>
      <c r="AR596" s="390"/>
      <c r="AS596" s="390">
        <f t="shared" si="95"/>
        <v>34.690000000000005</v>
      </c>
      <c r="AT596" s="390"/>
      <c r="AU596" s="390">
        <f t="shared" si="95"/>
        <v>36.65</v>
      </c>
      <c r="AV596" s="390"/>
      <c r="AW596" s="390">
        <f t="shared" si="95"/>
        <v>36.25</v>
      </c>
      <c r="AX596" s="390"/>
      <c r="AY596" s="390">
        <f t="shared" si="95"/>
        <v>34.36</v>
      </c>
      <c r="AZ596" s="390"/>
      <c r="BA596" s="390">
        <f t="shared" si="95"/>
        <v>36.614999999999988</v>
      </c>
      <c r="BB596" s="390"/>
      <c r="BC596" s="390">
        <f t="shared" si="95"/>
        <v>36.36</v>
      </c>
      <c r="BD596" s="390"/>
      <c r="BE596" s="390">
        <f t="shared" si="95"/>
        <v>35.665000000000006</v>
      </c>
      <c r="BF596" s="390"/>
      <c r="BG596" s="390">
        <f t="shared" si="95"/>
        <v>37.174999999999997</v>
      </c>
      <c r="BH596" s="390"/>
      <c r="BI596" s="390">
        <f t="shared" si="95"/>
        <v>35.965000000000003</v>
      </c>
      <c r="BJ596" s="390"/>
      <c r="BK596" s="390">
        <f t="shared" si="95"/>
        <v>39.24499999999999</v>
      </c>
      <c r="BL596" s="390"/>
      <c r="BM596" s="390">
        <f t="shared" si="95"/>
        <v>38.64</v>
      </c>
      <c r="BN596" s="390"/>
      <c r="BO596" s="390">
        <f t="shared" si="95"/>
        <v>35.429999999999993</v>
      </c>
      <c r="BP596" s="390"/>
      <c r="BQ596" s="389">
        <f t="shared" si="95"/>
        <v>37.979999999999997</v>
      </c>
      <c r="BR596" s="390"/>
      <c r="BS596" s="389">
        <f t="shared" si="95"/>
        <v>37.74</v>
      </c>
      <c r="BT596" s="390"/>
      <c r="BU596" s="390">
        <f t="shared" si="95"/>
        <v>37.28</v>
      </c>
      <c r="BV596" s="390"/>
      <c r="BW596" s="390">
        <f t="shared" si="95"/>
        <v>35.89</v>
      </c>
      <c r="BX596" s="390"/>
      <c r="BY596" s="390"/>
      <c r="BZ596" s="402"/>
      <c r="CA596" s="394"/>
      <c r="CB596" s="394"/>
      <c r="CC596" s="394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</row>
    <row r="597" spans="1:166" s="54" customFormat="1" ht="12" customHeight="1">
      <c r="A597" s="51" t="s">
        <v>599</v>
      </c>
      <c r="B597" s="51"/>
      <c r="C597" s="51"/>
      <c r="D597" s="52"/>
      <c r="E597" s="52"/>
      <c r="F597" s="390"/>
      <c r="G597" s="391"/>
      <c r="H597" s="389"/>
      <c r="I597" s="391"/>
      <c r="J597" s="393"/>
      <c r="K597" s="391"/>
      <c r="L597" s="391"/>
      <c r="M597" s="391"/>
      <c r="N597" s="391"/>
      <c r="O597" s="391"/>
      <c r="P597" s="391"/>
      <c r="Q597" s="392"/>
      <c r="R597" s="391"/>
      <c r="S597" s="390">
        <f>2*_xlfn.STDEV.S(S576:S595)</f>
        <v>3.7674506248292499</v>
      </c>
      <c r="T597" s="390"/>
      <c r="U597" s="390">
        <f>2*_xlfn.STDEV.S(U576:U595)</f>
        <v>4.8935080517591452</v>
      </c>
      <c r="V597" s="390"/>
      <c r="W597" s="390">
        <f t="shared" ref="W597:BW597" si="96">2*_xlfn.STDEV.S(W576:W595)</f>
        <v>3.6565586351967037</v>
      </c>
      <c r="X597" s="390"/>
      <c r="Y597" s="392">
        <f t="shared" si="96"/>
        <v>5.1942683619405128E-2</v>
      </c>
      <c r="Z597" s="390"/>
      <c r="AA597" s="390">
        <f t="shared" si="96"/>
        <v>98.657657246324959</v>
      </c>
      <c r="AB597" s="390"/>
      <c r="AC597" s="390">
        <f t="shared" si="96"/>
        <v>7.0544573441939971</v>
      </c>
      <c r="AD597" s="390"/>
      <c r="AE597" s="390">
        <f t="shared" si="96"/>
        <v>9.2283316619613238</v>
      </c>
      <c r="AF597" s="392"/>
      <c r="AG597" s="390">
        <f t="shared" si="96"/>
        <v>5.9229793356491065</v>
      </c>
      <c r="AH597" s="390"/>
      <c r="AI597" s="390">
        <f t="shared" si="96"/>
        <v>3.7772030866627668</v>
      </c>
      <c r="AJ597" s="390"/>
      <c r="AK597" s="390">
        <f t="shared" si="96"/>
        <v>4.2752654580554523</v>
      </c>
      <c r="AL597" s="390"/>
      <c r="AM597" s="390">
        <f t="shared" si="96"/>
        <v>3.3838470787894046</v>
      </c>
      <c r="AN597" s="390"/>
      <c r="AO597" s="390">
        <f t="shared" si="96"/>
        <v>5.0527324551333512</v>
      </c>
      <c r="AP597" s="390"/>
      <c r="AQ597" s="390">
        <f t="shared" si="96"/>
        <v>6.5106471503061405</v>
      </c>
      <c r="AR597" s="390"/>
      <c r="AS597" s="390">
        <f t="shared" si="96"/>
        <v>3.8579514607734775</v>
      </c>
      <c r="AT597" s="390"/>
      <c r="AU597" s="390">
        <f t="shared" si="96"/>
        <v>5.1725998756606151</v>
      </c>
      <c r="AV597" s="390"/>
      <c r="AW597" s="390">
        <f t="shared" si="96"/>
        <v>3.8033226470935575</v>
      </c>
      <c r="AX597" s="390"/>
      <c r="AY597" s="390">
        <f t="shared" si="96"/>
        <v>6.4665617643869755</v>
      </c>
      <c r="AZ597" s="390"/>
      <c r="BA597" s="390">
        <f t="shared" si="96"/>
        <v>4.482609672242746</v>
      </c>
      <c r="BB597" s="390"/>
      <c r="BC597" s="390">
        <f t="shared" si="96"/>
        <v>5.3360344037397978</v>
      </c>
      <c r="BD597" s="390"/>
      <c r="BE597" s="390">
        <f t="shared" si="96"/>
        <v>5.1324663200371612</v>
      </c>
      <c r="BF597" s="390"/>
      <c r="BG597" s="390">
        <f t="shared" si="96"/>
        <v>8.8195655699191846</v>
      </c>
      <c r="BH597" s="390"/>
      <c r="BI597" s="390">
        <f t="shared" si="96"/>
        <v>3.853241970628178</v>
      </c>
      <c r="BJ597" s="390"/>
      <c r="BK597" s="390">
        <f t="shared" si="96"/>
        <v>7.8298954755408277</v>
      </c>
      <c r="BL597" s="390"/>
      <c r="BM597" s="390">
        <f t="shared" si="96"/>
        <v>11.67478614703273</v>
      </c>
      <c r="BN597" s="390"/>
      <c r="BO597" s="390">
        <f t="shared" si="96"/>
        <v>6.906625347028065</v>
      </c>
      <c r="BP597" s="390"/>
      <c r="BQ597" s="389">
        <f t="shared" si="96"/>
        <v>3.1184341549802479</v>
      </c>
      <c r="BR597" s="390"/>
      <c r="BS597" s="389">
        <f t="shared" si="96"/>
        <v>3.2589310485107474</v>
      </c>
      <c r="BT597" s="390"/>
      <c r="BU597" s="390">
        <f t="shared" si="96"/>
        <v>5.5643981090311536</v>
      </c>
      <c r="BV597" s="390"/>
      <c r="BW597" s="390">
        <f t="shared" si="96"/>
        <v>3.5617263702932189</v>
      </c>
      <c r="BX597" s="390"/>
      <c r="BY597" s="390"/>
      <c r="BZ597" s="402"/>
      <c r="CA597" s="394"/>
      <c r="CB597" s="394"/>
      <c r="CC597" s="394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</row>
    <row r="598" spans="1:166" s="54" customFormat="1" ht="12" customHeight="1">
      <c r="A598" s="51" t="s">
        <v>1141</v>
      </c>
      <c r="B598" s="51"/>
      <c r="C598" s="51"/>
      <c r="D598" s="52"/>
      <c r="E598" s="52"/>
      <c r="F598" s="390"/>
      <c r="G598" s="391"/>
      <c r="H598" s="389"/>
      <c r="I598" s="391"/>
      <c r="J598" s="393"/>
      <c r="K598" s="391"/>
      <c r="L598" s="391"/>
      <c r="M598" s="391"/>
      <c r="N598" s="391"/>
      <c r="O598" s="391"/>
      <c r="P598" s="391"/>
      <c r="Q598" s="392"/>
      <c r="R598" s="391"/>
      <c r="S598" s="390"/>
      <c r="T598" s="390"/>
      <c r="U598" s="390"/>
      <c r="V598" s="390"/>
      <c r="W598" s="390"/>
      <c r="X598" s="390"/>
      <c r="Y598" s="390"/>
      <c r="Z598" s="390"/>
      <c r="AA598" s="390">
        <v>46.6</v>
      </c>
      <c r="AB598" s="390"/>
      <c r="AC598" s="390">
        <v>38.799999999999997</v>
      </c>
      <c r="AD598" s="390"/>
      <c r="AE598" s="390">
        <v>78.400000000000006</v>
      </c>
      <c r="AF598" s="392"/>
      <c r="AG598" s="390">
        <v>38.299999999999997</v>
      </c>
      <c r="AH598" s="390"/>
      <c r="AI598" s="390">
        <v>36</v>
      </c>
      <c r="AJ598" s="390"/>
      <c r="AK598" s="390">
        <v>38.4</v>
      </c>
      <c r="AL598" s="390"/>
      <c r="AM598" s="390">
        <v>37.9</v>
      </c>
      <c r="AN598" s="390"/>
      <c r="AO598" s="390">
        <v>35.5</v>
      </c>
      <c r="AP598" s="390"/>
      <c r="AQ598" s="390">
        <v>37.700000000000003</v>
      </c>
      <c r="AR598" s="390"/>
      <c r="AS598" s="390">
        <v>35.6</v>
      </c>
      <c r="AT598" s="390"/>
      <c r="AU598" s="390">
        <v>37.299999999999997</v>
      </c>
      <c r="AV598" s="390"/>
      <c r="AW598" s="390">
        <v>37.6</v>
      </c>
      <c r="AX598" s="390"/>
      <c r="AY598" s="390">
        <v>35.5</v>
      </c>
      <c r="AZ598" s="390"/>
      <c r="BA598" s="390">
        <v>38.299999999999997</v>
      </c>
      <c r="BB598" s="390"/>
      <c r="BC598" s="390">
        <v>38</v>
      </c>
      <c r="BD598" s="390"/>
      <c r="BE598" s="390">
        <v>36.799999999999997</v>
      </c>
      <c r="BF598" s="390"/>
      <c r="BG598" s="390">
        <v>39.200000000000003</v>
      </c>
      <c r="BH598" s="390"/>
      <c r="BI598" s="390">
        <v>37</v>
      </c>
      <c r="BJ598" s="390"/>
      <c r="BK598" s="390">
        <v>44</v>
      </c>
      <c r="BL598" s="390"/>
      <c r="BM598" s="390">
        <v>37.9</v>
      </c>
      <c r="BN598" s="390"/>
      <c r="BO598" s="390">
        <v>36.700000000000003</v>
      </c>
      <c r="BP598" s="390"/>
      <c r="BQ598" s="389">
        <v>37.79</v>
      </c>
      <c r="BR598" s="390"/>
      <c r="BS598" s="389">
        <v>37.380000000000003</v>
      </c>
      <c r="BT598" s="390"/>
      <c r="BU598" s="390">
        <v>38.9</v>
      </c>
      <c r="BV598" s="390"/>
      <c r="BW598" s="390">
        <v>37.6</v>
      </c>
      <c r="BX598" s="390"/>
      <c r="BY598" s="390"/>
      <c r="BZ598" s="402"/>
      <c r="CA598" s="394"/>
      <c r="CB598" s="394"/>
      <c r="CC598" s="394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</row>
    <row r="599" spans="1:166" s="54" customFormat="1" ht="12" customHeight="1">
      <c r="A599" s="51" t="s">
        <v>1048</v>
      </c>
      <c r="B599" s="51"/>
      <c r="C599" s="51"/>
      <c r="D599" s="52"/>
      <c r="E599" s="52"/>
      <c r="F599" s="390"/>
      <c r="G599" s="391"/>
      <c r="H599" s="389"/>
      <c r="I599" s="391"/>
      <c r="J599" s="393"/>
      <c r="K599" s="391"/>
      <c r="L599" s="391"/>
      <c r="M599" s="391"/>
      <c r="N599" s="391"/>
      <c r="O599" s="391"/>
      <c r="P599" s="391"/>
      <c r="Q599" s="392"/>
      <c r="R599" s="391"/>
      <c r="S599" s="390"/>
      <c r="T599" s="390"/>
      <c r="U599" s="390"/>
      <c r="V599" s="390"/>
      <c r="W599" s="390"/>
      <c r="X599" s="390"/>
      <c r="Y599" s="390"/>
      <c r="Z599" s="390"/>
      <c r="AA599" s="390">
        <v>6.9</v>
      </c>
      <c r="AB599" s="390"/>
      <c r="AC599" s="390">
        <v>1.2</v>
      </c>
      <c r="AD599" s="390"/>
      <c r="AE599" s="390">
        <v>0.2</v>
      </c>
      <c r="AF599" s="392"/>
      <c r="AG599" s="390">
        <v>1.4</v>
      </c>
      <c r="AH599" s="390"/>
      <c r="AI599" s="390">
        <v>0.7</v>
      </c>
      <c r="AJ599" s="390"/>
      <c r="AK599" s="390">
        <v>0.7</v>
      </c>
      <c r="AL599" s="390"/>
      <c r="AM599" s="390">
        <v>1</v>
      </c>
      <c r="AN599" s="390"/>
      <c r="AO599" s="390">
        <v>0.7</v>
      </c>
      <c r="AP599" s="390"/>
      <c r="AQ599" s="390">
        <v>0.8</v>
      </c>
      <c r="AR599" s="390"/>
      <c r="AS599" s="390">
        <v>0.8</v>
      </c>
      <c r="AT599" s="390"/>
      <c r="AU599" s="390">
        <v>0.9</v>
      </c>
      <c r="AV599" s="390"/>
      <c r="AW599" s="390">
        <v>1.1000000000000001</v>
      </c>
      <c r="AX599" s="390"/>
      <c r="AY599" s="390">
        <v>0.7</v>
      </c>
      <c r="AZ599" s="390"/>
      <c r="BA599" s="390">
        <v>0.8</v>
      </c>
      <c r="BB599" s="390"/>
      <c r="BC599" s="390">
        <v>0.9</v>
      </c>
      <c r="BD599" s="390"/>
      <c r="BE599" s="390">
        <v>0.6</v>
      </c>
      <c r="BF599" s="390"/>
      <c r="BG599" s="390">
        <v>0.9</v>
      </c>
      <c r="BH599" s="390"/>
      <c r="BI599" s="390">
        <v>0.9</v>
      </c>
      <c r="BJ599" s="390"/>
      <c r="BK599" s="390">
        <v>2.2999999999999998</v>
      </c>
      <c r="BL599" s="390"/>
      <c r="BM599" s="390">
        <v>1.2</v>
      </c>
      <c r="BN599" s="390"/>
      <c r="BO599" s="390">
        <v>1.2</v>
      </c>
      <c r="BP599" s="390"/>
      <c r="BQ599" s="390">
        <v>0.08</v>
      </c>
      <c r="BR599" s="390"/>
      <c r="BS599" s="390">
        <v>0.08</v>
      </c>
      <c r="BT599" s="390"/>
      <c r="BU599" s="390">
        <v>2.1</v>
      </c>
      <c r="BV599" s="390"/>
      <c r="BW599" s="390">
        <v>1.9</v>
      </c>
      <c r="BX599" s="390"/>
      <c r="BY599" s="390"/>
      <c r="BZ599" s="402"/>
      <c r="CA599" s="394"/>
      <c r="CB599" s="394"/>
      <c r="CC599" s="394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</row>
    <row r="600" spans="1:166" s="54" customFormat="1" ht="12" customHeight="1">
      <c r="A600" s="51"/>
      <c r="B600" s="51"/>
      <c r="C600" s="51"/>
      <c r="D600" s="52"/>
      <c r="E600" s="52"/>
      <c r="F600" s="390"/>
      <c r="G600" s="391"/>
      <c r="H600" s="389"/>
      <c r="I600" s="391"/>
      <c r="J600" s="393"/>
      <c r="K600" s="391"/>
      <c r="L600" s="391"/>
      <c r="M600" s="391"/>
      <c r="N600" s="391"/>
      <c r="O600" s="391"/>
      <c r="P600" s="391"/>
      <c r="Q600" s="392"/>
      <c r="R600" s="391"/>
      <c r="S600" s="390"/>
      <c r="T600" s="390"/>
      <c r="U600" s="390"/>
      <c r="V600" s="390"/>
      <c r="W600" s="390"/>
      <c r="X600" s="390"/>
      <c r="Y600" s="390"/>
      <c r="Z600" s="390"/>
      <c r="AA600" s="390">
        <f>100*(AA598-AA596)/AA596</f>
        <v>-40.510638297872333</v>
      </c>
      <c r="AB600" s="390"/>
      <c r="AC600" s="390">
        <f>100*(AC598-AC596)/AC596</f>
        <v>-1.4853370572553024</v>
      </c>
      <c r="AD600" s="390"/>
      <c r="AE600" s="390">
        <f t="shared" ref="AE600:BW600" si="97">100*(AE598-AE596)/AE596</f>
        <v>1.0309278350515612</v>
      </c>
      <c r="AF600" s="392"/>
      <c r="AG600" s="390">
        <f t="shared" si="97"/>
        <v>0.23554043444121744</v>
      </c>
      <c r="AH600" s="390"/>
      <c r="AI600" s="390">
        <f t="shared" si="97"/>
        <v>1.5371597800028254</v>
      </c>
      <c r="AJ600" s="390"/>
      <c r="AK600" s="390">
        <f t="shared" si="97"/>
        <v>1.0526315789473457</v>
      </c>
      <c r="AL600" s="390"/>
      <c r="AM600" s="390">
        <f t="shared" si="97"/>
        <v>2.1701037875724287</v>
      </c>
      <c r="AN600" s="390"/>
      <c r="AO600" s="390">
        <f t="shared" si="97"/>
        <v>1.6027475672581635</v>
      </c>
      <c r="AP600" s="390"/>
      <c r="AQ600" s="390">
        <f t="shared" si="97"/>
        <v>0.35937707972846533</v>
      </c>
      <c r="AR600" s="390"/>
      <c r="AS600" s="390">
        <f t="shared" si="97"/>
        <v>2.6232343614874503</v>
      </c>
      <c r="AT600" s="390"/>
      <c r="AU600" s="390">
        <f t="shared" si="97"/>
        <v>1.7735334242837615</v>
      </c>
      <c r="AV600" s="390"/>
      <c r="AW600" s="390">
        <f t="shared" si="97"/>
        <v>3.7241379310344866</v>
      </c>
      <c r="AX600" s="390"/>
      <c r="AY600" s="390">
        <f t="shared" si="97"/>
        <v>3.3178114086146699</v>
      </c>
      <c r="AZ600" s="390"/>
      <c r="BA600" s="390">
        <f t="shared" si="97"/>
        <v>4.6019390959989348</v>
      </c>
      <c r="BB600" s="390"/>
      <c r="BC600" s="390">
        <f t="shared" si="97"/>
        <v>4.5104510451045119</v>
      </c>
      <c r="BD600" s="390"/>
      <c r="BE600" s="390">
        <f t="shared" si="97"/>
        <v>3.1823917005467286</v>
      </c>
      <c r="BF600" s="390"/>
      <c r="BG600" s="390">
        <f t="shared" si="97"/>
        <v>5.4472091459314216</v>
      </c>
      <c r="BH600" s="390"/>
      <c r="BI600" s="390">
        <f t="shared" si="97"/>
        <v>2.8777978590296023</v>
      </c>
      <c r="BJ600" s="390"/>
      <c r="BK600" s="390">
        <f t="shared" si="97"/>
        <v>12.116193145623674</v>
      </c>
      <c r="BL600" s="390"/>
      <c r="BM600" s="390">
        <f t="shared" si="97"/>
        <v>-1.915113871635616</v>
      </c>
      <c r="BN600" s="390"/>
      <c r="BO600" s="390">
        <f t="shared" si="97"/>
        <v>3.584532881738669</v>
      </c>
      <c r="BP600" s="390"/>
      <c r="BQ600" s="390">
        <f t="shared" si="97"/>
        <v>-0.50026329647182133</v>
      </c>
      <c r="BR600" s="390"/>
      <c r="BS600" s="390">
        <f t="shared" si="97"/>
        <v>-0.95389507154212883</v>
      </c>
      <c r="BT600" s="390"/>
      <c r="BU600" s="390">
        <f t="shared" si="97"/>
        <v>4.345493562231753</v>
      </c>
      <c r="BV600" s="390"/>
      <c r="BW600" s="390">
        <f t="shared" si="97"/>
        <v>4.7645583728057979</v>
      </c>
      <c r="BX600" s="403"/>
      <c r="BY600" s="390">
        <f>AVERAGE(AC600:BW600)</f>
        <v>2.5001317791886914</v>
      </c>
      <c r="BZ600" s="402"/>
      <c r="CA600" s="394"/>
      <c r="CB600" s="394"/>
      <c r="CC600" s="394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</row>
    <row r="601" spans="1:166" s="30" customFormat="1" ht="15">
      <c r="A601" s="49" t="s">
        <v>889</v>
      </c>
      <c r="B601" s="24"/>
      <c r="C601" s="24"/>
      <c r="D601" s="25"/>
      <c r="E601" s="25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7"/>
      <c r="Z601" s="28"/>
      <c r="AA601" s="26"/>
      <c r="AB601" s="26"/>
      <c r="AC601" s="26"/>
      <c r="AD601" s="26"/>
      <c r="AE601" s="27"/>
      <c r="AF601" s="27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161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  <c r="FA601" s="29"/>
      <c r="FB601" s="29"/>
      <c r="FC601" s="29"/>
      <c r="FD601" s="29"/>
      <c r="FE601" s="29"/>
      <c r="FF601" s="29"/>
      <c r="FG601" s="29"/>
      <c r="FH601" s="29"/>
      <c r="FI601" s="29"/>
      <c r="FJ601" s="29"/>
    </row>
    <row r="602" spans="1:166">
      <c r="A602" s="29" t="s">
        <v>740</v>
      </c>
      <c r="B602" s="29"/>
    </row>
    <row r="603" spans="1:166">
      <c r="A603" s="29" t="s">
        <v>739</v>
      </c>
      <c r="B603" s="29"/>
    </row>
    <row r="604" spans="1:166">
      <c r="A604" s="29" t="s">
        <v>1226</v>
      </c>
      <c r="B604" s="29"/>
    </row>
    <row r="605" spans="1:166">
      <c r="A605" s="29" t="s">
        <v>970</v>
      </c>
    </row>
    <row r="606" spans="1:166">
      <c r="A606" s="29" t="s">
        <v>1204</v>
      </c>
    </row>
    <row r="607" spans="1:166">
      <c r="A607" s="29" t="s">
        <v>1207</v>
      </c>
    </row>
    <row r="609" spans="1:78" s="37" customFormat="1">
      <c r="A609" s="31" t="s">
        <v>733</v>
      </c>
      <c r="B609" s="165"/>
      <c r="AE609" s="232"/>
      <c r="AF609" s="232"/>
      <c r="BZ609" s="166"/>
    </row>
    <row r="610" spans="1:78">
      <c r="A610" s="243" t="s">
        <v>1199</v>
      </c>
    </row>
    <row r="611" spans="1:78">
      <c r="A611" s="243" t="s">
        <v>1162</v>
      </c>
    </row>
    <row r="612" spans="1:78">
      <c r="A612" s="243" t="s">
        <v>1205</v>
      </c>
    </row>
  </sheetData>
  <pageMargins left="0.7" right="0.7" top="0.75" bottom="0.75" header="0.3" footer="0.3"/>
  <pageSetup orientation="portrait" r:id="rId1"/>
  <ignoredErrors>
    <ignoredError sqref="BC5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4"/>
  <sheetViews>
    <sheetView topLeftCell="A14" zoomScaleNormal="100" workbookViewId="0">
      <selection activeCell="S26" sqref="S26"/>
    </sheetView>
  </sheetViews>
  <sheetFormatPr baseColWidth="10" defaultColWidth="8.83203125" defaultRowHeight="14"/>
  <cols>
    <col min="1" max="1" width="8.33203125" style="175" customWidth="1"/>
    <col min="2" max="2" width="12.1640625" style="175" bestFit="1" customWidth="1"/>
    <col min="3" max="3" width="13.5" style="182" bestFit="1" customWidth="1"/>
    <col min="4" max="4" width="6.83203125" style="182" bestFit="1" customWidth="1"/>
    <col min="5" max="5" width="9.6640625" style="182" bestFit="1" customWidth="1"/>
    <col min="6" max="6" width="6.83203125" style="182" bestFit="1" customWidth="1"/>
    <col min="7" max="7" width="9.6640625" style="182" bestFit="1" customWidth="1"/>
    <col min="8" max="8" width="6.83203125" style="182" bestFit="1" customWidth="1"/>
    <col min="9" max="9" width="10.5" style="182" bestFit="1" customWidth="1"/>
    <col min="10" max="10" width="6.83203125" style="182" bestFit="1" customWidth="1"/>
    <col min="11" max="11" width="9.5" style="182" bestFit="1" customWidth="1"/>
    <col min="12" max="12" width="7" style="182" bestFit="1" customWidth="1"/>
    <col min="13" max="13" width="5.6640625" style="182" bestFit="1" customWidth="1"/>
    <col min="14" max="14" width="10.1640625" style="182" bestFit="1" customWidth="1"/>
    <col min="15" max="17" width="8.1640625" style="182" bestFit="1" customWidth="1"/>
    <col min="18" max="18" width="10.5" style="182" bestFit="1" customWidth="1"/>
    <col min="19" max="19" width="10.1640625" style="182" bestFit="1" customWidth="1"/>
    <col min="20" max="20" width="9.33203125" style="182" bestFit="1" customWidth="1"/>
    <col min="21" max="21" width="6.83203125" style="182" bestFit="1" customWidth="1"/>
    <col min="22" max="22" width="9.33203125" style="182" bestFit="1" customWidth="1"/>
    <col min="23" max="23" width="6.83203125" style="182" bestFit="1" customWidth="1"/>
    <col min="24" max="24" width="10.1640625" style="182" bestFit="1" customWidth="1"/>
    <col min="25" max="25" width="6.83203125" style="182" bestFit="1" customWidth="1"/>
    <col min="26" max="16384" width="8.83203125" style="175"/>
  </cols>
  <sheetData>
    <row r="1" spans="1:26" ht="16">
      <c r="A1" s="275" t="s">
        <v>1214</v>
      </c>
    </row>
    <row r="2" spans="1:26" s="174" customFormat="1" ht="13">
      <c r="A2" s="183"/>
      <c r="B2" s="183"/>
      <c r="C2" s="488" t="s">
        <v>982</v>
      </c>
      <c r="D2" s="488"/>
      <c r="E2" s="184" t="s">
        <v>981</v>
      </c>
      <c r="F2" s="184" t="s">
        <v>981</v>
      </c>
      <c r="G2" s="184" t="s">
        <v>981</v>
      </c>
      <c r="H2" s="184" t="s">
        <v>981</v>
      </c>
      <c r="I2" s="184" t="s">
        <v>981</v>
      </c>
      <c r="J2" s="184" t="s">
        <v>981</v>
      </c>
      <c r="K2" s="184" t="s">
        <v>981</v>
      </c>
      <c r="L2" s="184" t="s">
        <v>981</v>
      </c>
      <c r="M2" s="488" t="s">
        <v>983</v>
      </c>
      <c r="N2" s="488"/>
      <c r="O2" s="184" t="s">
        <v>981</v>
      </c>
      <c r="P2" s="184" t="s">
        <v>981</v>
      </c>
      <c r="Q2" s="184" t="s">
        <v>981</v>
      </c>
      <c r="R2" s="488" t="s">
        <v>984</v>
      </c>
      <c r="S2" s="488"/>
      <c r="T2" s="185" t="s">
        <v>981</v>
      </c>
      <c r="U2" s="185" t="s">
        <v>981</v>
      </c>
      <c r="V2" s="185" t="s">
        <v>981</v>
      </c>
      <c r="W2" s="185" t="s">
        <v>981</v>
      </c>
      <c r="X2" s="185" t="s">
        <v>981</v>
      </c>
      <c r="Y2" s="185"/>
      <c r="Z2" s="179"/>
    </row>
    <row r="3" spans="1:26" s="178" customFormat="1" ht="13">
      <c r="A3" s="82" t="s">
        <v>73</v>
      </c>
      <c r="B3" s="82" t="s">
        <v>1002</v>
      </c>
      <c r="C3" s="186" t="s">
        <v>1003</v>
      </c>
      <c r="D3" s="186" t="s">
        <v>999</v>
      </c>
      <c r="E3" s="186" t="s">
        <v>1004</v>
      </c>
      <c r="F3" s="186" t="s">
        <v>999</v>
      </c>
      <c r="G3" s="186" t="s">
        <v>1005</v>
      </c>
      <c r="H3" s="186" t="s">
        <v>999</v>
      </c>
      <c r="I3" s="186" t="s">
        <v>1006</v>
      </c>
      <c r="J3" s="186" t="s">
        <v>999</v>
      </c>
      <c r="K3" s="186" t="s">
        <v>1000</v>
      </c>
      <c r="L3" s="186" t="s">
        <v>1007</v>
      </c>
      <c r="M3" s="186" t="s">
        <v>1008</v>
      </c>
      <c r="N3" s="186" t="s">
        <v>1001</v>
      </c>
      <c r="O3" s="186" t="s">
        <v>1009</v>
      </c>
      <c r="P3" s="186" t="s">
        <v>1010</v>
      </c>
      <c r="Q3" s="186" t="s">
        <v>1011</v>
      </c>
      <c r="R3" s="186" t="s">
        <v>1012</v>
      </c>
      <c r="S3" s="186" t="s">
        <v>1013</v>
      </c>
      <c r="T3" s="79" t="s">
        <v>1014</v>
      </c>
      <c r="U3" s="186" t="s">
        <v>985</v>
      </c>
      <c r="V3" s="79" t="s">
        <v>1015</v>
      </c>
      <c r="W3" s="79" t="s">
        <v>985</v>
      </c>
      <c r="X3" s="79" t="s">
        <v>1016</v>
      </c>
      <c r="Y3" s="79" t="s">
        <v>985</v>
      </c>
    </row>
    <row r="4" spans="1:26" s="93" customFormat="1" ht="1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8"/>
      <c r="U4" s="58"/>
      <c r="V4" s="58"/>
      <c r="W4" s="58"/>
      <c r="X4" s="58"/>
      <c r="Y4" s="58"/>
    </row>
    <row r="5" spans="1:26" s="93" customFormat="1" ht="12">
      <c r="A5" s="176" t="s">
        <v>85</v>
      </c>
      <c r="B5" s="177" t="s">
        <v>986</v>
      </c>
      <c r="C5" s="285">
        <v>1882.0783877019301</v>
      </c>
      <c r="D5" s="285">
        <v>1.3085279295285599</v>
      </c>
      <c r="E5" s="285">
        <v>1882.0133863437391</v>
      </c>
      <c r="F5" s="285">
        <v>1.3085484156701199</v>
      </c>
      <c r="G5" s="285">
        <v>1884.1061832543801</v>
      </c>
      <c r="H5" s="285">
        <v>1.8536164752651101</v>
      </c>
      <c r="I5" s="285">
        <v>1886.4138059745301</v>
      </c>
      <c r="J5" s="285">
        <v>2.5016383401993401</v>
      </c>
      <c r="K5" s="285">
        <v>0.97829728227127843</v>
      </c>
      <c r="L5" s="285">
        <v>0.23326905352659999</v>
      </c>
      <c r="M5" s="285">
        <v>0.71021849792074399</v>
      </c>
      <c r="N5" s="285">
        <v>9.4129322080429387E-2</v>
      </c>
      <c r="O5" s="287">
        <v>36.280862790179981</v>
      </c>
      <c r="P5" s="285">
        <v>0.3402752165488212</v>
      </c>
      <c r="Q5" s="295">
        <v>106.622113588383</v>
      </c>
      <c r="R5" s="295">
        <v>5891.9678850475302</v>
      </c>
      <c r="S5" s="285">
        <v>0.20530310299474</v>
      </c>
      <c r="T5" s="409">
        <v>0.33903248432988298</v>
      </c>
      <c r="U5" s="409">
        <v>8.0171755136190001E-2</v>
      </c>
      <c r="V5" s="409">
        <v>5.39529123203602</v>
      </c>
      <c r="W5" s="409">
        <v>0.21638911171358999</v>
      </c>
      <c r="X5" s="409">
        <v>0.115469174648258</v>
      </c>
      <c r="Y5" s="409">
        <v>0.13513296463683</v>
      </c>
    </row>
    <row r="6" spans="1:26" s="93" customFormat="1" ht="12">
      <c r="A6" s="176" t="s">
        <v>85</v>
      </c>
      <c r="B6" s="177" t="s">
        <v>987</v>
      </c>
      <c r="C6" s="285">
        <v>1882.05466983523</v>
      </c>
      <c r="D6" s="285">
        <v>0.64037608234944998</v>
      </c>
      <c r="E6" s="285">
        <v>1881.9994801245005</v>
      </c>
      <c r="F6" s="285">
        <v>0.64021167320757999</v>
      </c>
      <c r="G6" s="285">
        <v>1883.75465643694</v>
      </c>
      <c r="H6" s="285">
        <v>0.71731663955706004</v>
      </c>
      <c r="I6" s="285">
        <v>1885.6902881998201</v>
      </c>
      <c r="J6" s="285">
        <v>1.02320508689585</v>
      </c>
      <c r="K6" s="285">
        <v>0.81010249408743329</v>
      </c>
      <c r="L6" s="285">
        <v>0.1957271614759</v>
      </c>
      <c r="M6" s="285">
        <v>1.1313297279207699</v>
      </c>
      <c r="N6" s="285">
        <v>0.15276907171863516</v>
      </c>
      <c r="O6" s="287">
        <v>64.34923669462168</v>
      </c>
      <c r="P6" s="285">
        <v>0.1839326782897156</v>
      </c>
      <c r="Q6" s="295">
        <v>349.85211596421198</v>
      </c>
      <c r="R6" s="295">
        <v>17654.194522546801</v>
      </c>
      <c r="S6" s="285">
        <v>0.32703234038582502</v>
      </c>
      <c r="T6" s="409">
        <v>0.33902959576909802</v>
      </c>
      <c r="U6" s="409">
        <v>3.922454795804E-2</v>
      </c>
      <c r="V6" s="409">
        <v>5.3930775578360999</v>
      </c>
      <c r="W6" s="409">
        <v>8.3744115840910002E-2</v>
      </c>
      <c r="X6" s="409">
        <v>0.115422781344551</v>
      </c>
      <c r="Y6" s="409">
        <v>4.6715005218680002E-2</v>
      </c>
    </row>
    <row r="7" spans="1:26" s="93" customFormat="1" ht="12">
      <c r="A7" s="176" t="s">
        <v>85</v>
      </c>
      <c r="B7" s="177" t="s">
        <v>988</v>
      </c>
      <c r="C7" s="285">
        <v>1881.22647887635</v>
      </c>
      <c r="D7" s="285">
        <v>1.9160212119356801</v>
      </c>
      <c r="E7" s="285">
        <v>1881.1706978173661</v>
      </c>
      <c r="F7" s="285">
        <v>1.9159929978724899</v>
      </c>
      <c r="G7" s="285">
        <v>1881.79365110451</v>
      </c>
      <c r="H7" s="285">
        <v>2.3322354383269999</v>
      </c>
      <c r="I7" s="285">
        <v>1882.48130403245</v>
      </c>
      <c r="J7" s="285">
        <v>3.5135998934555301</v>
      </c>
      <c r="K7" s="285">
        <v>0.780449390271995</v>
      </c>
      <c r="L7" s="285">
        <v>6.9621207513499997E-2</v>
      </c>
      <c r="M7" s="285">
        <v>1.1062574945555701</v>
      </c>
      <c r="N7" s="285">
        <v>6.0983352437614977E-2</v>
      </c>
      <c r="O7" s="287">
        <v>25.540990547840597</v>
      </c>
      <c r="P7" s="285">
        <v>0.41292978347219256</v>
      </c>
      <c r="Q7" s="287">
        <v>61.853108131543998</v>
      </c>
      <c r="R7" s="295">
        <v>3152.3985886847099</v>
      </c>
      <c r="S7" s="285">
        <v>0.31979976140206001</v>
      </c>
      <c r="T7" s="409">
        <v>0.33885745468863299</v>
      </c>
      <c r="U7" s="409">
        <v>0.11743377147943999</v>
      </c>
      <c r="V7" s="409">
        <v>5.3807425471841803</v>
      </c>
      <c r="W7" s="409">
        <v>0.27237766247707001</v>
      </c>
      <c r="X7" s="409">
        <v>0.115217288308192</v>
      </c>
      <c r="Y7" s="409">
        <v>0.19236836585377001</v>
      </c>
    </row>
    <row r="8" spans="1:26" s="93" customFormat="1" ht="12">
      <c r="A8" s="176" t="s">
        <v>85</v>
      </c>
      <c r="B8" s="177" t="s">
        <v>989</v>
      </c>
      <c r="C8" s="285">
        <v>1880.7681723728299</v>
      </c>
      <c r="D8" s="285">
        <v>4.7831767145467499</v>
      </c>
      <c r="E8" s="285">
        <v>1880.7092397991321</v>
      </c>
      <c r="F8" s="285">
        <v>4.78325895658564</v>
      </c>
      <c r="G8" s="285">
        <v>1882.9971029452599</v>
      </c>
      <c r="H8" s="285">
        <v>10.82316017451943</v>
      </c>
      <c r="I8" s="285">
        <v>1885.5215112317301</v>
      </c>
      <c r="J8" s="287">
        <v>21.89997375076285</v>
      </c>
      <c r="K8" s="285">
        <v>0.27473891765751496</v>
      </c>
      <c r="L8" s="285">
        <v>0.25522230342809998</v>
      </c>
      <c r="M8" s="285">
        <v>0.97119639236910205</v>
      </c>
      <c r="N8" s="285">
        <v>6.7913910612692223E-3</v>
      </c>
      <c r="O8" s="285">
        <v>2.7660416264196983</v>
      </c>
      <c r="P8" s="285">
        <v>0.65264169000064087</v>
      </c>
      <c r="Q8" s="285">
        <v>4.2382239271551603</v>
      </c>
      <c r="R8" s="295">
        <v>238.88316762935801</v>
      </c>
      <c r="S8" s="285">
        <v>0.280763736947933</v>
      </c>
      <c r="T8" s="409">
        <v>0.33876161778184</v>
      </c>
      <c r="U8" s="409">
        <v>0.29323428205501001</v>
      </c>
      <c r="V8" s="409">
        <v>5.3883096113954396</v>
      </c>
      <c r="W8" s="409">
        <v>1.2637395835104299</v>
      </c>
      <c r="X8" s="409">
        <v>0.115411962312073</v>
      </c>
      <c r="Y8" s="409">
        <v>1.2158765747345801</v>
      </c>
    </row>
    <row r="9" spans="1:26" s="93" customFormat="1" ht="12">
      <c r="A9" s="176" t="s">
        <v>85</v>
      </c>
      <c r="B9" s="177" t="s">
        <v>990</v>
      </c>
      <c r="C9" s="285">
        <v>1881.7125215030001</v>
      </c>
      <c r="D9" s="285">
        <v>1.19830252091139</v>
      </c>
      <c r="E9" s="285">
        <v>1881.6556146118371</v>
      </c>
      <c r="F9" s="285">
        <v>1.19823970743077</v>
      </c>
      <c r="G9" s="285">
        <v>1883.1801955159599</v>
      </c>
      <c r="H9" s="285">
        <v>1.4428519763930701</v>
      </c>
      <c r="I9" s="285">
        <v>1884.86201818207</v>
      </c>
      <c r="J9" s="285">
        <v>2.4694817046746298</v>
      </c>
      <c r="K9" s="285">
        <v>0.60486393966763097</v>
      </c>
      <c r="L9" s="285">
        <v>0.1701134374454</v>
      </c>
      <c r="M9" s="285">
        <v>1.0577605399688299</v>
      </c>
      <c r="N9" s="285">
        <v>2.3541954914059655E-2</v>
      </c>
      <c r="O9" s="285">
        <v>9.7666993216464633</v>
      </c>
      <c r="P9" s="285">
        <v>0.19919842125908005</v>
      </c>
      <c r="Q9" s="287">
        <v>49.030003651202499</v>
      </c>
      <c r="R9" s="295">
        <v>2527.0439981579502</v>
      </c>
      <c r="S9" s="285">
        <v>0.30577198112744303</v>
      </c>
      <c r="T9" s="409">
        <v>0.33895817097307301</v>
      </c>
      <c r="U9" s="409">
        <v>7.3425414022020005E-2</v>
      </c>
      <c r="V9" s="409">
        <v>5.3894616470600498</v>
      </c>
      <c r="W9" s="409">
        <v>0.16846541255030001</v>
      </c>
      <c r="X9" s="409">
        <v>0.11536969895277301</v>
      </c>
      <c r="Y9" s="409">
        <v>0.13326936882071</v>
      </c>
    </row>
    <row r="10" spans="1:26" s="93" customFormat="1" ht="12">
      <c r="A10" s="176" t="s">
        <v>85</v>
      </c>
      <c r="B10" s="177" t="s">
        <v>991</v>
      </c>
      <c r="C10" s="285">
        <v>1881.98232961811</v>
      </c>
      <c r="D10" s="285">
        <v>3.4601352711908802</v>
      </c>
      <c r="E10" s="285">
        <v>1881.9252611301722</v>
      </c>
      <c r="F10" s="285">
        <v>3.46025675596464</v>
      </c>
      <c r="G10" s="285">
        <v>1881.6393186682601</v>
      </c>
      <c r="H10" s="285">
        <v>7.3158321331054603</v>
      </c>
      <c r="I10" s="285">
        <v>1881.3236968557401</v>
      </c>
      <c r="J10" s="287">
        <v>12.86952792142792</v>
      </c>
      <c r="K10" s="285">
        <v>0.7304047631358892</v>
      </c>
      <c r="L10" s="285">
        <v>-3.1975585883E-2</v>
      </c>
      <c r="M10" s="285">
        <v>1.05072290744329</v>
      </c>
      <c r="N10" s="285">
        <v>5.6238774610347366E-3</v>
      </c>
      <c r="O10" s="285">
        <v>2.3297824911194787</v>
      </c>
      <c r="P10" s="285">
        <v>0.16273079988105263</v>
      </c>
      <c r="Q10" s="285">
        <v>14.316788787509299</v>
      </c>
      <c r="R10" s="295">
        <v>751.89050852615696</v>
      </c>
      <c r="S10" s="285">
        <v>0.30373299491897998</v>
      </c>
      <c r="T10" s="409">
        <v>0.33901417931352001</v>
      </c>
      <c r="U10" s="409">
        <v>0.21201053047685001</v>
      </c>
      <c r="V10" s="409">
        <v>5.3797727843893499</v>
      </c>
      <c r="W10" s="409">
        <v>0.85442726630108001</v>
      </c>
      <c r="X10" s="409">
        <v>0.11514326807834301</v>
      </c>
      <c r="Y10" s="409">
        <v>0.71367012720097001</v>
      </c>
    </row>
    <row r="11" spans="1:26" s="93" customFormat="1" ht="12">
      <c r="A11" s="176" t="s">
        <v>85</v>
      </c>
      <c r="B11" s="177" t="s">
        <v>992</v>
      </c>
      <c r="C11" s="285">
        <v>1881.80891181527</v>
      </c>
      <c r="D11" s="285">
        <v>2.3399992768711</v>
      </c>
      <c r="E11" s="285">
        <v>1881.756976655319</v>
      </c>
      <c r="F11" s="285">
        <v>2.3349602403961001</v>
      </c>
      <c r="G11" s="285">
        <v>1883.7024646816501</v>
      </c>
      <c r="H11" s="285">
        <v>4.3113386174167303</v>
      </c>
      <c r="I11" s="285">
        <v>1885.84810575708</v>
      </c>
      <c r="J11" s="285">
        <v>8.4008080716627997</v>
      </c>
      <c r="K11" s="285">
        <v>0.38957853052545011</v>
      </c>
      <c r="L11" s="285">
        <v>0.2169384209296</v>
      </c>
      <c r="M11" s="285">
        <v>1.2710952067972201</v>
      </c>
      <c r="N11" s="285">
        <v>5.1191667248359617E-3</v>
      </c>
      <c r="O11" s="285">
        <v>2.2168077373233102</v>
      </c>
      <c r="P11" s="285">
        <v>0.14934180498310573</v>
      </c>
      <c r="Q11" s="285">
        <v>14.8438525808235</v>
      </c>
      <c r="R11" s="295">
        <v>745.84477481506099</v>
      </c>
      <c r="S11" s="285">
        <v>0.367438556981866</v>
      </c>
      <c r="T11" s="409">
        <v>0.33897922463167002</v>
      </c>
      <c r="U11" s="409">
        <v>0.14307443547001</v>
      </c>
      <c r="V11" s="409">
        <v>5.3927489553809904</v>
      </c>
      <c r="W11" s="409">
        <v>0.50333794304001001</v>
      </c>
      <c r="X11" s="409">
        <v>0.11543289896661001</v>
      </c>
      <c r="Y11" s="409">
        <v>0.46546888710959999</v>
      </c>
    </row>
    <row r="12" spans="1:26" s="93" customFormat="1" ht="12"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6"/>
      <c r="S12" s="284"/>
      <c r="T12" s="410"/>
      <c r="U12" s="410"/>
      <c r="V12" s="410"/>
      <c r="W12" s="410"/>
      <c r="X12" s="410"/>
      <c r="Y12" s="410"/>
    </row>
    <row r="13" spans="1:26" s="93" customFormat="1" ht="12">
      <c r="A13" s="93" t="s">
        <v>87</v>
      </c>
      <c r="B13" s="177" t="s">
        <v>989</v>
      </c>
      <c r="C13" s="285">
        <v>1826.19574403093</v>
      </c>
      <c r="D13" s="285">
        <v>1.1891342164980701</v>
      </c>
      <c r="E13" s="285">
        <v>1826.131075665066</v>
      </c>
      <c r="F13" s="285">
        <v>1.1891173136461199</v>
      </c>
      <c r="G13" s="285">
        <v>1852.55658916988</v>
      </c>
      <c r="H13" s="285">
        <v>1.3129067374212999</v>
      </c>
      <c r="I13" s="285">
        <v>1882.3552626754299</v>
      </c>
      <c r="J13" s="285">
        <v>1.9899305130242899</v>
      </c>
      <c r="K13" s="285">
        <v>0.74402437622098672</v>
      </c>
      <c r="L13" s="285">
        <v>2.9869062511851001</v>
      </c>
      <c r="M13" s="285">
        <v>0.74846623158978198</v>
      </c>
      <c r="N13" s="285">
        <v>4.9138385934827708E-2</v>
      </c>
      <c r="O13" s="287">
        <v>18.454296014497032</v>
      </c>
      <c r="P13" s="285">
        <v>0.18780276002775426</v>
      </c>
      <c r="Q13" s="287">
        <v>98.264242824598398</v>
      </c>
      <c r="R13" s="295">
        <v>5384.5268399042998</v>
      </c>
      <c r="S13" s="285">
        <v>0.21704053054648301</v>
      </c>
      <c r="T13" s="409">
        <v>0.327474922405945</v>
      </c>
      <c r="U13" s="409">
        <v>7.4774716410519998E-2</v>
      </c>
      <c r="V13" s="409">
        <v>5.1996346124832504</v>
      </c>
      <c r="W13" s="409">
        <v>0.15416906355193</v>
      </c>
      <c r="X13" s="409">
        <v>0.115209226109048</v>
      </c>
      <c r="Y13" s="409">
        <v>0.10563119485557999</v>
      </c>
    </row>
    <row r="14" spans="1:26" s="93" customFormat="1" ht="12">
      <c r="A14" s="93" t="s">
        <v>87</v>
      </c>
      <c r="B14" s="177" t="s">
        <v>993</v>
      </c>
      <c r="C14" s="285">
        <v>1841.61637139666</v>
      </c>
      <c r="D14" s="285">
        <v>1.7392678247276401</v>
      </c>
      <c r="E14" s="285">
        <v>1841.5595902062973</v>
      </c>
      <c r="F14" s="285">
        <v>1.73923476781918</v>
      </c>
      <c r="G14" s="285">
        <v>1860.2605557765401</v>
      </c>
      <c r="H14" s="285">
        <v>1.7027014767219499</v>
      </c>
      <c r="I14" s="285">
        <v>1881.2263205883901</v>
      </c>
      <c r="J14" s="285">
        <v>2.5543136259232102</v>
      </c>
      <c r="K14" s="285">
        <v>0.72759213840541104</v>
      </c>
      <c r="L14" s="285">
        <v>2.1085570591892</v>
      </c>
      <c r="M14" s="285">
        <v>1.0782650719525899</v>
      </c>
      <c r="N14" s="285">
        <v>2.5107121667104628E-2</v>
      </c>
      <c r="O14" s="287">
        <v>10.206990225798542</v>
      </c>
      <c r="P14" s="285">
        <v>0.21779655180342311</v>
      </c>
      <c r="Q14" s="287">
        <v>46.864792584095099</v>
      </c>
      <c r="R14" s="295">
        <v>2405.41841511434</v>
      </c>
      <c r="S14" s="285">
        <v>0.31240325640738797</v>
      </c>
      <c r="T14" s="409">
        <v>0.33065583727919301</v>
      </c>
      <c r="U14" s="409">
        <v>0.10857492861059</v>
      </c>
      <c r="V14" s="409">
        <v>5.24685169701264</v>
      </c>
      <c r="W14" s="409">
        <v>0.1996507788213</v>
      </c>
      <c r="X14" s="409">
        <v>0.115137044239562</v>
      </c>
      <c r="Y14" s="409">
        <v>0.1380491149982</v>
      </c>
    </row>
    <row r="15" spans="1:26" s="93" customFormat="1" ht="12">
      <c r="A15" s="93" t="s">
        <v>87</v>
      </c>
      <c r="B15" s="177" t="s">
        <v>994</v>
      </c>
      <c r="C15" s="285">
        <v>1848.2797718710101</v>
      </c>
      <c r="D15" s="285">
        <v>3.6993537330250601</v>
      </c>
      <c r="E15" s="285">
        <v>1848.2240720901743</v>
      </c>
      <c r="F15" s="285">
        <v>3.6993698294072201</v>
      </c>
      <c r="G15" s="285">
        <v>1864.6435270616801</v>
      </c>
      <c r="H15" s="285">
        <v>4.7285618798469597</v>
      </c>
      <c r="I15" s="285">
        <v>1882.9973606383801</v>
      </c>
      <c r="J15" s="285">
        <v>9.0474881215124494</v>
      </c>
      <c r="K15" s="285">
        <v>0.42169780008464613</v>
      </c>
      <c r="L15" s="285">
        <v>1.8466987408</v>
      </c>
      <c r="M15" s="285">
        <v>1.12193047018019</v>
      </c>
      <c r="N15" s="285">
        <v>1.7051598664696171E-2</v>
      </c>
      <c r="O15" s="285">
        <v>7.0230590363423469</v>
      </c>
      <c r="P15" s="285">
        <v>0.71660555603040998</v>
      </c>
      <c r="Q15" s="285">
        <v>9.8004529510573803</v>
      </c>
      <c r="R15" s="295">
        <v>512.92682087467995</v>
      </c>
      <c r="S15" s="285">
        <v>0.32493233822704898</v>
      </c>
      <c r="T15" s="409">
        <v>0.33203221755992401</v>
      </c>
      <c r="U15" s="409">
        <v>0.23022052925929001</v>
      </c>
      <c r="V15" s="409">
        <v>5.2738749469886699</v>
      </c>
      <c r="W15" s="409">
        <v>0.55399417235620996</v>
      </c>
      <c r="X15" s="409">
        <v>0.11525030487705901</v>
      </c>
      <c r="Y15" s="409">
        <v>0.50129472221139004</v>
      </c>
    </row>
    <row r="16" spans="1:26" s="93" customFormat="1" ht="12">
      <c r="A16" s="93" t="s">
        <v>87</v>
      </c>
      <c r="B16" s="177" t="s">
        <v>995</v>
      </c>
      <c r="C16" s="285">
        <v>1812.1084478482001</v>
      </c>
      <c r="D16" s="285">
        <v>2.3055158706241401</v>
      </c>
      <c r="E16" s="285">
        <v>1812.0508136773456</v>
      </c>
      <c r="F16" s="285">
        <v>2.3055022031609398</v>
      </c>
      <c r="G16" s="285">
        <v>1844.5980658364399</v>
      </c>
      <c r="H16" s="285">
        <v>1.9980439189613901</v>
      </c>
      <c r="I16" s="285">
        <v>1881.51095884303</v>
      </c>
      <c r="J16" s="285">
        <v>3.04716904725663</v>
      </c>
      <c r="K16" s="285">
        <v>0.69838325344235186</v>
      </c>
      <c r="L16" s="285">
        <v>3.6917215304659998</v>
      </c>
      <c r="M16" s="285">
        <v>1.0531114607762799</v>
      </c>
      <c r="N16" s="285">
        <v>1.5588659381535058E-2</v>
      </c>
      <c r="O16" s="285">
        <v>6.1912169932876981</v>
      </c>
      <c r="P16" s="285">
        <v>0.13611576424574351</v>
      </c>
      <c r="Q16" s="287">
        <v>45.484937234089003</v>
      </c>
      <c r="R16" s="295">
        <v>2346.2366632216899</v>
      </c>
      <c r="S16" s="285">
        <v>0.30562213312772601</v>
      </c>
      <c r="T16" s="409">
        <v>0.32457861503938201</v>
      </c>
      <c r="U16" s="409">
        <v>0.14595036064469</v>
      </c>
      <c r="V16" s="409">
        <v>5.1512321118278699</v>
      </c>
      <c r="W16" s="409">
        <v>0.23497741140125</v>
      </c>
      <c r="X16" s="409">
        <v>0.115155238145045</v>
      </c>
      <c r="Y16" s="409">
        <v>0.16603153586849001</v>
      </c>
    </row>
    <row r="17" spans="1:25" s="93" customFormat="1" ht="12">
      <c r="A17" s="93" t="s">
        <v>87</v>
      </c>
      <c r="B17" s="177" t="s">
        <v>996</v>
      </c>
      <c r="C17" s="285">
        <v>1828.7480596247599</v>
      </c>
      <c r="D17" s="285">
        <v>1.2589877904814399</v>
      </c>
      <c r="E17" s="285">
        <v>1828.6944960365875</v>
      </c>
      <c r="F17" s="285">
        <v>1.2589012568815701</v>
      </c>
      <c r="G17" s="285">
        <v>1853.6677899210099</v>
      </c>
      <c r="H17" s="285">
        <v>1.2269774423308999</v>
      </c>
      <c r="I17" s="285">
        <v>1881.80359123225</v>
      </c>
      <c r="J17" s="285">
        <v>1.8180087459937599</v>
      </c>
      <c r="K17" s="285">
        <v>0.73820528570232447</v>
      </c>
      <c r="L17" s="285">
        <v>2.8222443321455</v>
      </c>
      <c r="M17" s="285">
        <v>1.2200519782063299</v>
      </c>
      <c r="N17" s="285">
        <v>3.4440938406359541E-2</v>
      </c>
      <c r="O17" s="287">
        <v>14.294612992475514</v>
      </c>
      <c r="P17" s="285">
        <v>0.15139097115321815</v>
      </c>
      <c r="Q17" s="287">
        <v>94.421832977135594</v>
      </c>
      <c r="R17" s="295">
        <v>4691.5858146835099</v>
      </c>
      <c r="S17" s="285">
        <v>0.35373793503182999</v>
      </c>
      <c r="T17" s="409">
        <v>0.32800289855364301</v>
      </c>
      <c r="U17" s="409">
        <v>7.9066916639680004E-2</v>
      </c>
      <c r="V17" s="409">
        <v>5.2064229959967401</v>
      </c>
      <c r="W17" s="409">
        <v>0.14404845002146999</v>
      </c>
      <c r="X17" s="409">
        <v>0.115173946676317</v>
      </c>
      <c r="Y17" s="409">
        <v>9.5596776588710006E-2</v>
      </c>
    </row>
    <row r="18" spans="1:25" s="93" customFormat="1" ht="12">
      <c r="A18" s="93" t="s">
        <v>87</v>
      </c>
      <c r="B18" s="177" t="s">
        <v>997</v>
      </c>
      <c r="C18" s="285">
        <v>1872.42459648162</v>
      </c>
      <c r="D18" s="285">
        <v>1.2230366627179201</v>
      </c>
      <c r="E18" s="285">
        <v>1872.3636297059666</v>
      </c>
      <c r="F18" s="285">
        <v>1.2229950809322101</v>
      </c>
      <c r="G18" s="285">
        <v>1878.29222941897</v>
      </c>
      <c r="H18" s="285">
        <v>0.99951987272363996</v>
      </c>
      <c r="I18" s="285">
        <v>1884.85551474315</v>
      </c>
      <c r="J18" s="285">
        <v>1.49215776767081</v>
      </c>
      <c r="K18" s="285">
        <v>0.70760958079513558</v>
      </c>
      <c r="L18" s="285">
        <v>0.66275027127929997</v>
      </c>
      <c r="M18" s="285">
        <v>0.88729277146501295</v>
      </c>
      <c r="N18" s="285">
        <v>3.2127773056377894E-2</v>
      </c>
      <c r="O18" s="287">
        <v>12.791210983664504</v>
      </c>
      <c r="P18" s="285">
        <v>0.14746992589766444</v>
      </c>
      <c r="Q18" s="287">
        <v>86.737759619821503</v>
      </c>
      <c r="R18" s="295">
        <v>4616.7822452913797</v>
      </c>
      <c r="S18" s="285">
        <v>0.25662880926873499</v>
      </c>
      <c r="T18" s="409">
        <v>0.33702956131434803</v>
      </c>
      <c r="U18" s="409">
        <v>7.5262652316859996E-2</v>
      </c>
      <c r="V18" s="409">
        <v>5.3587772472285797</v>
      </c>
      <c r="W18" s="409">
        <v>0.11680715047558</v>
      </c>
      <c r="X18" s="409">
        <v>0.115369282276094</v>
      </c>
      <c r="Y18" s="409">
        <v>7.6286431091360005E-2</v>
      </c>
    </row>
    <row r="19" spans="1:25" s="93" customFormat="1" ht="12"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6"/>
      <c r="S19" s="284"/>
      <c r="T19" s="410"/>
      <c r="U19" s="410"/>
      <c r="V19" s="410"/>
      <c r="W19" s="410"/>
      <c r="X19" s="410"/>
      <c r="Y19" s="410"/>
    </row>
    <row r="20" spans="1:25" s="93" customFormat="1" ht="12">
      <c r="A20" s="93" t="s">
        <v>98</v>
      </c>
      <c r="B20" s="177" t="s">
        <v>989</v>
      </c>
      <c r="C20" s="285">
        <v>1876.6341514087401</v>
      </c>
      <c r="D20" s="285">
        <v>0.84830155572231003</v>
      </c>
      <c r="E20" s="285">
        <v>1876.5743354569222</v>
      </c>
      <c r="F20" s="285">
        <v>0.84822086360562998</v>
      </c>
      <c r="G20" s="285">
        <v>1878.7078298433701</v>
      </c>
      <c r="H20" s="285">
        <v>0.69804559672911004</v>
      </c>
      <c r="I20" s="285">
        <v>1881.0676944423301</v>
      </c>
      <c r="J20" s="285">
        <v>1.00573734449497</v>
      </c>
      <c r="K20" s="285">
        <v>0.73548285849521577</v>
      </c>
      <c r="L20" s="285">
        <v>0.2388727954174</v>
      </c>
      <c r="M20" s="285">
        <v>0.934936187799975</v>
      </c>
      <c r="N20" s="285">
        <v>8.6481890256579347E-2</v>
      </c>
      <c r="O20" s="287">
        <v>34.862331951284567</v>
      </c>
      <c r="P20" s="285">
        <v>0.22333456752868117</v>
      </c>
      <c r="Q20" s="295">
        <v>156.09913116923801</v>
      </c>
      <c r="R20" s="295">
        <v>8213.1150063961795</v>
      </c>
      <c r="S20" s="285">
        <v>0.270344305955728</v>
      </c>
      <c r="T20" s="409">
        <v>0.33790317522888502</v>
      </c>
      <c r="U20" s="409">
        <v>5.2098252552570001E-2</v>
      </c>
      <c r="V20" s="409">
        <v>5.3613804534018898</v>
      </c>
      <c r="W20" s="409">
        <v>8.1569654837299999E-2</v>
      </c>
      <c r="X20" s="409">
        <v>0.115126906469141</v>
      </c>
      <c r="Y20" s="409">
        <v>4.5491829430779999E-2</v>
      </c>
    </row>
    <row r="21" spans="1:25" s="93" customFormat="1" ht="12">
      <c r="A21" s="93" t="s">
        <v>98</v>
      </c>
      <c r="B21" s="177" t="s">
        <v>990</v>
      </c>
      <c r="C21" s="285">
        <v>1877.2873499080199</v>
      </c>
      <c r="D21" s="285">
        <v>0.60487336131525005</v>
      </c>
      <c r="E21" s="285">
        <v>1877.2263262050267</v>
      </c>
      <c r="F21" s="285">
        <v>0.60476425646458998</v>
      </c>
      <c r="G21" s="285">
        <v>1879.06916344347</v>
      </c>
      <c r="H21" s="285">
        <v>0.69823496785050998</v>
      </c>
      <c r="I21" s="285">
        <v>1881.1070085285601</v>
      </c>
      <c r="J21" s="285">
        <v>1.38823104076784</v>
      </c>
      <c r="K21" s="285">
        <v>0.34607525483889945</v>
      </c>
      <c r="L21" s="285">
        <v>0.20629779730440001</v>
      </c>
      <c r="M21" s="285">
        <v>0.88287974397897195</v>
      </c>
      <c r="N21" s="285">
        <v>0.13026801003608188</v>
      </c>
      <c r="O21" s="287">
        <v>51.959054330939914</v>
      </c>
      <c r="P21" s="285">
        <v>0.35896758330323769</v>
      </c>
      <c r="Q21" s="295">
        <v>144.74581201124099</v>
      </c>
      <c r="R21" s="295">
        <v>7701.2084721982201</v>
      </c>
      <c r="S21" s="285">
        <v>0.25528256998054</v>
      </c>
      <c r="T21" s="409">
        <v>0.33803849768586902</v>
      </c>
      <c r="U21" s="409">
        <v>3.7133882221530003E-2</v>
      </c>
      <c r="V21" s="409">
        <v>5.3636446132455502</v>
      </c>
      <c r="W21" s="409">
        <v>8.1586369376089998E-2</v>
      </c>
      <c r="X21" s="409">
        <v>0.115129418924608</v>
      </c>
      <c r="Y21" s="409">
        <v>6.9936030785260006E-2</v>
      </c>
    </row>
    <row r="22" spans="1:25" s="93" customFormat="1" ht="12">
      <c r="A22" s="93" t="s">
        <v>98</v>
      </c>
      <c r="B22" s="177" t="s">
        <v>998</v>
      </c>
      <c r="C22" s="285">
        <v>1876.02625152933</v>
      </c>
      <c r="D22" s="285">
        <v>4.5271931606848304</v>
      </c>
      <c r="E22" s="285">
        <v>1875.9684575407948</v>
      </c>
      <c r="F22" s="285">
        <v>4.5272303131090501</v>
      </c>
      <c r="G22" s="285">
        <v>1878.96837929347</v>
      </c>
      <c r="H22" s="285">
        <v>5.9973376114287804</v>
      </c>
      <c r="I22" s="285">
        <v>1882.28657024632</v>
      </c>
      <c r="J22" s="287">
        <v>11.67311932290489</v>
      </c>
      <c r="K22" s="285">
        <v>0.38085560410310115</v>
      </c>
      <c r="L22" s="285">
        <v>0.33566157275929998</v>
      </c>
      <c r="M22" s="285">
        <v>1.0218765501429601</v>
      </c>
      <c r="N22" s="285">
        <v>8.8256200029755524E-2</v>
      </c>
      <c r="O22" s="287">
        <v>36.216700562549264</v>
      </c>
      <c r="P22" s="285">
        <v>5.0298806676269425</v>
      </c>
      <c r="Q22" s="285">
        <v>7.2003100979403598</v>
      </c>
      <c r="R22" s="295">
        <v>389.29847864350199</v>
      </c>
      <c r="S22" s="285">
        <v>0.29549355382329401</v>
      </c>
      <c r="T22" s="409">
        <v>0.33777743588404202</v>
      </c>
      <c r="U22" s="409">
        <v>0.27814266741941002</v>
      </c>
      <c r="V22" s="409">
        <v>5.3630130065994397</v>
      </c>
      <c r="W22" s="409">
        <v>0.70078136956334003</v>
      </c>
      <c r="X22" s="409">
        <v>0.115204832506435</v>
      </c>
      <c r="Y22" s="409">
        <v>0.64725574196746005</v>
      </c>
    </row>
    <row r="23" spans="1:25" s="93" customFormat="1" ht="12">
      <c r="A23" s="93" t="s">
        <v>98</v>
      </c>
      <c r="B23" s="177" t="s">
        <v>993</v>
      </c>
      <c r="C23" s="285">
        <v>1876.3857870796</v>
      </c>
      <c r="D23" s="285">
        <v>0.66632382875843998</v>
      </c>
      <c r="E23" s="285">
        <v>1876.328633121964</v>
      </c>
      <c r="F23" s="285">
        <v>0.66618966297645998</v>
      </c>
      <c r="G23" s="285">
        <v>1878.66896964785</v>
      </c>
      <c r="H23" s="285">
        <v>0.80121532725086997</v>
      </c>
      <c r="I23" s="285">
        <v>1881.2577684968901</v>
      </c>
      <c r="J23" s="285">
        <v>1.3877050684261001</v>
      </c>
      <c r="K23" s="285">
        <v>0.58809661039984418</v>
      </c>
      <c r="L23" s="285">
        <v>0.26201275856329997</v>
      </c>
      <c r="M23" s="285">
        <v>1.04918335146722</v>
      </c>
      <c r="N23" s="285">
        <v>0.16326318253637695</v>
      </c>
      <c r="O23" s="287">
        <v>67.385678970235645</v>
      </c>
      <c r="P23" s="285">
        <v>0.74362468834609219</v>
      </c>
      <c r="Q23" s="287">
        <v>90.617861437749198</v>
      </c>
      <c r="R23" s="295">
        <v>4663.7815109012899</v>
      </c>
      <c r="S23" s="285">
        <v>0.30338353596815998</v>
      </c>
      <c r="T23" s="409">
        <v>0.33785218259014499</v>
      </c>
      <c r="U23" s="409">
        <v>4.0922399115450002E-2</v>
      </c>
      <c r="V23" s="409">
        <v>5.3611369987203998</v>
      </c>
      <c r="W23" s="409">
        <v>9.3626153562470005E-2</v>
      </c>
      <c r="X23" s="409">
        <v>0.11513905419909</v>
      </c>
      <c r="Y23" s="409">
        <v>6.9905395020939995E-2</v>
      </c>
    </row>
    <row r="24" spans="1:25" s="93" customFormat="1" ht="12">
      <c r="A24" s="93" t="s">
        <v>98</v>
      </c>
      <c r="B24" s="177" t="s">
        <v>994</v>
      </c>
      <c r="C24" s="285">
        <v>1876.65045854205</v>
      </c>
      <c r="D24" s="285">
        <v>0.97984831973814002</v>
      </c>
      <c r="E24" s="285">
        <v>1876.5897187082139</v>
      </c>
      <c r="F24" s="285">
        <v>0.97980078366788004</v>
      </c>
      <c r="G24" s="285">
        <v>1878.6549300576601</v>
      </c>
      <c r="H24" s="285">
        <v>1.0384873878723699</v>
      </c>
      <c r="I24" s="285">
        <v>1880.9393110962201</v>
      </c>
      <c r="J24" s="285">
        <v>1.2872258766642599</v>
      </c>
      <c r="K24" s="285">
        <v>0.90666564789858661</v>
      </c>
      <c r="L24" s="285">
        <v>0.23124575909209999</v>
      </c>
      <c r="M24" s="285">
        <v>0.895311318229561</v>
      </c>
      <c r="N24" s="285">
        <v>8.2620191954082003E-2</v>
      </c>
      <c r="O24" s="287">
        <v>33.028250839021837</v>
      </c>
      <c r="P24" s="285">
        <v>0.18316034761291616</v>
      </c>
      <c r="Q24" s="295">
        <v>180.32424195231599</v>
      </c>
      <c r="R24" s="295">
        <v>9564.4944086843007</v>
      </c>
      <c r="S24" s="285">
        <v>0.25888636601134701</v>
      </c>
      <c r="T24" s="409">
        <v>0.33790636790697298</v>
      </c>
      <c r="U24" s="409">
        <v>6.0179548013309998E-2</v>
      </c>
      <c r="V24" s="409">
        <v>5.3610490445843499</v>
      </c>
      <c r="W24" s="409">
        <v>0.12135293361162</v>
      </c>
      <c r="X24" s="409">
        <v>0.115118702305926</v>
      </c>
      <c r="Y24" s="409">
        <v>6.3703670749370001E-2</v>
      </c>
    </row>
    <row r="25" spans="1:25" s="93" customFormat="1" ht="12"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6"/>
      <c r="S25" s="284"/>
      <c r="T25" s="410"/>
      <c r="U25" s="410"/>
      <c r="V25" s="410"/>
      <c r="W25" s="410"/>
      <c r="X25" s="410"/>
      <c r="Y25" s="410"/>
    </row>
    <row r="26" spans="1:25" s="93" customFormat="1" ht="12">
      <c r="A26" s="93" t="s">
        <v>90</v>
      </c>
      <c r="B26" s="177" t="s">
        <v>989</v>
      </c>
      <c r="C26" s="285">
        <v>1883.34125569459</v>
      </c>
      <c r="D26" s="285">
        <v>1.39325212758512</v>
      </c>
      <c r="E26" s="285">
        <v>1883.29364360978</v>
      </c>
      <c r="F26" s="285">
        <v>1.3931294165164201</v>
      </c>
      <c r="G26" s="285">
        <v>1883.8761848095701</v>
      </c>
      <c r="H26" s="285">
        <v>1.61513644840764</v>
      </c>
      <c r="I26" s="285">
        <v>1884.5184515224701</v>
      </c>
      <c r="J26" s="285">
        <v>2.84956014752369</v>
      </c>
      <c r="K26" s="285">
        <v>0.55299950658287911</v>
      </c>
      <c r="L26" s="285">
        <v>6.4993150462400007E-2</v>
      </c>
      <c r="M26" s="285">
        <v>1.45614245468271</v>
      </c>
      <c r="N26" s="285">
        <v>2.362610444392613E-2</v>
      </c>
      <c r="O26" s="287">
        <v>10.611820386465007</v>
      </c>
      <c r="P26" s="285">
        <v>0.19569370259131597</v>
      </c>
      <c r="Q26" s="287">
        <v>54.226683055951902</v>
      </c>
      <c r="R26" s="295">
        <v>2583.6788375272399</v>
      </c>
      <c r="S26" s="285">
        <v>0.420893185882456</v>
      </c>
      <c r="T26" s="409">
        <v>0.33929844246736501</v>
      </c>
      <c r="U26" s="409">
        <v>8.5303874030570007E-2</v>
      </c>
      <c r="V26" s="409">
        <v>5.3938427732944296</v>
      </c>
      <c r="W26" s="409">
        <v>0.18855713763083001</v>
      </c>
      <c r="X26" s="409">
        <v>0.11534768907064</v>
      </c>
      <c r="Y26" s="409">
        <v>0.15489891181179999</v>
      </c>
    </row>
    <row r="27" spans="1:25" s="93" customFormat="1" ht="12">
      <c r="A27" s="93" t="s">
        <v>90</v>
      </c>
      <c r="B27" s="177" t="s">
        <v>990</v>
      </c>
      <c r="C27" s="285">
        <v>1880.5467996601401</v>
      </c>
      <c r="D27" s="285">
        <v>1.21478724248099</v>
      </c>
      <c r="E27" s="285">
        <v>1880.4976002850224</v>
      </c>
      <c r="F27" s="285">
        <v>1.21465971777582</v>
      </c>
      <c r="G27" s="285">
        <v>1883.9073712452901</v>
      </c>
      <c r="H27" s="285">
        <v>2.3408223761518401</v>
      </c>
      <c r="I27" s="285">
        <v>1887.6683925873399</v>
      </c>
      <c r="J27" s="285">
        <v>4.7918710365320498</v>
      </c>
      <c r="K27" s="285">
        <v>0.22996076759429473</v>
      </c>
      <c r="L27" s="285">
        <v>0.3798756354917</v>
      </c>
      <c r="M27" s="285">
        <v>1.38891998137239</v>
      </c>
      <c r="N27" s="285">
        <v>6.2929638435134341E-2</v>
      </c>
      <c r="O27" s="287">
        <v>27.862502347843215</v>
      </c>
      <c r="P27" s="285">
        <v>1.4696095437070686</v>
      </c>
      <c r="Q27" s="287">
        <v>18.959119085169</v>
      </c>
      <c r="R27" s="295">
        <v>926.50451254201403</v>
      </c>
      <c r="S27" s="285">
        <v>0.401526303187486</v>
      </c>
      <c r="T27" s="409">
        <v>0.33871766618342902</v>
      </c>
      <c r="U27" s="409">
        <v>7.4471065872109998E-2</v>
      </c>
      <c r="V27" s="409">
        <v>5.3940391565492698</v>
      </c>
      <c r="W27" s="409">
        <v>0.27327490139332</v>
      </c>
      <c r="X27" s="409">
        <v>0.115549674825211</v>
      </c>
      <c r="Y27" s="409">
        <v>0.26423087285104002</v>
      </c>
    </row>
    <row r="28" spans="1:25" s="93" customFormat="1" ht="12">
      <c r="A28" s="93" t="s">
        <v>90</v>
      </c>
      <c r="B28" s="177" t="s">
        <v>991</v>
      </c>
      <c r="C28" s="285">
        <v>1879.65647769059</v>
      </c>
      <c r="D28" s="285">
        <v>2.82283972705146</v>
      </c>
      <c r="E28" s="285">
        <v>1879.6000546300711</v>
      </c>
      <c r="F28" s="285">
        <v>2.82284180772599</v>
      </c>
      <c r="G28" s="285">
        <v>1883.26340323666</v>
      </c>
      <c r="H28" s="285">
        <v>3.4823579026339702</v>
      </c>
      <c r="I28" s="285">
        <v>1887.30579351497</v>
      </c>
      <c r="J28" s="285">
        <v>6.5091738219367796</v>
      </c>
      <c r="K28" s="285">
        <v>0.4584270648498604</v>
      </c>
      <c r="L28" s="285">
        <v>0.40829307637250001</v>
      </c>
      <c r="M28" s="285">
        <v>1.0792969144184399</v>
      </c>
      <c r="N28" s="285">
        <v>1.1574868727596898E-2</v>
      </c>
      <c r="O28" s="285">
        <v>4.8177574937542307</v>
      </c>
      <c r="P28" s="285">
        <v>0.36325067091326424</v>
      </c>
      <c r="Q28" s="287">
        <v>13.262900469369299</v>
      </c>
      <c r="R28" s="295">
        <v>693.71080614693005</v>
      </c>
      <c r="S28" s="285">
        <v>0.31203362784382199</v>
      </c>
      <c r="T28" s="409">
        <v>0.338531287128849</v>
      </c>
      <c r="U28" s="409">
        <v>0.17314025384793</v>
      </c>
      <c r="V28" s="409">
        <v>5.3899852665184902</v>
      </c>
      <c r="W28" s="409">
        <v>0.40658913780331002</v>
      </c>
      <c r="X28" s="409">
        <v>0.115526401755361</v>
      </c>
      <c r="Y28" s="409">
        <v>0.36014064327961998</v>
      </c>
    </row>
    <row r="29" spans="1:25" s="93" customFormat="1" ht="12">
      <c r="A29" s="93" t="s">
        <v>90</v>
      </c>
      <c r="B29" s="177" t="s">
        <v>992</v>
      </c>
      <c r="C29" s="285">
        <v>1880.1272173336699</v>
      </c>
      <c r="D29" s="285">
        <v>1.4797650888392799</v>
      </c>
      <c r="E29" s="285">
        <v>1880.0753663387197</v>
      </c>
      <c r="F29" s="285">
        <v>1.47968166043483</v>
      </c>
      <c r="G29" s="285">
        <v>1882.6157557997001</v>
      </c>
      <c r="H29" s="285">
        <v>1.26995771010326</v>
      </c>
      <c r="I29" s="285">
        <v>1885.41953204473</v>
      </c>
      <c r="J29" s="285">
        <v>2.2892125387864</v>
      </c>
      <c r="K29" s="285">
        <v>0.52244681551668637</v>
      </c>
      <c r="L29" s="285">
        <v>0.28344703208920002</v>
      </c>
      <c r="M29" s="285">
        <v>1.2752877502334801</v>
      </c>
      <c r="N29" s="285">
        <v>2.8125164635352327E-2</v>
      </c>
      <c r="O29" s="287">
        <v>12.176869005057471</v>
      </c>
      <c r="P29" s="285">
        <v>0.26266506088188135</v>
      </c>
      <c r="Q29" s="287">
        <v>46.3589217544747</v>
      </c>
      <c r="R29" s="295">
        <v>2289.0438731101299</v>
      </c>
      <c r="S29" s="285">
        <v>0.36868538879817703</v>
      </c>
      <c r="T29" s="409">
        <v>0.33862998433180103</v>
      </c>
      <c r="U29" s="409">
        <v>9.0737168701769996E-2</v>
      </c>
      <c r="V29" s="409">
        <v>5.38591080612676</v>
      </c>
      <c r="W29" s="409">
        <v>0.14829381559238999</v>
      </c>
      <c r="X29" s="409">
        <v>0.115405425784684</v>
      </c>
      <c r="Y29" s="409">
        <v>0.12295198331524</v>
      </c>
    </row>
    <row r="30" spans="1:25" s="93" customFormat="1" ht="12">
      <c r="A30" s="93" t="s">
        <v>90</v>
      </c>
      <c r="B30" s="177" t="s">
        <v>993</v>
      </c>
      <c r="C30" s="285">
        <v>1882.4073036949701</v>
      </c>
      <c r="D30" s="285">
        <v>1.2583309021381801</v>
      </c>
      <c r="E30" s="285">
        <v>1882.3553090246367</v>
      </c>
      <c r="F30" s="285">
        <v>1.25823999696329</v>
      </c>
      <c r="G30" s="285">
        <v>1884.7502336473301</v>
      </c>
      <c r="H30" s="285">
        <v>1.62764906952736</v>
      </c>
      <c r="I30" s="285">
        <v>1887.3901460024699</v>
      </c>
      <c r="J30" s="285">
        <v>2.8333316520030301</v>
      </c>
      <c r="K30" s="285">
        <v>0.58941989332642153</v>
      </c>
      <c r="L30" s="285">
        <v>0.26676185570310001</v>
      </c>
      <c r="M30" s="285">
        <v>1.2683340601451401</v>
      </c>
      <c r="N30" s="285">
        <v>2.9441220070706899E-2</v>
      </c>
      <c r="O30" s="287">
        <v>12.747755389016836</v>
      </c>
      <c r="P30" s="285">
        <v>0.16138867797715892</v>
      </c>
      <c r="Q30" s="287">
        <v>78.987916307369503</v>
      </c>
      <c r="R30" s="295">
        <v>3892.4893825949198</v>
      </c>
      <c r="S30" s="285">
        <v>0.36662804795318898</v>
      </c>
      <c r="T30" s="409">
        <v>0.33910350950858997</v>
      </c>
      <c r="U30" s="409">
        <v>7.7077415659170007E-2</v>
      </c>
      <c r="V30" s="409">
        <v>5.39934900745937</v>
      </c>
      <c r="W30" s="409">
        <v>0.18998760114169</v>
      </c>
      <c r="X30" s="409">
        <v>0.115531815329288</v>
      </c>
      <c r="Y30" s="409">
        <v>0.15403349368687999</v>
      </c>
    </row>
    <row r="31" spans="1:25" s="93" customFormat="1" ht="1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58"/>
      <c r="U31" s="58"/>
      <c r="V31" s="58"/>
      <c r="W31" s="58"/>
      <c r="X31" s="58"/>
      <c r="Y31" s="58"/>
    </row>
    <row r="32" spans="1:25" s="91" customFormat="1" ht="12">
      <c r="A32" s="91" t="s">
        <v>889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63"/>
      <c r="U32" s="63"/>
      <c r="V32" s="63"/>
      <c r="W32" s="63"/>
      <c r="X32" s="63"/>
      <c r="Y32" s="63"/>
    </row>
    <row r="33" spans="1:25" s="93" customFormat="1" ht="13">
      <c r="A33" s="93" t="s">
        <v>1017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58"/>
      <c r="U33" s="58"/>
      <c r="V33" s="58"/>
      <c r="W33" s="58"/>
      <c r="X33" s="58"/>
      <c r="Y33" s="58"/>
    </row>
    <row r="34" spans="1:25" s="93" customFormat="1" ht="13">
      <c r="A34" s="93" t="s">
        <v>1057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58"/>
      <c r="U34" s="58"/>
      <c r="V34" s="58"/>
      <c r="W34" s="58"/>
      <c r="X34" s="58"/>
      <c r="Y34" s="58"/>
    </row>
    <row r="35" spans="1:25" s="93" customFormat="1" ht="13">
      <c r="A35" s="93" t="s">
        <v>1018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58"/>
      <c r="U35" s="58"/>
      <c r="V35" s="58"/>
      <c r="W35" s="58"/>
      <c r="X35" s="58"/>
      <c r="Y35" s="58"/>
    </row>
    <row r="36" spans="1:25" s="93" customFormat="1" ht="13">
      <c r="A36" s="93" t="s">
        <v>1019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58"/>
      <c r="U36" s="58"/>
      <c r="V36" s="58"/>
      <c r="W36" s="58"/>
      <c r="X36" s="58"/>
      <c r="Y36" s="58"/>
    </row>
    <row r="37" spans="1:25" s="93" customFormat="1" ht="12">
      <c r="A37" s="93" t="s">
        <v>1020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58"/>
      <c r="U37" s="58"/>
      <c r="V37" s="58"/>
      <c r="W37" s="58"/>
      <c r="X37" s="58"/>
      <c r="Y37" s="58"/>
    </row>
    <row r="38" spans="1:25" s="93" customFormat="1" ht="12">
      <c r="A38" s="93" t="s">
        <v>1021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8"/>
      <c r="U38" s="58"/>
      <c r="V38" s="58"/>
      <c r="W38" s="58"/>
      <c r="X38" s="58"/>
      <c r="Y38" s="58"/>
    </row>
    <row r="39" spans="1:25" s="93" customFormat="1" ht="13">
      <c r="A39" s="93" t="s">
        <v>1022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58"/>
      <c r="U39" s="58"/>
      <c r="V39" s="58"/>
      <c r="W39" s="58"/>
      <c r="X39" s="58"/>
      <c r="Y39" s="58"/>
    </row>
    <row r="40" spans="1:25" s="93" customFormat="1" ht="12">
      <c r="A40" s="93" t="s">
        <v>1023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8"/>
      <c r="U40" s="58"/>
      <c r="V40" s="58"/>
      <c r="W40" s="58"/>
      <c r="X40" s="58"/>
      <c r="Y40" s="58"/>
    </row>
    <row r="41" spans="1:25" s="93" customFormat="1" ht="12">
      <c r="A41" s="93" t="s">
        <v>1024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8"/>
      <c r="U41" s="58"/>
      <c r="V41" s="58"/>
      <c r="W41" s="58"/>
      <c r="X41" s="58"/>
      <c r="Y41" s="58"/>
    </row>
    <row r="43" spans="1:25">
      <c r="A43" s="91" t="s">
        <v>733</v>
      </c>
    </row>
    <row r="44" spans="1:25">
      <c r="A44" s="243" t="s">
        <v>1163</v>
      </c>
    </row>
  </sheetData>
  <mergeCells count="3">
    <mergeCell ref="C2:D2"/>
    <mergeCell ref="M2:N2"/>
    <mergeCell ref="R2:S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0"/>
  <sheetViews>
    <sheetView topLeftCell="A27" zoomScaleNormal="100" workbookViewId="0">
      <selection activeCell="L21" sqref="L21"/>
    </sheetView>
  </sheetViews>
  <sheetFormatPr baseColWidth="10" defaultColWidth="8.83203125" defaultRowHeight="12"/>
  <cols>
    <col min="1" max="2" width="8.83203125" style="20"/>
    <col min="3" max="3" width="10.1640625" style="6" customWidth="1"/>
    <col min="4" max="4" width="9.5" style="6" bestFit="1" customWidth="1"/>
    <col min="5" max="5" width="12.83203125" style="6" bestFit="1" customWidth="1"/>
    <col min="6" max="6" width="7.33203125" style="6" bestFit="1" customWidth="1"/>
    <col min="7" max="7" width="11.83203125" style="6" bestFit="1" customWidth="1"/>
    <col min="8" max="8" width="7.33203125" style="6" bestFit="1" customWidth="1"/>
    <col min="9" max="9" width="7.1640625" style="6" bestFit="1" customWidth="1"/>
    <col min="10" max="10" width="10.5" style="6" customWidth="1"/>
    <col min="11" max="16" width="8.83203125" style="6"/>
    <col min="17" max="16384" width="8.83203125" style="20"/>
  </cols>
  <sheetData>
    <row r="1" spans="1:16" ht="16">
      <c r="A1" s="275" t="s">
        <v>1215</v>
      </c>
    </row>
    <row r="2" spans="1:16" ht="13">
      <c r="E2" s="181" t="s">
        <v>982</v>
      </c>
      <c r="J2" s="23" t="s">
        <v>114</v>
      </c>
    </row>
    <row r="3" spans="1:16" ht="14">
      <c r="A3" s="50" t="s">
        <v>745</v>
      </c>
      <c r="B3" s="50" t="s">
        <v>747</v>
      </c>
      <c r="C3" s="55" t="s">
        <v>109</v>
      </c>
      <c r="D3" s="55" t="s">
        <v>744</v>
      </c>
      <c r="E3" s="56" t="s">
        <v>603</v>
      </c>
      <c r="F3" s="56" t="s">
        <v>111</v>
      </c>
      <c r="G3" s="56" t="s">
        <v>604</v>
      </c>
      <c r="H3" s="56" t="s">
        <v>111</v>
      </c>
      <c r="I3" s="56" t="s">
        <v>113</v>
      </c>
      <c r="J3" s="56" t="s">
        <v>600</v>
      </c>
      <c r="K3" s="56" t="s">
        <v>111</v>
      </c>
      <c r="L3" s="56" t="s">
        <v>601</v>
      </c>
      <c r="M3" s="56" t="s">
        <v>111</v>
      </c>
      <c r="N3" s="56" t="s">
        <v>602</v>
      </c>
      <c r="O3" s="56" t="s">
        <v>111</v>
      </c>
      <c r="P3" s="56" t="s">
        <v>112</v>
      </c>
    </row>
    <row r="4" spans="1:16">
      <c r="A4" s="90" t="s">
        <v>749</v>
      </c>
      <c r="B4" s="90" t="s">
        <v>748</v>
      </c>
      <c r="C4" s="411">
        <v>35.073999999999998</v>
      </c>
      <c r="D4" s="412" t="s">
        <v>746</v>
      </c>
      <c r="E4" s="413">
        <v>1873.7</v>
      </c>
      <c r="F4" s="413">
        <v>9.6999999999999993</v>
      </c>
      <c r="G4" s="412">
        <v>1896</v>
      </c>
      <c r="H4" s="412">
        <v>140</v>
      </c>
      <c r="I4" s="411">
        <v>-1.1000000000000001</v>
      </c>
      <c r="J4" s="414">
        <v>0.11463</v>
      </c>
      <c r="K4" s="415">
        <v>7.3999999999999999E-4</v>
      </c>
      <c r="L4" s="416">
        <v>5.43</v>
      </c>
      <c r="M4" s="416">
        <v>0.4</v>
      </c>
      <c r="N4" s="415">
        <v>0.34250000000000003</v>
      </c>
      <c r="O4" s="417">
        <v>0.03</v>
      </c>
      <c r="P4" s="416">
        <v>0.93745000000000001</v>
      </c>
    </row>
    <row r="5" spans="1:16">
      <c r="A5" s="20" t="s">
        <v>750</v>
      </c>
      <c r="B5" s="20" t="s">
        <v>748</v>
      </c>
      <c r="C5" s="408">
        <v>35.06</v>
      </c>
      <c r="D5" s="418" t="s">
        <v>746</v>
      </c>
      <c r="E5" s="286">
        <v>1875.6</v>
      </c>
      <c r="F5" s="286">
        <v>9.8000000000000007</v>
      </c>
      <c r="G5" s="418">
        <v>1848</v>
      </c>
      <c r="H5" s="418">
        <v>140</v>
      </c>
      <c r="I5" s="408">
        <v>1.8</v>
      </c>
      <c r="J5" s="410">
        <v>0.11458</v>
      </c>
      <c r="K5" s="419">
        <v>6.8999999999999997E-4</v>
      </c>
      <c r="L5" s="284">
        <v>5.26</v>
      </c>
      <c r="M5" s="284">
        <v>0.4</v>
      </c>
      <c r="N5" s="419">
        <v>0.33289999999999997</v>
      </c>
      <c r="O5" s="420">
        <v>0.03</v>
      </c>
      <c r="P5" s="284">
        <v>0.95626999999999995</v>
      </c>
    </row>
    <row r="6" spans="1:16">
      <c r="A6" s="20" t="s">
        <v>751</v>
      </c>
      <c r="B6" s="20" t="s">
        <v>748</v>
      </c>
      <c r="C6" s="408">
        <v>35.003</v>
      </c>
      <c r="D6" s="418" t="s">
        <v>746</v>
      </c>
      <c r="E6" s="286">
        <v>1897</v>
      </c>
      <c r="F6" s="286">
        <v>11</v>
      </c>
      <c r="G6" s="418">
        <v>1868</v>
      </c>
      <c r="H6" s="418">
        <v>140</v>
      </c>
      <c r="I6" s="408">
        <v>1.8</v>
      </c>
      <c r="J6" s="410">
        <v>0.11609</v>
      </c>
      <c r="K6" s="419">
        <v>8.0999999999999996E-4</v>
      </c>
      <c r="L6" s="284">
        <v>5.37</v>
      </c>
      <c r="M6" s="284">
        <v>0.4</v>
      </c>
      <c r="N6" s="419">
        <v>0.3367</v>
      </c>
      <c r="O6" s="420">
        <v>0.03</v>
      </c>
      <c r="P6" s="284">
        <v>0.94467000000000001</v>
      </c>
    </row>
    <row r="7" spans="1:16" s="89" customFormat="1">
      <c r="A7" s="20" t="s">
        <v>752</v>
      </c>
      <c r="B7" s="20" t="s">
        <v>748</v>
      </c>
      <c r="C7" s="408">
        <v>35.064</v>
      </c>
      <c r="D7" s="418" t="s">
        <v>746</v>
      </c>
      <c r="E7" s="286">
        <v>1870.4</v>
      </c>
      <c r="F7" s="286">
        <v>7.1</v>
      </c>
      <c r="G7" s="418">
        <v>1932</v>
      </c>
      <c r="H7" s="418">
        <v>150</v>
      </c>
      <c r="I7" s="408">
        <v>-3.6</v>
      </c>
      <c r="J7" s="410">
        <v>0.11441</v>
      </c>
      <c r="K7" s="419">
        <v>6.0999999999999997E-4</v>
      </c>
      <c r="L7" s="284">
        <v>5.4669999999999996</v>
      </c>
      <c r="M7" s="284">
        <v>0.39</v>
      </c>
      <c r="N7" s="419">
        <v>0.34989999999999999</v>
      </c>
      <c r="O7" s="420">
        <v>0.03</v>
      </c>
      <c r="P7" s="284">
        <v>0.92051000000000005</v>
      </c>
    </row>
    <row r="8" spans="1:16" s="89" customFormat="1">
      <c r="A8" s="20" t="s">
        <v>753</v>
      </c>
      <c r="B8" s="20" t="s">
        <v>748</v>
      </c>
      <c r="C8" s="408">
        <v>35.006999999999998</v>
      </c>
      <c r="D8" s="418" t="s">
        <v>746</v>
      </c>
      <c r="E8" s="286">
        <v>1896.2</v>
      </c>
      <c r="F8" s="286">
        <v>8.9</v>
      </c>
      <c r="G8" s="418">
        <v>1949</v>
      </c>
      <c r="H8" s="418">
        <v>150</v>
      </c>
      <c r="I8" s="408">
        <v>-2.8</v>
      </c>
      <c r="J8" s="410">
        <v>0.11611</v>
      </c>
      <c r="K8" s="419">
        <v>6.9999999999999999E-4</v>
      </c>
      <c r="L8" s="284">
        <v>5.62</v>
      </c>
      <c r="M8" s="284">
        <v>0.41</v>
      </c>
      <c r="N8" s="419">
        <v>0.35360000000000003</v>
      </c>
      <c r="O8" s="420">
        <v>3.1E-2</v>
      </c>
      <c r="P8" s="284">
        <v>0.94813999999999998</v>
      </c>
    </row>
    <row r="9" spans="1:16" s="89" customFormat="1">
      <c r="A9" s="20" t="s">
        <v>754</v>
      </c>
      <c r="B9" s="20" t="s">
        <v>748</v>
      </c>
      <c r="C9" s="408">
        <v>35.198</v>
      </c>
      <c r="D9" s="418" t="s">
        <v>746</v>
      </c>
      <c r="E9" s="286">
        <v>1899.2</v>
      </c>
      <c r="F9" s="286">
        <v>8</v>
      </c>
      <c r="G9" s="418">
        <v>1909</v>
      </c>
      <c r="H9" s="418">
        <v>140</v>
      </c>
      <c r="I9" s="408">
        <v>-0.6</v>
      </c>
      <c r="J9" s="410">
        <v>0.11627</v>
      </c>
      <c r="K9" s="419">
        <v>7.1000000000000002E-4</v>
      </c>
      <c r="L9" s="284">
        <v>5.5129999999999999</v>
      </c>
      <c r="M9" s="284">
        <v>0.4</v>
      </c>
      <c r="N9" s="419">
        <v>0.34510000000000002</v>
      </c>
      <c r="O9" s="420">
        <v>0.03</v>
      </c>
      <c r="P9" s="284">
        <v>0.89868999999999999</v>
      </c>
    </row>
    <row r="10" spans="1:16">
      <c r="A10" s="20" t="s">
        <v>755</v>
      </c>
      <c r="B10" s="20" t="s">
        <v>748</v>
      </c>
      <c r="C10" s="408">
        <v>35.03</v>
      </c>
      <c r="D10" s="418" t="s">
        <v>746</v>
      </c>
      <c r="E10" s="286">
        <v>1860.6</v>
      </c>
      <c r="F10" s="286">
        <v>8</v>
      </c>
      <c r="G10" s="418">
        <v>1787</v>
      </c>
      <c r="H10" s="418">
        <v>140</v>
      </c>
      <c r="I10" s="408">
        <v>3.8</v>
      </c>
      <c r="J10" s="410">
        <v>0.11382</v>
      </c>
      <c r="K10" s="419">
        <v>5.9999999999999995E-4</v>
      </c>
      <c r="L10" s="284">
        <v>5.0019999999999998</v>
      </c>
      <c r="M10" s="284">
        <v>0.36</v>
      </c>
      <c r="N10" s="419">
        <v>0.31969999999999998</v>
      </c>
      <c r="O10" s="420">
        <v>2.8000000000000001E-2</v>
      </c>
      <c r="P10" s="284">
        <v>0.92505000000000004</v>
      </c>
    </row>
    <row r="11" spans="1:16">
      <c r="A11" s="20" t="s">
        <v>756</v>
      </c>
      <c r="B11" s="20" t="s">
        <v>748</v>
      </c>
      <c r="C11" s="408">
        <v>35.014000000000003</v>
      </c>
      <c r="D11" s="418" t="s">
        <v>746</v>
      </c>
      <c r="E11" s="286">
        <v>1920</v>
      </c>
      <c r="F11" s="286">
        <v>11</v>
      </c>
      <c r="G11" s="418">
        <v>2063</v>
      </c>
      <c r="H11" s="418">
        <v>150</v>
      </c>
      <c r="I11" s="408">
        <v>-7.9</v>
      </c>
      <c r="J11" s="410">
        <v>0.1177</v>
      </c>
      <c r="K11" s="419">
        <v>8.1999999999999998E-4</v>
      </c>
      <c r="L11" s="284">
        <v>6.12</v>
      </c>
      <c r="M11" s="284">
        <v>0.44</v>
      </c>
      <c r="N11" s="419">
        <v>0.37759999999999999</v>
      </c>
      <c r="O11" s="420">
        <v>3.3000000000000002E-2</v>
      </c>
      <c r="P11" s="284">
        <v>0.92937999999999998</v>
      </c>
    </row>
    <row r="12" spans="1:16">
      <c r="A12" s="20" t="s">
        <v>757</v>
      </c>
      <c r="B12" s="20" t="s">
        <v>748</v>
      </c>
      <c r="C12" s="408">
        <v>35.011000000000003</v>
      </c>
      <c r="D12" s="418" t="s">
        <v>746</v>
      </c>
      <c r="E12" s="286">
        <v>1875</v>
      </c>
      <c r="F12" s="286">
        <v>8.1</v>
      </c>
      <c r="G12" s="418">
        <v>1773</v>
      </c>
      <c r="H12" s="418">
        <v>130</v>
      </c>
      <c r="I12" s="408">
        <v>5.4</v>
      </c>
      <c r="J12" s="410">
        <v>0.11482000000000001</v>
      </c>
      <c r="K12" s="419">
        <v>6.3000000000000003E-4</v>
      </c>
      <c r="L12" s="284">
        <v>5.0229999999999997</v>
      </c>
      <c r="M12" s="284">
        <v>0.36</v>
      </c>
      <c r="N12" s="419">
        <v>0.31680000000000003</v>
      </c>
      <c r="O12" s="420">
        <v>2.8000000000000001E-2</v>
      </c>
      <c r="P12" s="284">
        <v>0.90441000000000005</v>
      </c>
    </row>
    <row r="13" spans="1:16">
      <c r="A13" s="20" t="s">
        <v>758</v>
      </c>
      <c r="B13" s="20" t="s">
        <v>748</v>
      </c>
      <c r="C13" s="408">
        <v>35.058999999999997</v>
      </c>
      <c r="D13" s="418" t="s">
        <v>746</v>
      </c>
      <c r="E13" s="286">
        <v>1864</v>
      </c>
      <c r="F13" s="286">
        <v>10</v>
      </c>
      <c r="G13" s="418">
        <v>1770</v>
      </c>
      <c r="H13" s="418">
        <v>140</v>
      </c>
      <c r="I13" s="408">
        <v>5.6</v>
      </c>
      <c r="J13" s="410">
        <v>0.11414000000000001</v>
      </c>
      <c r="K13" s="419">
        <v>7.7999999999999999E-4</v>
      </c>
      <c r="L13" s="284">
        <v>5.03</v>
      </c>
      <c r="M13" s="284">
        <v>0.38</v>
      </c>
      <c r="N13" s="419">
        <v>0.31630000000000003</v>
      </c>
      <c r="O13" s="420">
        <v>2.8000000000000001E-2</v>
      </c>
      <c r="P13" s="284">
        <v>0.88741999999999999</v>
      </c>
    </row>
    <row r="14" spans="1:16">
      <c r="A14" s="20" t="s">
        <v>759</v>
      </c>
      <c r="B14" s="20" t="s">
        <v>748</v>
      </c>
      <c r="C14" s="408">
        <v>35.052</v>
      </c>
      <c r="D14" s="418" t="s">
        <v>746</v>
      </c>
      <c r="E14" s="286">
        <v>1874.5</v>
      </c>
      <c r="F14" s="286">
        <v>8.5</v>
      </c>
      <c r="G14" s="418">
        <v>1845</v>
      </c>
      <c r="H14" s="418">
        <v>140</v>
      </c>
      <c r="I14" s="408">
        <v>1.4</v>
      </c>
      <c r="J14" s="410">
        <v>0.11459</v>
      </c>
      <c r="K14" s="419">
        <v>6.9999999999999999E-4</v>
      </c>
      <c r="L14" s="284">
        <v>5.2560000000000002</v>
      </c>
      <c r="M14" s="284">
        <v>0.38</v>
      </c>
      <c r="N14" s="419">
        <v>0.33160000000000001</v>
      </c>
      <c r="O14" s="420">
        <v>2.9000000000000001E-2</v>
      </c>
      <c r="P14" s="284">
        <v>0.89968000000000004</v>
      </c>
    </row>
    <row r="15" spans="1:16">
      <c r="A15" s="20" t="s">
        <v>760</v>
      </c>
      <c r="B15" s="20" t="s">
        <v>748</v>
      </c>
      <c r="C15" s="408">
        <v>35.237000000000002</v>
      </c>
      <c r="D15" s="418" t="s">
        <v>746</v>
      </c>
      <c r="E15" s="286">
        <v>1870.4</v>
      </c>
      <c r="F15" s="286">
        <v>6.9</v>
      </c>
      <c r="G15" s="418">
        <v>1989</v>
      </c>
      <c r="H15" s="418">
        <v>150</v>
      </c>
      <c r="I15" s="408">
        <v>-6.4</v>
      </c>
      <c r="J15" s="410">
        <v>0.11441</v>
      </c>
      <c r="K15" s="419">
        <v>5.8E-4</v>
      </c>
      <c r="L15" s="284">
        <v>5.73</v>
      </c>
      <c r="M15" s="284">
        <v>0.42</v>
      </c>
      <c r="N15" s="419">
        <v>0.36209999999999998</v>
      </c>
      <c r="O15" s="420">
        <v>3.2000000000000001E-2</v>
      </c>
      <c r="P15" s="284">
        <v>0.95084000000000002</v>
      </c>
    </row>
    <row r="16" spans="1:16">
      <c r="A16" s="20" t="s">
        <v>761</v>
      </c>
      <c r="B16" s="20" t="s">
        <v>748</v>
      </c>
      <c r="C16" s="408">
        <v>35.029000000000003</v>
      </c>
      <c r="D16" s="418" t="s">
        <v>746</v>
      </c>
      <c r="E16" s="286">
        <v>1986</v>
      </c>
      <c r="F16" s="286">
        <v>11</v>
      </c>
      <c r="G16" s="418">
        <v>2017</v>
      </c>
      <c r="H16" s="418">
        <v>150</v>
      </c>
      <c r="I16" s="408">
        <v>-1.5</v>
      </c>
      <c r="J16" s="410">
        <v>0.12204</v>
      </c>
      <c r="K16" s="419">
        <v>8.9999999999999998E-4</v>
      </c>
      <c r="L16" s="284">
        <v>6.2</v>
      </c>
      <c r="M16" s="284">
        <v>0.45</v>
      </c>
      <c r="N16" s="419">
        <v>0.36780000000000002</v>
      </c>
      <c r="O16" s="420">
        <v>3.2000000000000001E-2</v>
      </c>
      <c r="P16" s="284">
        <v>0.83725000000000005</v>
      </c>
    </row>
    <row r="17" spans="1:16">
      <c r="A17" s="20" t="s">
        <v>762</v>
      </c>
      <c r="B17" s="20" t="s">
        <v>748</v>
      </c>
      <c r="C17" s="408">
        <v>35.051000000000002</v>
      </c>
      <c r="D17" s="418" t="s">
        <v>746</v>
      </c>
      <c r="E17" s="286">
        <v>1938</v>
      </c>
      <c r="F17" s="286">
        <v>11</v>
      </c>
      <c r="G17" s="418">
        <v>2019</v>
      </c>
      <c r="H17" s="418">
        <v>150</v>
      </c>
      <c r="I17" s="408">
        <v>-4.5999999999999996</v>
      </c>
      <c r="J17" s="410">
        <v>0.11888</v>
      </c>
      <c r="K17" s="419">
        <v>8.8999999999999995E-4</v>
      </c>
      <c r="L17" s="284">
        <v>6.03</v>
      </c>
      <c r="M17" s="284">
        <v>0.44</v>
      </c>
      <c r="N17" s="419">
        <v>0.36809999999999998</v>
      </c>
      <c r="O17" s="420">
        <v>3.2000000000000001E-2</v>
      </c>
      <c r="P17" s="284">
        <v>0.92691000000000001</v>
      </c>
    </row>
    <row r="18" spans="1:16">
      <c r="A18" s="20" t="s">
        <v>763</v>
      </c>
      <c r="B18" s="20" t="s">
        <v>748</v>
      </c>
      <c r="C18" s="408">
        <v>35.015999999999998</v>
      </c>
      <c r="D18" s="418" t="s">
        <v>746</v>
      </c>
      <c r="E18" s="286">
        <v>1953</v>
      </c>
      <c r="F18" s="286">
        <v>12</v>
      </c>
      <c r="G18" s="418">
        <v>1915</v>
      </c>
      <c r="H18" s="418">
        <v>140</v>
      </c>
      <c r="I18" s="408">
        <v>1.8</v>
      </c>
      <c r="J18" s="410">
        <v>0.11984</v>
      </c>
      <c r="K18" s="419">
        <v>9.1E-4</v>
      </c>
      <c r="L18" s="284">
        <v>5.6859999999999999</v>
      </c>
      <c r="M18" s="284">
        <v>0.41</v>
      </c>
      <c r="N18" s="419">
        <v>0.3463</v>
      </c>
      <c r="O18" s="420">
        <v>0.03</v>
      </c>
      <c r="P18" s="284">
        <v>0.77215</v>
      </c>
    </row>
    <row r="19" spans="1:16">
      <c r="A19" s="20" t="s">
        <v>764</v>
      </c>
      <c r="B19" s="20" t="s">
        <v>748</v>
      </c>
      <c r="C19" s="408">
        <v>35.003</v>
      </c>
      <c r="D19" s="418" t="s">
        <v>746</v>
      </c>
      <c r="E19" s="286">
        <v>1866</v>
      </c>
      <c r="F19" s="286">
        <v>14</v>
      </c>
      <c r="G19" s="418">
        <v>1844</v>
      </c>
      <c r="H19" s="418">
        <v>140</v>
      </c>
      <c r="I19" s="408">
        <v>1.2</v>
      </c>
      <c r="J19" s="410">
        <v>0.11426</v>
      </c>
      <c r="K19" s="419">
        <v>9.1E-4</v>
      </c>
      <c r="L19" s="284">
        <v>5.17</v>
      </c>
      <c r="M19" s="284">
        <v>0.38</v>
      </c>
      <c r="N19" s="419">
        <v>0.33179999999999998</v>
      </c>
      <c r="O19" s="420">
        <v>2.9000000000000001E-2</v>
      </c>
      <c r="P19" s="284">
        <v>0.95808000000000004</v>
      </c>
    </row>
    <row r="20" spans="1:16">
      <c r="A20" s="20" t="s">
        <v>765</v>
      </c>
      <c r="B20" s="20" t="s">
        <v>748</v>
      </c>
      <c r="C20" s="408">
        <v>35.061999999999998</v>
      </c>
      <c r="D20" s="418" t="s">
        <v>746</v>
      </c>
      <c r="E20" s="286">
        <v>1870.2</v>
      </c>
      <c r="F20" s="286">
        <v>9.6</v>
      </c>
      <c r="G20" s="418">
        <v>1832</v>
      </c>
      <c r="H20" s="418">
        <v>140</v>
      </c>
      <c r="I20" s="408">
        <v>2</v>
      </c>
      <c r="J20" s="410">
        <v>0.11441999999999999</v>
      </c>
      <c r="K20" s="419">
        <v>7.6000000000000004E-4</v>
      </c>
      <c r="L20" s="284">
        <v>5.15</v>
      </c>
      <c r="M20" s="284">
        <v>0.38</v>
      </c>
      <c r="N20" s="419">
        <v>0.32919999999999999</v>
      </c>
      <c r="O20" s="420">
        <v>2.9000000000000001E-2</v>
      </c>
      <c r="P20" s="284">
        <v>0.91408</v>
      </c>
    </row>
    <row r="21" spans="1:16">
      <c r="A21" s="20" t="s">
        <v>766</v>
      </c>
      <c r="B21" s="20" t="s">
        <v>748</v>
      </c>
      <c r="C21" s="408">
        <v>35.012</v>
      </c>
      <c r="D21" s="418" t="s">
        <v>746</v>
      </c>
      <c r="E21" s="286">
        <v>1884</v>
      </c>
      <c r="F21" s="286">
        <v>10</v>
      </c>
      <c r="G21" s="418">
        <v>1914</v>
      </c>
      <c r="H21" s="418">
        <v>140</v>
      </c>
      <c r="I21" s="408">
        <v>-1.8</v>
      </c>
      <c r="J21" s="410">
        <v>0.1153</v>
      </c>
      <c r="K21" s="419">
        <v>7.7999999999999999E-4</v>
      </c>
      <c r="L21" s="284">
        <v>5.45</v>
      </c>
      <c r="M21" s="284">
        <v>0.4</v>
      </c>
      <c r="N21" s="419">
        <v>0.34610000000000002</v>
      </c>
      <c r="O21" s="420">
        <v>0.03</v>
      </c>
      <c r="P21" s="284">
        <v>0.90825</v>
      </c>
    </row>
    <row r="22" spans="1:16">
      <c r="A22" s="20" t="s">
        <v>767</v>
      </c>
      <c r="B22" s="20" t="s">
        <v>748</v>
      </c>
      <c r="C22" s="408">
        <v>33.784999999999997</v>
      </c>
      <c r="D22" s="418" t="s">
        <v>746</v>
      </c>
      <c r="E22" s="286">
        <v>1873.1</v>
      </c>
      <c r="F22" s="286">
        <v>8.3000000000000007</v>
      </c>
      <c r="G22" s="418">
        <v>1905</v>
      </c>
      <c r="H22" s="418">
        <v>140</v>
      </c>
      <c r="I22" s="408">
        <v>-1.9</v>
      </c>
      <c r="J22" s="410">
        <v>0.11469</v>
      </c>
      <c r="K22" s="419">
        <v>7.3999999999999999E-4</v>
      </c>
      <c r="L22" s="284">
        <v>5.351</v>
      </c>
      <c r="M22" s="284">
        <v>0.38</v>
      </c>
      <c r="N22" s="419">
        <v>0.34410000000000002</v>
      </c>
      <c r="O22" s="420">
        <v>0.03</v>
      </c>
      <c r="P22" s="284">
        <v>0.91393999999999997</v>
      </c>
    </row>
    <row r="23" spans="1:16">
      <c r="A23" s="20" t="s">
        <v>768</v>
      </c>
      <c r="B23" s="20" t="s">
        <v>748</v>
      </c>
      <c r="C23" s="408">
        <v>33.920999999999999</v>
      </c>
      <c r="D23" s="418" t="s">
        <v>746</v>
      </c>
      <c r="E23" s="286">
        <v>1856</v>
      </c>
      <c r="F23" s="286">
        <v>10</v>
      </c>
      <c r="G23" s="418">
        <v>1841</v>
      </c>
      <c r="H23" s="418">
        <v>140</v>
      </c>
      <c r="I23" s="408">
        <v>0.8</v>
      </c>
      <c r="J23" s="410">
        <v>0.11354</v>
      </c>
      <c r="K23" s="419">
        <v>7.7999999999999999E-4</v>
      </c>
      <c r="L23" s="284">
        <v>5.15</v>
      </c>
      <c r="M23" s="284">
        <v>0.38</v>
      </c>
      <c r="N23" s="419">
        <v>0.33119999999999999</v>
      </c>
      <c r="O23" s="420">
        <v>2.9000000000000001E-2</v>
      </c>
      <c r="P23" s="284">
        <v>0.95174000000000003</v>
      </c>
    </row>
    <row r="24" spans="1:16">
      <c r="A24" s="20" t="s">
        <v>769</v>
      </c>
      <c r="B24" s="20" t="s">
        <v>748</v>
      </c>
      <c r="C24" s="408">
        <v>35.006</v>
      </c>
      <c r="D24" s="418" t="s">
        <v>746</v>
      </c>
      <c r="E24" s="286">
        <v>1907</v>
      </c>
      <c r="F24" s="286">
        <v>17</v>
      </c>
      <c r="G24" s="418">
        <v>1671</v>
      </c>
      <c r="H24" s="418">
        <v>130</v>
      </c>
      <c r="I24" s="408">
        <v>12.4</v>
      </c>
      <c r="J24" s="410">
        <v>0.1171</v>
      </c>
      <c r="K24" s="419">
        <v>1.1999999999999999E-3</v>
      </c>
      <c r="L24" s="284">
        <v>4.78</v>
      </c>
      <c r="M24" s="284">
        <v>0.36</v>
      </c>
      <c r="N24" s="419">
        <v>0.2964</v>
      </c>
      <c r="O24" s="420">
        <v>2.5999999999999999E-2</v>
      </c>
      <c r="P24" s="284">
        <v>0.90112000000000003</v>
      </c>
    </row>
    <row r="25" spans="1:16" s="123" customFormat="1">
      <c r="A25" s="123" t="s">
        <v>770</v>
      </c>
      <c r="B25" s="123" t="s">
        <v>748</v>
      </c>
      <c r="C25" s="421">
        <v>35.222000000000001</v>
      </c>
      <c r="D25" s="422" t="s">
        <v>746</v>
      </c>
      <c r="E25" s="423">
        <v>2713</v>
      </c>
      <c r="F25" s="423">
        <v>74</v>
      </c>
      <c r="G25" s="422">
        <v>2285</v>
      </c>
      <c r="H25" s="422">
        <v>170</v>
      </c>
      <c r="I25" s="421">
        <v>14.4</v>
      </c>
      <c r="J25" s="424">
        <v>0.19409999999999999</v>
      </c>
      <c r="K25" s="425">
        <v>9.1000000000000004E-3</v>
      </c>
      <c r="L25" s="426">
        <v>11.53</v>
      </c>
      <c r="M25" s="426">
        <v>1.1000000000000001</v>
      </c>
      <c r="N25" s="425">
        <v>0.42580000000000001</v>
      </c>
      <c r="O25" s="427">
        <v>3.6999999999999998E-2</v>
      </c>
      <c r="P25" s="426">
        <v>0.70374999999999999</v>
      </c>
    </row>
    <row r="26" spans="1:16" s="123" customFormat="1">
      <c r="A26" s="123" t="s">
        <v>771</v>
      </c>
      <c r="B26" s="123" t="s">
        <v>748</v>
      </c>
      <c r="C26" s="421">
        <v>35.046999999999997</v>
      </c>
      <c r="D26" s="422" t="s">
        <v>746</v>
      </c>
      <c r="E26" s="423">
        <v>2115</v>
      </c>
      <c r="F26" s="423">
        <v>29</v>
      </c>
      <c r="G26" s="422">
        <v>1866</v>
      </c>
      <c r="H26" s="422">
        <v>140</v>
      </c>
      <c r="I26" s="421">
        <v>11.1</v>
      </c>
      <c r="J26" s="424">
        <v>0.13120000000000001</v>
      </c>
      <c r="K26" s="425">
        <v>2.2000000000000001E-3</v>
      </c>
      <c r="L26" s="426">
        <v>6.07</v>
      </c>
      <c r="M26" s="426">
        <v>0.45</v>
      </c>
      <c r="N26" s="425">
        <v>0.33610000000000001</v>
      </c>
      <c r="O26" s="427">
        <v>2.9000000000000001E-2</v>
      </c>
      <c r="P26" s="426">
        <v>0.44163999999999998</v>
      </c>
    </row>
    <row r="27" spans="1:16">
      <c r="A27" s="20" t="s">
        <v>772</v>
      </c>
      <c r="B27" s="20" t="s">
        <v>748</v>
      </c>
      <c r="C27" s="408">
        <v>30.488</v>
      </c>
      <c r="D27" s="418" t="s">
        <v>746</v>
      </c>
      <c r="E27" s="286">
        <v>1897</v>
      </c>
      <c r="F27" s="286">
        <v>11</v>
      </c>
      <c r="G27" s="418">
        <v>1846</v>
      </c>
      <c r="H27" s="418">
        <v>140</v>
      </c>
      <c r="I27" s="408">
        <v>2.4</v>
      </c>
      <c r="J27" s="410">
        <v>0.1162</v>
      </c>
      <c r="K27" s="419">
        <v>1.1000000000000001E-3</v>
      </c>
      <c r="L27" s="284">
        <v>5.32</v>
      </c>
      <c r="M27" s="284">
        <v>0.39</v>
      </c>
      <c r="N27" s="419">
        <v>0.33189999999999997</v>
      </c>
      <c r="O27" s="420">
        <v>2.9000000000000001E-2</v>
      </c>
      <c r="P27" s="284">
        <v>0.88077000000000005</v>
      </c>
    </row>
    <row r="28" spans="1:16">
      <c r="A28" s="20" t="s">
        <v>773</v>
      </c>
      <c r="B28" s="20" t="s">
        <v>748</v>
      </c>
      <c r="C28" s="408">
        <v>33.377000000000002</v>
      </c>
      <c r="D28" s="418" t="s">
        <v>746</v>
      </c>
      <c r="E28" s="286">
        <v>1837</v>
      </c>
      <c r="F28" s="286">
        <v>11</v>
      </c>
      <c r="G28" s="418">
        <v>1786</v>
      </c>
      <c r="H28" s="418">
        <v>130</v>
      </c>
      <c r="I28" s="408">
        <v>2.9</v>
      </c>
      <c r="J28" s="410">
        <v>0.1124</v>
      </c>
      <c r="K28" s="419">
        <v>8.4999999999999995E-4</v>
      </c>
      <c r="L28" s="284">
        <v>4.97</v>
      </c>
      <c r="M28" s="284">
        <v>0.36</v>
      </c>
      <c r="N28" s="419">
        <v>0.3196</v>
      </c>
      <c r="O28" s="420">
        <v>2.8000000000000001E-2</v>
      </c>
      <c r="P28" s="284">
        <v>0.91415999999999997</v>
      </c>
    </row>
    <row r="29" spans="1:16" s="123" customFormat="1">
      <c r="A29" s="123" t="s">
        <v>774</v>
      </c>
      <c r="B29" s="123" t="s">
        <v>748</v>
      </c>
      <c r="C29" s="421">
        <v>35.031999999999996</v>
      </c>
      <c r="D29" s="422" t="s">
        <v>746</v>
      </c>
      <c r="E29" s="423">
        <v>2141</v>
      </c>
      <c r="F29" s="423">
        <v>37</v>
      </c>
      <c r="G29" s="422">
        <v>1719</v>
      </c>
      <c r="H29" s="422">
        <v>130</v>
      </c>
      <c r="I29" s="421">
        <v>19.100000000000001</v>
      </c>
      <c r="J29" s="424">
        <v>0.13350000000000001</v>
      </c>
      <c r="K29" s="425">
        <v>2.8999999999999998E-3</v>
      </c>
      <c r="L29" s="426">
        <v>5.71</v>
      </c>
      <c r="M29" s="426">
        <v>0.45</v>
      </c>
      <c r="N29" s="425">
        <v>0.30609999999999998</v>
      </c>
      <c r="O29" s="427">
        <v>2.7E-2</v>
      </c>
      <c r="P29" s="426">
        <v>0.75075999999999998</v>
      </c>
    </row>
    <row r="30" spans="1:16" s="123" customFormat="1">
      <c r="A30" s="123" t="s">
        <v>775</v>
      </c>
      <c r="B30" s="123" t="s">
        <v>748</v>
      </c>
      <c r="C30" s="421">
        <v>35.008000000000003</v>
      </c>
      <c r="D30" s="422" t="s">
        <v>746</v>
      </c>
      <c r="E30" s="423">
        <v>2154</v>
      </c>
      <c r="F30" s="423">
        <v>27</v>
      </c>
      <c r="G30" s="422">
        <v>1963</v>
      </c>
      <c r="H30" s="422">
        <v>150</v>
      </c>
      <c r="I30" s="421">
        <v>9</v>
      </c>
      <c r="J30" s="424">
        <v>0.13439999999999999</v>
      </c>
      <c r="K30" s="425">
        <v>2.3E-3</v>
      </c>
      <c r="L30" s="426">
        <v>6.71</v>
      </c>
      <c r="M30" s="426">
        <v>0.53</v>
      </c>
      <c r="N30" s="425">
        <v>0.35659999999999997</v>
      </c>
      <c r="O30" s="427">
        <v>3.1E-2</v>
      </c>
      <c r="P30" s="426">
        <v>0.8589</v>
      </c>
    </row>
    <row r="31" spans="1:16">
      <c r="A31" s="20" t="s">
        <v>776</v>
      </c>
      <c r="B31" s="20" t="s">
        <v>748</v>
      </c>
      <c r="C31" s="408">
        <v>35.098999999999997</v>
      </c>
      <c r="D31" s="418" t="s">
        <v>746</v>
      </c>
      <c r="E31" s="286">
        <v>1918</v>
      </c>
      <c r="F31" s="286">
        <v>12</v>
      </c>
      <c r="G31" s="418">
        <v>2066</v>
      </c>
      <c r="H31" s="418">
        <v>160</v>
      </c>
      <c r="I31" s="408">
        <v>-7.8</v>
      </c>
      <c r="J31" s="410">
        <v>0.1176</v>
      </c>
      <c r="K31" s="419">
        <v>1.1000000000000001E-3</v>
      </c>
      <c r="L31" s="284">
        <v>6.17</v>
      </c>
      <c r="M31" s="284">
        <v>0.46</v>
      </c>
      <c r="N31" s="419">
        <v>0.37840000000000001</v>
      </c>
      <c r="O31" s="420">
        <v>3.3000000000000002E-2</v>
      </c>
      <c r="P31" s="284">
        <v>0.90363000000000004</v>
      </c>
    </row>
    <row r="32" spans="1:16">
      <c r="A32" s="20" t="s">
        <v>777</v>
      </c>
      <c r="B32" s="20" t="s">
        <v>748</v>
      </c>
      <c r="C32" s="408">
        <v>35.042000000000002</v>
      </c>
      <c r="D32" s="418" t="s">
        <v>746</v>
      </c>
      <c r="E32" s="286">
        <v>1915</v>
      </c>
      <c r="F32" s="286">
        <v>10</v>
      </c>
      <c r="G32" s="418">
        <v>1877</v>
      </c>
      <c r="H32" s="418">
        <v>140</v>
      </c>
      <c r="I32" s="408">
        <v>2</v>
      </c>
      <c r="J32" s="410">
        <v>0.11737</v>
      </c>
      <c r="K32" s="419">
        <v>8.8999999999999995E-4</v>
      </c>
      <c r="L32" s="284">
        <v>5.52</v>
      </c>
      <c r="M32" s="284">
        <v>0.41</v>
      </c>
      <c r="N32" s="419">
        <v>0.33839999999999998</v>
      </c>
      <c r="O32" s="420">
        <v>0.03</v>
      </c>
      <c r="P32" s="284">
        <v>0.93784000000000001</v>
      </c>
    </row>
    <row r="33" spans="1:16">
      <c r="A33" s="20" t="s">
        <v>778</v>
      </c>
      <c r="B33" s="20" t="s">
        <v>748</v>
      </c>
      <c r="C33" s="408">
        <v>35.009</v>
      </c>
      <c r="D33" s="418" t="s">
        <v>746</v>
      </c>
      <c r="E33" s="286">
        <v>1976</v>
      </c>
      <c r="F33" s="286">
        <v>10</v>
      </c>
      <c r="G33" s="418">
        <v>1979</v>
      </c>
      <c r="H33" s="418">
        <v>150</v>
      </c>
      <c r="I33" s="408">
        <v>-0.2</v>
      </c>
      <c r="J33" s="410">
        <v>0.12139999999999999</v>
      </c>
      <c r="K33" s="419">
        <v>1.1000000000000001E-3</v>
      </c>
      <c r="L33" s="284">
        <v>6.05</v>
      </c>
      <c r="M33" s="284">
        <v>0.45</v>
      </c>
      <c r="N33" s="419">
        <v>0.35980000000000001</v>
      </c>
      <c r="O33" s="420">
        <v>3.1E-2</v>
      </c>
      <c r="P33" s="284">
        <v>0.89434000000000002</v>
      </c>
    </row>
    <row r="34" spans="1:16">
      <c r="A34" s="20" t="s">
        <v>779</v>
      </c>
      <c r="B34" s="20" t="s">
        <v>748</v>
      </c>
      <c r="C34" s="408">
        <v>18.37</v>
      </c>
      <c r="D34" s="418" t="s">
        <v>746</v>
      </c>
      <c r="E34" s="286">
        <v>1937</v>
      </c>
      <c r="F34" s="286">
        <v>11</v>
      </c>
      <c r="G34" s="418">
        <v>2058</v>
      </c>
      <c r="H34" s="418">
        <v>150</v>
      </c>
      <c r="I34" s="408">
        <v>-6.2</v>
      </c>
      <c r="J34" s="410">
        <v>0.1188</v>
      </c>
      <c r="K34" s="419">
        <v>1.1999999999999999E-3</v>
      </c>
      <c r="L34" s="284">
        <v>6.27</v>
      </c>
      <c r="M34" s="284">
        <v>0.47</v>
      </c>
      <c r="N34" s="419">
        <v>0.37619999999999998</v>
      </c>
      <c r="O34" s="420">
        <v>3.3000000000000002E-2</v>
      </c>
      <c r="P34" s="284">
        <v>0.88766</v>
      </c>
    </row>
    <row r="35" spans="1:16">
      <c r="A35" s="20" t="s">
        <v>780</v>
      </c>
      <c r="B35" s="20" t="s">
        <v>748</v>
      </c>
      <c r="C35" s="408">
        <v>35.039000000000001</v>
      </c>
      <c r="D35" s="418" t="s">
        <v>746</v>
      </c>
      <c r="E35" s="286">
        <v>1841</v>
      </c>
      <c r="F35" s="286">
        <v>11</v>
      </c>
      <c r="G35" s="418">
        <v>1913</v>
      </c>
      <c r="H35" s="418">
        <v>140</v>
      </c>
      <c r="I35" s="408">
        <v>-4</v>
      </c>
      <c r="J35" s="410">
        <v>0.11260000000000001</v>
      </c>
      <c r="K35" s="419">
        <v>8.5999999999999998E-4</v>
      </c>
      <c r="L35" s="284">
        <v>5.3330000000000002</v>
      </c>
      <c r="M35" s="284">
        <v>0.38</v>
      </c>
      <c r="N35" s="419">
        <v>0.3458</v>
      </c>
      <c r="O35" s="420">
        <v>0.03</v>
      </c>
      <c r="P35" s="284">
        <v>0.83792999999999995</v>
      </c>
    </row>
    <row r="36" spans="1:16">
      <c r="A36" s="20" t="s">
        <v>781</v>
      </c>
      <c r="B36" s="20" t="s">
        <v>748</v>
      </c>
      <c r="C36" s="408">
        <v>35.006999999999998</v>
      </c>
      <c r="D36" s="418" t="s">
        <v>746</v>
      </c>
      <c r="E36" s="286">
        <v>1998</v>
      </c>
      <c r="F36" s="286">
        <v>10</v>
      </c>
      <c r="G36" s="418">
        <v>2217</v>
      </c>
      <c r="H36" s="418">
        <v>170</v>
      </c>
      <c r="I36" s="408">
        <v>-10.9</v>
      </c>
      <c r="J36" s="410">
        <v>0.123</v>
      </c>
      <c r="K36" s="419">
        <v>1E-3</v>
      </c>
      <c r="L36" s="284">
        <v>6.93</v>
      </c>
      <c r="M36" s="284">
        <v>0.52</v>
      </c>
      <c r="N36" s="419">
        <v>0.41020000000000001</v>
      </c>
      <c r="O36" s="420">
        <v>3.5999999999999997E-2</v>
      </c>
      <c r="P36" s="284">
        <v>0.90781000000000001</v>
      </c>
    </row>
    <row r="37" spans="1:16">
      <c r="A37" s="20" t="s">
        <v>782</v>
      </c>
      <c r="B37" s="20" t="s">
        <v>748</v>
      </c>
      <c r="C37" s="408">
        <v>35.094999999999999</v>
      </c>
      <c r="D37" s="418" t="s">
        <v>746</v>
      </c>
      <c r="E37" s="286">
        <v>1939</v>
      </c>
      <c r="F37" s="286">
        <v>10</v>
      </c>
      <c r="G37" s="418">
        <v>2070</v>
      </c>
      <c r="H37" s="418">
        <v>150</v>
      </c>
      <c r="I37" s="408">
        <v>-7</v>
      </c>
      <c r="J37" s="410">
        <v>0.11899999999999999</v>
      </c>
      <c r="K37" s="419">
        <v>1E-3</v>
      </c>
      <c r="L37" s="284">
        <v>6.18</v>
      </c>
      <c r="M37" s="284">
        <v>0.45</v>
      </c>
      <c r="N37" s="419">
        <v>0.37919999999999998</v>
      </c>
      <c r="O37" s="420">
        <v>3.3000000000000002E-2</v>
      </c>
      <c r="P37" s="284">
        <v>0.82469000000000003</v>
      </c>
    </row>
    <row r="38" spans="1:16" s="89" customFormat="1">
      <c r="A38" s="20" t="s">
        <v>783</v>
      </c>
      <c r="B38" s="20" t="s">
        <v>748</v>
      </c>
      <c r="C38" s="408">
        <v>35.058999999999997</v>
      </c>
      <c r="D38" s="418" t="s">
        <v>746</v>
      </c>
      <c r="E38" s="286">
        <v>2105</v>
      </c>
      <c r="F38" s="286">
        <v>12</v>
      </c>
      <c r="G38" s="418">
        <v>2510</v>
      </c>
      <c r="H38" s="418">
        <v>180</v>
      </c>
      <c r="I38" s="408">
        <v>-19.2</v>
      </c>
      <c r="J38" s="410">
        <v>0.13059999999999999</v>
      </c>
      <c r="K38" s="419">
        <v>1.1999999999999999E-3</v>
      </c>
      <c r="L38" s="284">
        <v>8.4499999999999993</v>
      </c>
      <c r="M38" s="284">
        <v>0.62</v>
      </c>
      <c r="N38" s="419">
        <v>0.47639999999999999</v>
      </c>
      <c r="O38" s="420">
        <v>4.1000000000000002E-2</v>
      </c>
      <c r="P38" s="284">
        <v>0.84147000000000005</v>
      </c>
    </row>
    <row r="39" spans="1:16">
      <c r="C39" s="408"/>
      <c r="D39" s="418"/>
      <c r="E39" s="286"/>
      <c r="F39" s="286"/>
      <c r="G39" s="418"/>
      <c r="H39" s="418"/>
      <c r="I39" s="408"/>
      <c r="J39" s="410"/>
      <c r="K39" s="419"/>
      <c r="L39" s="284"/>
      <c r="M39" s="284"/>
      <c r="N39" s="419"/>
      <c r="O39" s="420"/>
      <c r="P39" s="284"/>
    </row>
    <row r="40" spans="1:16">
      <c r="C40" s="408"/>
      <c r="D40" s="418"/>
      <c r="E40" s="286"/>
      <c r="F40" s="286"/>
      <c r="G40" s="418"/>
      <c r="H40" s="418"/>
      <c r="I40" s="408"/>
      <c r="J40" s="410"/>
      <c r="K40" s="419"/>
      <c r="L40" s="284"/>
      <c r="M40" s="284"/>
      <c r="N40" s="419"/>
      <c r="O40" s="420"/>
      <c r="P40" s="284"/>
    </row>
    <row r="41" spans="1:16">
      <c r="A41" s="60" t="s">
        <v>1046</v>
      </c>
      <c r="C41" s="408"/>
      <c r="D41" s="418"/>
      <c r="E41" s="286"/>
      <c r="F41" s="286"/>
      <c r="G41" s="418"/>
      <c r="H41" s="418"/>
      <c r="I41" s="408"/>
      <c r="J41" s="410"/>
      <c r="K41" s="419"/>
      <c r="L41" s="284"/>
      <c r="M41" s="284"/>
      <c r="N41" s="419"/>
      <c r="O41" s="420"/>
      <c r="P41" s="284"/>
    </row>
    <row r="42" spans="1:16" s="123" customFormat="1">
      <c r="A42" s="123" t="s">
        <v>1030</v>
      </c>
      <c r="B42" s="123" t="s">
        <v>748</v>
      </c>
      <c r="C42" s="421">
        <v>8.8787000000000003</v>
      </c>
      <c r="D42" s="422" t="s">
        <v>746</v>
      </c>
      <c r="E42" s="423">
        <v>1880</v>
      </c>
      <c r="F42" s="423">
        <v>200</v>
      </c>
      <c r="G42" s="422">
        <v>557</v>
      </c>
      <c r="H42" s="422">
        <v>52</v>
      </c>
      <c r="I42" s="423">
        <v>66.8</v>
      </c>
      <c r="J42" s="424">
        <v>0.123</v>
      </c>
      <c r="K42" s="425">
        <v>1.7999999999999999E-2</v>
      </c>
      <c r="L42" s="426">
        <v>1.53</v>
      </c>
      <c r="M42" s="426">
        <v>0.25</v>
      </c>
      <c r="N42" s="425">
        <v>9.0300000000000005E-2</v>
      </c>
      <c r="O42" s="427">
        <v>8.8000000000000005E-3</v>
      </c>
      <c r="P42" s="426">
        <v>0.23108999999999999</v>
      </c>
    </row>
    <row r="43" spans="1:16" s="123" customFormat="1">
      <c r="A43" s="123" t="s">
        <v>1031</v>
      </c>
      <c r="B43" s="123" t="s">
        <v>748</v>
      </c>
      <c r="C43" s="421">
        <v>13.218</v>
      </c>
      <c r="D43" s="422" t="s">
        <v>746</v>
      </c>
      <c r="E43" s="423">
        <v>2050</v>
      </c>
      <c r="F43" s="423">
        <v>140</v>
      </c>
      <c r="G43" s="422">
        <v>545</v>
      </c>
      <c r="H43" s="422">
        <v>48</v>
      </c>
      <c r="I43" s="423">
        <v>71.400000000000006</v>
      </c>
      <c r="J43" s="424">
        <v>0.13</v>
      </c>
      <c r="K43" s="425">
        <v>1.4E-2</v>
      </c>
      <c r="L43" s="426">
        <v>1.58</v>
      </c>
      <c r="M43" s="426">
        <v>0.2</v>
      </c>
      <c r="N43" s="425">
        <v>8.8300000000000003E-2</v>
      </c>
      <c r="O43" s="427">
        <v>8.2000000000000007E-3</v>
      </c>
      <c r="P43" s="426">
        <v>0.15354000000000001</v>
      </c>
    </row>
    <row r="44" spans="1:16">
      <c r="A44" s="20" t="s">
        <v>1032</v>
      </c>
      <c r="B44" s="20" t="s">
        <v>748</v>
      </c>
      <c r="C44" s="408">
        <v>35.003</v>
      </c>
      <c r="D44" s="418" t="s">
        <v>746</v>
      </c>
      <c r="E44" s="286">
        <v>1070</v>
      </c>
      <c r="F44" s="286">
        <v>110</v>
      </c>
      <c r="G44" s="418">
        <v>527</v>
      </c>
      <c r="H44" s="418">
        <v>45</v>
      </c>
      <c r="I44" s="408">
        <v>19</v>
      </c>
      <c r="J44" s="410">
        <v>6.5500000000000003E-2</v>
      </c>
      <c r="K44" s="419">
        <v>8.3999999999999995E-3</v>
      </c>
      <c r="L44" s="284">
        <v>0.73599999999999999</v>
      </c>
      <c r="M44" s="284">
        <v>0.1</v>
      </c>
      <c r="N44" s="419">
        <v>8.5300000000000001E-2</v>
      </c>
      <c r="O44" s="420">
        <v>7.6E-3</v>
      </c>
      <c r="P44" s="284">
        <v>-0.23563000000000001</v>
      </c>
    </row>
    <row r="45" spans="1:16">
      <c r="A45" s="20" t="s">
        <v>1033</v>
      </c>
      <c r="B45" s="20" t="s">
        <v>748</v>
      </c>
      <c r="C45" s="408">
        <v>29.669</v>
      </c>
      <c r="D45" s="418" t="s">
        <v>746</v>
      </c>
      <c r="E45" s="286">
        <v>780</v>
      </c>
      <c r="F45" s="286">
        <v>90</v>
      </c>
      <c r="G45" s="418">
        <v>496</v>
      </c>
      <c r="H45" s="418">
        <v>42</v>
      </c>
      <c r="I45" s="408">
        <v>-7</v>
      </c>
      <c r="J45" s="410">
        <v>6.0999999999999999E-2</v>
      </c>
      <c r="K45" s="419">
        <v>7.4000000000000003E-3</v>
      </c>
      <c r="L45" s="284">
        <v>0.64900000000000002</v>
      </c>
      <c r="M45" s="284">
        <v>8.6999999999999994E-2</v>
      </c>
      <c r="N45" s="419">
        <v>0.08</v>
      </c>
      <c r="O45" s="420">
        <v>7.1000000000000004E-3</v>
      </c>
      <c r="P45" s="284">
        <v>-0.21967999999999999</v>
      </c>
    </row>
    <row r="46" spans="1:16">
      <c r="A46" s="20" t="s">
        <v>1034</v>
      </c>
      <c r="B46" s="20" t="s">
        <v>748</v>
      </c>
      <c r="C46" s="408">
        <v>35.024999999999999</v>
      </c>
      <c r="D46" s="418" t="s">
        <v>746</v>
      </c>
      <c r="E46" s="286">
        <v>890</v>
      </c>
      <c r="F46" s="286">
        <v>110</v>
      </c>
      <c r="G46" s="418">
        <v>488</v>
      </c>
      <c r="H46" s="418">
        <v>42</v>
      </c>
      <c r="I46" s="408">
        <v>16</v>
      </c>
      <c r="J46" s="410">
        <v>6.0499999999999998E-2</v>
      </c>
      <c r="K46" s="419">
        <v>7.9000000000000008E-3</v>
      </c>
      <c r="L46" s="284">
        <v>0.64</v>
      </c>
      <c r="M46" s="284">
        <v>9.2999999999999999E-2</v>
      </c>
      <c r="N46" s="419">
        <v>7.8700000000000006E-2</v>
      </c>
      <c r="O46" s="420">
        <v>7.0000000000000001E-3</v>
      </c>
      <c r="P46" s="284">
        <v>-0.13805999999999999</v>
      </c>
    </row>
    <row r="47" spans="1:16">
      <c r="A47" s="20" t="s">
        <v>1035</v>
      </c>
      <c r="B47" s="20" t="s">
        <v>748</v>
      </c>
      <c r="C47" s="408">
        <v>35.005000000000003</v>
      </c>
      <c r="D47" s="418" t="s">
        <v>746</v>
      </c>
      <c r="E47" s="286">
        <v>1240</v>
      </c>
      <c r="F47" s="286">
        <v>130</v>
      </c>
      <c r="G47" s="418">
        <v>539</v>
      </c>
      <c r="H47" s="418">
        <v>47</v>
      </c>
      <c r="I47" s="408">
        <v>30</v>
      </c>
      <c r="J47" s="410">
        <v>7.8799999999999995E-2</v>
      </c>
      <c r="K47" s="419">
        <v>9.4000000000000004E-3</v>
      </c>
      <c r="L47" s="284">
        <v>1.05</v>
      </c>
      <c r="M47" s="284">
        <v>0.23</v>
      </c>
      <c r="N47" s="419">
        <v>8.7300000000000003E-2</v>
      </c>
      <c r="O47" s="420">
        <v>8.3000000000000001E-3</v>
      </c>
      <c r="P47" s="284">
        <v>0.90297000000000005</v>
      </c>
    </row>
    <row r="48" spans="1:16">
      <c r="A48" s="20" t="s">
        <v>1036</v>
      </c>
      <c r="B48" s="20" t="s">
        <v>748</v>
      </c>
      <c r="C48" s="408">
        <v>27.047000000000001</v>
      </c>
      <c r="D48" s="418" t="s">
        <v>746</v>
      </c>
      <c r="E48" s="286">
        <v>1300</v>
      </c>
      <c r="F48" s="286">
        <v>130</v>
      </c>
      <c r="G48" s="418">
        <v>580</v>
      </c>
      <c r="H48" s="418">
        <v>50</v>
      </c>
      <c r="I48" s="408">
        <v>-15</v>
      </c>
      <c r="J48" s="410">
        <v>7.8700000000000006E-2</v>
      </c>
      <c r="K48" s="419">
        <v>9.7999999999999997E-3</v>
      </c>
      <c r="L48" s="284">
        <v>1</v>
      </c>
      <c r="M48" s="284">
        <v>0.14000000000000001</v>
      </c>
      <c r="N48" s="419">
        <v>9.4200000000000006E-2</v>
      </c>
      <c r="O48" s="420">
        <v>8.6E-3</v>
      </c>
      <c r="P48" s="284">
        <v>8.0773999999999999E-2</v>
      </c>
    </row>
    <row r="49" spans="1:16">
      <c r="A49" s="20" t="s">
        <v>1037</v>
      </c>
      <c r="B49" s="20" t="s">
        <v>748</v>
      </c>
      <c r="C49" s="408">
        <v>33.588000000000001</v>
      </c>
      <c r="D49" s="418" t="s">
        <v>746</v>
      </c>
      <c r="E49" s="286">
        <v>1440</v>
      </c>
      <c r="F49" s="286">
        <v>150</v>
      </c>
      <c r="G49" s="418">
        <v>519</v>
      </c>
      <c r="H49" s="418">
        <v>45</v>
      </c>
      <c r="I49" s="408">
        <v>39</v>
      </c>
      <c r="J49" s="410">
        <v>7.8E-2</v>
      </c>
      <c r="K49" s="419">
        <v>1.2E-2</v>
      </c>
      <c r="L49" s="284">
        <v>0.87</v>
      </c>
      <c r="M49" s="284">
        <v>0.13</v>
      </c>
      <c r="N49" s="419">
        <v>8.4000000000000005E-2</v>
      </c>
      <c r="O49" s="420">
        <v>7.6E-3</v>
      </c>
      <c r="P49" s="284">
        <v>-0.13403000000000001</v>
      </c>
    </row>
    <row r="50" spans="1:16">
      <c r="C50" s="408"/>
      <c r="D50" s="418"/>
      <c r="E50" s="286"/>
      <c r="F50" s="286"/>
      <c r="G50" s="418"/>
      <c r="H50" s="418"/>
      <c r="I50" s="408"/>
      <c r="J50" s="410"/>
      <c r="K50" s="419"/>
      <c r="L50" s="284"/>
      <c r="M50" s="284"/>
      <c r="N50" s="419"/>
      <c r="O50" s="420"/>
      <c r="P50" s="284"/>
    </row>
    <row r="51" spans="1:16">
      <c r="A51" s="20" t="s">
        <v>1038</v>
      </c>
      <c r="B51" s="20" t="s">
        <v>748</v>
      </c>
      <c r="C51" s="408">
        <v>35.031999999999996</v>
      </c>
      <c r="D51" s="418" t="s">
        <v>746</v>
      </c>
      <c r="E51" s="286">
        <v>1833</v>
      </c>
      <c r="F51" s="286">
        <v>25</v>
      </c>
      <c r="G51" s="418">
        <v>1714</v>
      </c>
      <c r="H51" s="418">
        <v>130</v>
      </c>
      <c r="I51" s="408">
        <v>5.9</v>
      </c>
      <c r="J51" s="410">
        <v>0.1125</v>
      </c>
      <c r="K51" s="419">
        <v>1.8E-3</v>
      </c>
      <c r="L51" s="284">
        <v>4.72</v>
      </c>
      <c r="M51" s="284">
        <v>0.35</v>
      </c>
      <c r="N51" s="419">
        <v>0.30470000000000003</v>
      </c>
      <c r="O51" s="420">
        <v>2.5999999999999999E-2</v>
      </c>
      <c r="P51" s="284">
        <v>0.44225999999999999</v>
      </c>
    </row>
    <row r="52" spans="1:16">
      <c r="A52" s="20" t="s">
        <v>1039</v>
      </c>
      <c r="B52" s="20" t="s">
        <v>748</v>
      </c>
      <c r="C52" s="408">
        <v>35.03</v>
      </c>
      <c r="D52" s="418" t="s">
        <v>746</v>
      </c>
      <c r="E52" s="286">
        <v>1794</v>
      </c>
      <c r="F52" s="286">
        <v>22</v>
      </c>
      <c r="G52" s="418">
        <v>1745</v>
      </c>
      <c r="H52" s="418">
        <v>130</v>
      </c>
      <c r="I52" s="408">
        <v>2.6</v>
      </c>
      <c r="J52" s="410">
        <v>0.11020000000000001</v>
      </c>
      <c r="K52" s="419">
        <v>1.6999999999999999E-3</v>
      </c>
      <c r="L52" s="284">
        <v>4.75</v>
      </c>
      <c r="M52" s="284">
        <v>0.35</v>
      </c>
      <c r="N52" s="419">
        <v>0.31119999999999998</v>
      </c>
      <c r="O52" s="420">
        <v>2.7E-2</v>
      </c>
      <c r="P52" s="284">
        <v>0.59521999999999997</v>
      </c>
    </row>
    <row r="53" spans="1:16">
      <c r="A53" s="20" t="s">
        <v>1040</v>
      </c>
      <c r="B53" s="20" t="s">
        <v>748</v>
      </c>
      <c r="C53" s="408">
        <v>35.014000000000003</v>
      </c>
      <c r="D53" s="418" t="s">
        <v>746</v>
      </c>
      <c r="E53" s="286">
        <v>1793</v>
      </c>
      <c r="F53" s="286">
        <v>20</v>
      </c>
      <c r="G53" s="418">
        <v>1798</v>
      </c>
      <c r="H53" s="418">
        <v>140</v>
      </c>
      <c r="I53" s="408">
        <v>-0.7</v>
      </c>
      <c r="J53" s="410">
        <v>0.1099</v>
      </c>
      <c r="K53" s="419">
        <v>1.5E-3</v>
      </c>
      <c r="L53" s="284">
        <v>4.87</v>
      </c>
      <c r="M53" s="284">
        <v>0.36</v>
      </c>
      <c r="N53" s="419">
        <v>0.32190000000000002</v>
      </c>
      <c r="O53" s="420">
        <v>2.8000000000000001E-2</v>
      </c>
      <c r="P53" s="284">
        <v>0.53002000000000005</v>
      </c>
    </row>
    <row r="54" spans="1:16">
      <c r="A54" s="20" t="s">
        <v>1041</v>
      </c>
      <c r="B54" s="20" t="s">
        <v>748</v>
      </c>
      <c r="C54" s="408">
        <v>35.009</v>
      </c>
      <c r="D54" s="418" t="s">
        <v>746</v>
      </c>
      <c r="E54" s="286">
        <v>1767</v>
      </c>
      <c r="F54" s="286">
        <v>19</v>
      </c>
      <c r="G54" s="418">
        <v>1765</v>
      </c>
      <c r="H54" s="418">
        <v>130</v>
      </c>
      <c r="I54" s="408">
        <v>-0.5</v>
      </c>
      <c r="J54" s="410">
        <v>0.10829999999999999</v>
      </c>
      <c r="K54" s="419">
        <v>1.5E-3</v>
      </c>
      <c r="L54" s="284">
        <v>4.702</v>
      </c>
      <c r="M54" s="284">
        <v>0.34</v>
      </c>
      <c r="N54" s="419">
        <v>0.31519999999999998</v>
      </c>
      <c r="O54" s="420">
        <v>2.7E-2</v>
      </c>
      <c r="P54" s="284">
        <v>0.54422000000000004</v>
      </c>
    </row>
    <row r="55" spans="1:16">
      <c r="A55" s="20" t="s">
        <v>1042</v>
      </c>
      <c r="B55" s="20" t="s">
        <v>748</v>
      </c>
      <c r="C55" s="408">
        <v>35.067999999999998</v>
      </c>
      <c r="D55" s="418" t="s">
        <v>746</v>
      </c>
      <c r="E55" s="286">
        <v>1763</v>
      </c>
      <c r="F55" s="286">
        <v>21</v>
      </c>
      <c r="G55" s="418">
        <v>1703</v>
      </c>
      <c r="H55" s="418">
        <v>130</v>
      </c>
      <c r="I55" s="408">
        <v>3.1</v>
      </c>
      <c r="J55" s="410">
        <v>0.108</v>
      </c>
      <c r="K55" s="419">
        <v>1.6000000000000001E-3</v>
      </c>
      <c r="L55" s="284">
        <v>4.5449999999999999</v>
      </c>
      <c r="M55" s="284">
        <v>0.33</v>
      </c>
      <c r="N55" s="419">
        <v>0.30270000000000002</v>
      </c>
      <c r="O55" s="420">
        <v>2.5999999999999999E-2</v>
      </c>
      <c r="P55" s="284">
        <v>0.53674999999999995</v>
      </c>
    </row>
    <row r="56" spans="1:16">
      <c r="A56" s="20" t="s">
        <v>1043</v>
      </c>
      <c r="B56" s="20" t="s">
        <v>748</v>
      </c>
      <c r="C56" s="408">
        <v>20.088000000000001</v>
      </c>
      <c r="D56" s="418" t="s">
        <v>746</v>
      </c>
      <c r="E56" s="286">
        <v>1738</v>
      </c>
      <c r="F56" s="286">
        <v>15</v>
      </c>
      <c r="G56" s="418">
        <v>1807</v>
      </c>
      <c r="H56" s="418">
        <v>140</v>
      </c>
      <c r="I56" s="408">
        <v>-4.3</v>
      </c>
      <c r="J56" s="410">
        <v>0.1067</v>
      </c>
      <c r="K56" s="419">
        <v>1.5E-3</v>
      </c>
      <c r="L56" s="284">
        <v>4.7060000000000004</v>
      </c>
      <c r="M56" s="284">
        <v>0.34</v>
      </c>
      <c r="N56" s="419">
        <v>0.32369999999999999</v>
      </c>
      <c r="O56" s="420">
        <v>2.8000000000000001E-2</v>
      </c>
      <c r="P56" s="284">
        <v>0.47264</v>
      </c>
    </row>
    <row r="57" spans="1:16" s="123" customFormat="1">
      <c r="A57" s="123" t="s">
        <v>1044</v>
      </c>
      <c r="B57" s="123" t="s">
        <v>748</v>
      </c>
      <c r="C57" s="421">
        <v>4.2511000000000001</v>
      </c>
      <c r="D57" s="422" t="s">
        <v>746</v>
      </c>
      <c r="E57" s="423">
        <v>1697</v>
      </c>
      <c r="F57" s="423">
        <v>51</v>
      </c>
      <c r="G57" s="422">
        <v>1868</v>
      </c>
      <c r="H57" s="422">
        <v>140</v>
      </c>
      <c r="I57" s="421">
        <v>-10.6</v>
      </c>
      <c r="J57" s="424">
        <v>0.1041</v>
      </c>
      <c r="K57" s="425">
        <v>4.1000000000000003E-3</v>
      </c>
      <c r="L57" s="426">
        <v>4.8600000000000003</v>
      </c>
      <c r="M57" s="426">
        <v>0.39</v>
      </c>
      <c r="N57" s="425">
        <v>0.33629999999999999</v>
      </c>
      <c r="O57" s="427">
        <v>0.03</v>
      </c>
      <c r="P57" s="426">
        <v>0.33196999999999999</v>
      </c>
    </row>
    <row r="58" spans="1:16" s="123" customFormat="1">
      <c r="A58" s="123" t="s">
        <v>1045</v>
      </c>
      <c r="B58" s="123" t="s">
        <v>748</v>
      </c>
      <c r="C58" s="421">
        <v>9.3356999999999992</v>
      </c>
      <c r="D58" s="422" t="s">
        <v>746</v>
      </c>
      <c r="E58" s="423">
        <v>1950</v>
      </c>
      <c r="F58" s="423">
        <v>39</v>
      </c>
      <c r="G58" s="422">
        <v>1859</v>
      </c>
      <c r="H58" s="422">
        <v>140</v>
      </c>
      <c r="I58" s="421">
        <v>4.3</v>
      </c>
      <c r="J58" s="424">
        <v>0.11990000000000001</v>
      </c>
      <c r="K58" s="425">
        <v>3.3999999999999998E-3</v>
      </c>
      <c r="L58" s="426">
        <v>5.5</v>
      </c>
      <c r="M58" s="426">
        <v>0.43</v>
      </c>
      <c r="N58" s="425">
        <v>0.33439999999999998</v>
      </c>
      <c r="O58" s="427">
        <v>0.03</v>
      </c>
      <c r="P58" s="426">
        <v>0.63285999999999998</v>
      </c>
    </row>
    <row r="59" spans="1:16">
      <c r="E59" s="92"/>
    </row>
    <row r="60" spans="1:16" ht="13">
      <c r="A60" s="276" t="s">
        <v>1219</v>
      </c>
    </row>
  </sheetData>
  <sortState xmlns:xlrd2="http://schemas.microsoft.com/office/spreadsheetml/2017/richdata2" ref="A2:P38">
    <sortCondition ref="A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2"/>
  <sheetViews>
    <sheetView zoomScaleNormal="100" workbookViewId="0">
      <pane xSplit="1" ySplit="2" topLeftCell="B262" activePane="bottomRight" state="frozen"/>
      <selection pane="topRight" activeCell="B1" sqref="B1"/>
      <selection pane="bottomLeft" activeCell="A2" sqref="A2"/>
      <selection pane="bottomRight" activeCell="A278" sqref="A278"/>
    </sheetView>
  </sheetViews>
  <sheetFormatPr baseColWidth="10" defaultColWidth="8.83203125" defaultRowHeight="12"/>
  <cols>
    <col min="1" max="1" width="14.5" style="2" customWidth="1"/>
    <col min="2" max="2" width="2.5" style="2" customWidth="1"/>
    <col min="3" max="3" width="19.1640625" style="5" customWidth="1"/>
    <col min="4" max="4" width="15.1640625" style="5" customWidth="1"/>
    <col min="5" max="13" width="9" style="5" bestFit="1" customWidth="1"/>
    <col min="14" max="14" width="16.6640625" style="5" bestFit="1" customWidth="1"/>
    <col min="15" max="16384" width="8.83203125" style="2"/>
  </cols>
  <sheetData>
    <row r="1" spans="1:16" ht="16">
      <c r="A1" s="275" t="s">
        <v>1216</v>
      </c>
    </row>
    <row r="2" spans="1:16" s="261" customFormat="1" ht="17.5" customHeight="1">
      <c r="A2" s="255" t="s">
        <v>1170</v>
      </c>
      <c r="B2" s="256"/>
      <c r="C2" s="256" t="s">
        <v>1171</v>
      </c>
      <c r="D2" s="257" t="s">
        <v>413</v>
      </c>
      <c r="E2" s="256" t="s">
        <v>1172</v>
      </c>
      <c r="F2" s="257" t="s">
        <v>412</v>
      </c>
      <c r="G2" s="256" t="s">
        <v>1173</v>
      </c>
      <c r="H2" s="257" t="s">
        <v>412</v>
      </c>
      <c r="I2" s="256" t="s">
        <v>1174</v>
      </c>
      <c r="J2" s="257" t="s">
        <v>412</v>
      </c>
      <c r="K2" s="258" t="s">
        <v>1175</v>
      </c>
      <c r="L2" s="257" t="s">
        <v>1176</v>
      </c>
      <c r="M2" s="257" t="s">
        <v>412</v>
      </c>
      <c r="N2" s="258" t="s">
        <v>1177</v>
      </c>
      <c r="O2" s="259"/>
      <c r="P2" s="260"/>
    </row>
    <row r="3" spans="1:16">
      <c r="A3" s="22" t="s">
        <v>405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>
      <c r="A4" s="20" t="s">
        <v>128</v>
      </c>
      <c r="B4" s="7"/>
      <c r="C4" s="428">
        <v>0.28156300000000001</v>
      </c>
      <c r="D4" s="428">
        <v>2.4000000000000001E-5</v>
      </c>
      <c r="E4" s="428">
        <v>1.467225</v>
      </c>
      <c r="F4" s="428">
        <v>5.5999999999999999E-5</v>
      </c>
      <c r="G4" s="428">
        <v>8.6799999999999996E-4</v>
      </c>
      <c r="H4" s="428">
        <v>1.1E-5</v>
      </c>
      <c r="I4" s="410">
        <v>2.3109999999999999E-2</v>
      </c>
      <c r="J4" s="410">
        <v>1.2E-4</v>
      </c>
      <c r="K4" s="408">
        <v>-43.213041710132849</v>
      </c>
      <c r="L4" s="408">
        <v>-1.8722355987899064</v>
      </c>
      <c r="M4" s="284">
        <v>0.85238472384510755</v>
      </c>
      <c r="N4" s="428">
        <v>0.28153199255607952</v>
      </c>
    </row>
    <row r="5" spans="1:16">
      <c r="A5" s="20" t="s">
        <v>123</v>
      </c>
      <c r="B5" s="7"/>
      <c r="C5" s="428">
        <v>0.28154000000000001</v>
      </c>
      <c r="D5" s="428">
        <v>2.3E-5</v>
      </c>
      <c r="E5" s="428">
        <v>1.4672229999999999</v>
      </c>
      <c r="F5" s="428">
        <v>4.6E-5</v>
      </c>
      <c r="G5" s="428">
        <v>1.467E-3</v>
      </c>
      <c r="H5" s="428">
        <v>6.7999999999999999E-5</v>
      </c>
      <c r="I5" s="410">
        <v>3.8199999999999998E-2</v>
      </c>
      <c r="J5" s="410">
        <v>2E-3</v>
      </c>
      <c r="K5" s="408">
        <v>-44.026380465724827</v>
      </c>
      <c r="L5" s="408">
        <v>-3.4489545137716959</v>
      </c>
      <c r="M5" s="284">
        <v>0.81693542658236828</v>
      </c>
      <c r="N5" s="428">
        <v>0.28148759456194544</v>
      </c>
    </row>
    <row r="6" spans="1:16">
      <c r="A6" s="20" t="s">
        <v>147</v>
      </c>
      <c r="B6" s="7"/>
      <c r="C6" s="428">
        <v>0.28154600000000002</v>
      </c>
      <c r="D6" s="428">
        <v>1.8E-5</v>
      </c>
      <c r="E6" s="428">
        <v>1.467158</v>
      </c>
      <c r="F6" s="428">
        <v>4.3000000000000002E-5</v>
      </c>
      <c r="G6" s="428">
        <v>8.6410000000000002E-4</v>
      </c>
      <c r="H6" s="428">
        <v>8.6999999999999997E-6</v>
      </c>
      <c r="I6" s="410">
        <v>2.3E-2</v>
      </c>
      <c r="J6" s="410">
        <v>5.0000000000000001E-4</v>
      </c>
      <c r="K6" s="408">
        <v>-43.814205138178465</v>
      </c>
      <c r="L6" s="408">
        <v>-2.4710138750971833</v>
      </c>
      <c r="M6" s="284">
        <v>0.63932714369943089</v>
      </c>
      <c r="N6" s="428">
        <v>0.28151513187524002</v>
      </c>
    </row>
    <row r="7" spans="1:16">
      <c r="A7" s="20" t="s">
        <v>124</v>
      </c>
      <c r="B7" s="7"/>
      <c r="C7" s="428">
        <v>0.28154499999999999</v>
      </c>
      <c r="D7" s="428">
        <v>2.0999999999999999E-5</v>
      </c>
      <c r="E7" s="428">
        <v>1.4671609999999999</v>
      </c>
      <c r="F7" s="428">
        <v>3.4E-5</v>
      </c>
      <c r="G7" s="428">
        <v>8.5899999999999995E-4</v>
      </c>
      <c r="H7" s="428">
        <v>2.0999999999999999E-5</v>
      </c>
      <c r="I7" s="410">
        <v>2.41E-2</v>
      </c>
      <c r="J7" s="410">
        <v>6.8999999999999997E-4</v>
      </c>
      <c r="K7" s="408">
        <v>-43.849567692770819</v>
      </c>
      <c r="L7" s="408">
        <v>-2.5000571210975764</v>
      </c>
      <c r="M7" s="284">
        <v>0.74588431689427981</v>
      </c>
      <c r="N7" s="428">
        <v>0.28151431406183441</v>
      </c>
    </row>
    <row r="8" spans="1:16">
      <c r="A8" s="20" t="s">
        <v>129</v>
      </c>
      <c r="B8" s="7"/>
      <c r="C8" s="428">
        <v>0.28157799999999999</v>
      </c>
      <c r="D8" s="428">
        <v>3.6000000000000001E-5</v>
      </c>
      <c r="E8" s="428">
        <v>1.467271</v>
      </c>
      <c r="F8" s="428">
        <v>7.2000000000000002E-5</v>
      </c>
      <c r="G8" s="428">
        <v>1.804E-3</v>
      </c>
      <c r="H8" s="428">
        <v>7.1000000000000005E-5</v>
      </c>
      <c r="I8" s="410">
        <v>4.4999999999999998E-2</v>
      </c>
      <c r="J8" s="410">
        <v>2.0999999999999999E-3</v>
      </c>
      <c r="K8" s="408">
        <v>-42.682603391269723</v>
      </c>
      <c r="L8" s="408">
        <v>-2.5269798990867898</v>
      </c>
      <c r="M8" s="284">
        <v>1.2785089744227178</v>
      </c>
      <c r="N8" s="428">
        <v>0.28151355595756616</v>
      </c>
    </row>
    <row r="9" spans="1:16">
      <c r="A9" s="20" t="s">
        <v>125</v>
      </c>
      <c r="B9" s="7"/>
      <c r="C9" s="428">
        <v>0.28154800000000002</v>
      </c>
      <c r="D9" s="428">
        <v>2.0000000000000002E-5</v>
      </c>
      <c r="E9" s="428">
        <v>1.4671829999999999</v>
      </c>
      <c r="F9" s="428">
        <v>4.3000000000000002E-5</v>
      </c>
      <c r="G9" s="428">
        <v>6.9300000000000004E-4</v>
      </c>
      <c r="H9" s="428">
        <v>3.8999999999999999E-5</v>
      </c>
      <c r="I9" s="410">
        <v>1.7600000000000001E-2</v>
      </c>
      <c r="J9" s="410">
        <v>1.1999999999999999E-3</v>
      </c>
      <c r="K9" s="408">
        <v>-43.743480028997084</v>
      </c>
      <c r="L9" s="408">
        <v>-2.1829236028414467</v>
      </c>
      <c r="M9" s="284">
        <v>0.71035844687229177</v>
      </c>
      <c r="N9" s="428">
        <v>0.28152324405686996</v>
      </c>
    </row>
    <row r="10" spans="1:16">
      <c r="A10" s="20" t="s">
        <v>130</v>
      </c>
      <c r="B10" s="7"/>
      <c r="C10" s="428">
        <v>0.28154899999999999</v>
      </c>
      <c r="D10" s="428">
        <v>3.3000000000000003E-5</v>
      </c>
      <c r="E10" s="428">
        <v>1.467241</v>
      </c>
      <c r="F10" s="428">
        <v>4.8999999999999998E-5</v>
      </c>
      <c r="G10" s="428">
        <v>9.1399999999999999E-4</v>
      </c>
      <c r="H10" s="428">
        <v>3.0000000000000001E-5</v>
      </c>
      <c r="I10" s="410">
        <v>2.2089999999999999E-2</v>
      </c>
      <c r="J10" s="410">
        <v>7.2999999999999996E-4</v>
      </c>
      <c r="K10" s="408">
        <v>-43.708117474406947</v>
      </c>
      <c r="L10" s="408">
        <v>-2.4277789567250796</v>
      </c>
      <c r="M10" s="284">
        <v>1.1720872743288027</v>
      </c>
      <c r="N10" s="428">
        <v>0.28151634930444319</v>
      </c>
    </row>
    <row r="11" spans="1:16">
      <c r="A11" s="20" t="s">
        <v>126</v>
      </c>
      <c r="B11" s="7"/>
      <c r="C11" s="428">
        <v>0.28155200000000002</v>
      </c>
      <c r="D11" s="428">
        <v>2.9E-5</v>
      </c>
      <c r="E11" s="428">
        <v>1.4672590000000001</v>
      </c>
      <c r="F11" s="428">
        <v>5.8999999999999998E-5</v>
      </c>
      <c r="G11" s="428">
        <v>1.4549999999999999E-3</v>
      </c>
      <c r="H11" s="428">
        <v>1.8E-5</v>
      </c>
      <c r="I11" s="410">
        <v>3.5900000000000001E-2</v>
      </c>
      <c r="J11" s="410">
        <v>7.2000000000000005E-4</v>
      </c>
      <c r="K11" s="408">
        <v>-43.602029810633212</v>
      </c>
      <c r="L11" s="408">
        <v>-3.007571376940632</v>
      </c>
      <c r="M11" s="284">
        <v>1.0300051145081546</v>
      </c>
      <c r="N11" s="428">
        <v>0.28150002323628537</v>
      </c>
    </row>
    <row r="12" spans="1:16">
      <c r="A12" s="20" t="s">
        <v>131</v>
      </c>
      <c r="B12" s="7"/>
      <c r="C12" s="428">
        <v>0.281559</v>
      </c>
      <c r="D12" s="428">
        <v>2.5000000000000001E-5</v>
      </c>
      <c r="E12" s="428">
        <v>1.4671890000000001</v>
      </c>
      <c r="F12" s="428">
        <v>4.0000000000000003E-5</v>
      </c>
      <c r="G12" s="428">
        <v>1.32E-3</v>
      </c>
      <c r="H12" s="428">
        <v>6.7000000000000002E-5</v>
      </c>
      <c r="I12" s="410">
        <v>3.4000000000000002E-2</v>
      </c>
      <c r="J12" s="410">
        <v>1.8E-3</v>
      </c>
      <c r="K12" s="408">
        <v>-43.354491928496721</v>
      </c>
      <c r="L12" s="408">
        <v>-2.5877124205919699</v>
      </c>
      <c r="M12" s="284">
        <v>0.88791336806850429</v>
      </c>
      <c r="N12" s="428">
        <v>0.28151184582260941</v>
      </c>
    </row>
    <row r="13" spans="1:16">
      <c r="A13" s="20" t="s">
        <v>148</v>
      </c>
      <c r="B13" s="7"/>
      <c r="C13" s="428">
        <v>0.28156900000000001</v>
      </c>
      <c r="D13" s="428">
        <v>2.0999999999999999E-5</v>
      </c>
      <c r="E13" s="428">
        <v>1.4671829999999999</v>
      </c>
      <c r="F13" s="428">
        <v>5.1E-5</v>
      </c>
      <c r="G13" s="428">
        <v>1.2260000000000001E-3</v>
      </c>
      <c r="H13" s="428">
        <v>9.8999999999999994E-5</v>
      </c>
      <c r="I13" s="410">
        <v>3.4500000000000003E-2</v>
      </c>
      <c r="J13" s="410">
        <v>3.8E-3</v>
      </c>
      <c r="K13" s="408">
        <v>-43.000866382587603</v>
      </c>
      <c r="L13" s="408">
        <v>-2.1133276818641189</v>
      </c>
      <c r="M13" s="284">
        <v>0.74582074020932687</v>
      </c>
      <c r="N13" s="428">
        <v>0.28152520377160539</v>
      </c>
    </row>
    <row r="14" spans="1:16">
      <c r="A14" s="20" t="s">
        <v>132</v>
      </c>
      <c r="B14" s="7"/>
      <c r="C14" s="428">
        <v>0.28154699999999999</v>
      </c>
      <c r="D14" s="428">
        <v>2.0999999999999999E-5</v>
      </c>
      <c r="E14" s="428">
        <v>1.46723</v>
      </c>
      <c r="F14" s="428">
        <v>7.2999999999999999E-5</v>
      </c>
      <c r="G14" s="428">
        <v>7.4799999999999997E-4</v>
      </c>
      <c r="H14" s="428">
        <v>1.9000000000000001E-5</v>
      </c>
      <c r="I14" s="410">
        <v>1.9470000000000001E-2</v>
      </c>
      <c r="J14" s="410">
        <v>6.8999999999999997E-4</v>
      </c>
      <c r="K14" s="408">
        <v>-43.778842583588329</v>
      </c>
      <c r="L14" s="408">
        <v>-2.2882118967926246</v>
      </c>
      <c r="M14" s="284">
        <v>0.74587901842321169</v>
      </c>
      <c r="N14" s="428">
        <v>0.28152027929947865</v>
      </c>
    </row>
    <row r="15" spans="1:16" s="61" customFormat="1">
      <c r="A15" s="60" t="s">
        <v>648</v>
      </c>
      <c r="B15" s="87"/>
      <c r="C15" s="429">
        <f>AVERAGE(C4:C14)</f>
        <v>0.28155418181818187</v>
      </c>
      <c r="D15" s="429"/>
      <c r="E15" s="429">
        <f t="shared" ref="E15:N15" si="0">AVERAGE(E4:E14)</f>
        <v>1.4672111818181817</v>
      </c>
      <c r="F15" s="429"/>
      <c r="G15" s="429">
        <f t="shared" si="0"/>
        <v>1.1107363636363636E-3</v>
      </c>
      <c r="H15" s="429"/>
      <c r="I15" s="430">
        <f t="shared" si="0"/>
        <v>2.8815454545454543E-2</v>
      </c>
      <c r="J15" s="430"/>
      <c r="K15" s="431">
        <f t="shared" si="0"/>
        <v>-43.524875146071508</v>
      </c>
      <c r="L15" s="431">
        <f t="shared" si="0"/>
        <v>-2.4933424494180936</v>
      </c>
      <c r="M15" s="431"/>
      <c r="N15" s="429">
        <f t="shared" si="0"/>
        <v>0.28151450313672344</v>
      </c>
    </row>
    <row r="16" spans="1:16" s="61" customFormat="1">
      <c r="A16" s="60" t="s">
        <v>599</v>
      </c>
      <c r="B16" s="87"/>
      <c r="C16" s="429">
        <f>2*_xlfn.STDEV.S(C4:C14)</f>
        <v>2.3337835063570562E-5</v>
      </c>
      <c r="D16" s="429"/>
      <c r="E16" s="429">
        <f t="shared" ref="E16:N16" si="1">2*_xlfn.STDEV.S(E4:E14)</f>
        <v>7.7111961105039671E-5</v>
      </c>
      <c r="F16" s="429"/>
      <c r="G16" s="429">
        <f t="shared" si="1"/>
        <v>7.241659603860279E-4</v>
      </c>
      <c r="H16" s="429"/>
      <c r="I16" s="430">
        <f t="shared" si="1"/>
        <v>1.795947073526695E-2</v>
      </c>
      <c r="J16" s="430"/>
      <c r="K16" s="431">
        <f t="shared" si="1"/>
        <v>0.82528546646980716</v>
      </c>
      <c r="L16" s="431">
        <f>2*_xlfn.STDEV.S(L4:L14)</f>
        <v>0.86281598221788647</v>
      </c>
      <c r="M16" s="431"/>
      <c r="N16" s="429">
        <f t="shared" si="1"/>
        <v>2.4295578973087609E-5</v>
      </c>
    </row>
    <row r="17" spans="1:14">
      <c r="A17" s="20"/>
      <c r="B17" s="7"/>
      <c r="C17" s="428"/>
      <c r="D17" s="428"/>
      <c r="E17" s="428"/>
      <c r="F17" s="428"/>
      <c r="G17" s="428"/>
      <c r="H17" s="428"/>
      <c r="I17" s="410"/>
      <c r="J17" s="410"/>
      <c r="K17" s="408"/>
      <c r="L17" s="408"/>
      <c r="M17" s="284"/>
      <c r="N17" s="428"/>
    </row>
    <row r="18" spans="1:14">
      <c r="A18" s="22" t="s">
        <v>975</v>
      </c>
      <c r="B18" s="7"/>
      <c r="C18" s="428"/>
      <c r="D18" s="428"/>
      <c r="E18" s="428"/>
      <c r="F18" s="428"/>
      <c r="G18" s="428"/>
      <c r="H18" s="428"/>
      <c r="I18" s="410"/>
      <c r="J18" s="410"/>
      <c r="K18" s="408"/>
      <c r="L18" s="408"/>
      <c r="M18" s="284"/>
      <c r="N18" s="428"/>
    </row>
    <row r="19" spans="1:14">
      <c r="A19" s="20" t="s">
        <v>171</v>
      </c>
      <c r="B19" s="7"/>
      <c r="C19" s="428">
        <v>0.28164499999999998</v>
      </c>
      <c r="D19" s="428">
        <v>2.5000000000000001E-5</v>
      </c>
      <c r="E19" s="428">
        <v>1.467206</v>
      </c>
      <c r="F19" s="428">
        <v>4.0000000000000003E-5</v>
      </c>
      <c r="G19" s="428">
        <v>1.874E-3</v>
      </c>
      <c r="H19" s="428">
        <v>6.0999999999999999E-5</v>
      </c>
      <c r="I19" s="410">
        <v>5.0999999999999997E-2</v>
      </c>
      <c r="J19" s="410">
        <v>2.3E-3</v>
      </c>
      <c r="K19" s="408">
        <v>-40.313312233676292</v>
      </c>
      <c r="L19" s="408">
        <v>-0.23639390596019716</v>
      </c>
      <c r="M19" s="284">
        <v>0.88764224466970842</v>
      </c>
      <c r="N19" s="428">
        <v>0.28157805535725</v>
      </c>
    </row>
    <row r="20" spans="1:14">
      <c r="A20" s="20" t="s">
        <v>172</v>
      </c>
      <c r="B20" s="7"/>
      <c r="C20" s="428">
        <v>0.28161599999999998</v>
      </c>
      <c r="D20" s="428">
        <v>2.4000000000000001E-5</v>
      </c>
      <c r="E20" s="428">
        <v>1.4672050000000001</v>
      </c>
      <c r="F20" s="428">
        <v>3.6999999999999998E-5</v>
      </c>
      <c r="G20" s="428">
        <v>1.3730000000000001E-3</v>
      </c>
      <c r="H20" s="428">
        <v>4.8999999999999998E-5</v>
      </c>
      <c r="I20" s="410">
        <v>3.9600000000000003E-2</v>
      </c>
      <c r="J20" s="410">
        <v>2.2000000000000001E-3</v>
      </c>
      <c r="K20" s="408">
        <v>-41.338826316814625</v>
      </c>
      <c r="L20" s="408">
        <v>-0.63069252521752439</v>
      </c>
      <c r="M20" s="284">
        <v>0.85222430543719119</v>
      </c>
      <c r="N20" s="428">
        <v>0.28156695251094144</v>
      </c>
    </row>
    <row r="21" spans="1:14">
      <c r="A21" s="20" t="s">
        <v>173</v>
      </c>
      <c r="B21" s="7"/>
      <c r="C21" s="428">
        <v>0.28160400000000002</v>
      </c>
      <c r="D21" s="428">
        <v>1.9000000000000001E-5</v>
      </c>
      <c r="E21" s="428">
        <v>1.4671590000000001</v>
      </c>
      <c r="F21" s="428">
        <v>3.8000000000000002E-5</v>
      </c>
      <c r="G21" s="428">
        <v>1.539E-3</v>
      </c>
      <c r="H21" s="428">
        <v>3.3000000000000003E-5</v>
      </c>
      <c r="I21" s="410">
        <v>4.163E-2</v>
      </c>
      <c r="J21" s="410">
        <v>9.2000000000000003E-4</v>
      </c>
      <c r="K21" s="408">
        <v>-41.763176971904016</v>
      </c>
      <c r="L21" s="408">
        <v>-1.2674456684458324</v>
      </c>
      <c r="M21" s="284">
        <v>0.67470632519424445</v>
      </c>
      <c r="N21" s="428">
        <v>0.28154902251590597</v>
      </c>
    </row>
    <row r="22" spans="1:14">
      <c r="A22" s="20" t="s">
        <v>174</v>
      </c>
      <c r="B22" s="7"/>
      <c r="C22" s="428">
        <v>0.281584</v>
      </c>
      <c r="D22" s="428">
        <v>2.0000000000000002E-5</v>
      </c>
      <c r="E22" s="428">
        <v>1.4672050000000001</v>
      </c>
      <c r="F22" s="428">
        <v>3.8000000000000002E-5</v>
      </c>
      <c r="G22" s="428">
        <v>1.0169999999999999E-3</v>
      </c>
      <c r="H22" s="428">
        <v>1.4E-5</v>
      </c>
      <c r="I22" s="410">
        <v>2.7859999999999999E-2</v>
      </c>
      <c r="J22" s="410">
        <v>7.6000000000000004E-4</v>
      </c>
      <c r="K22" s="408">
        <v>-42.470428063723361</v>
      </c>
      <c r="L22" s="408">
        <v>-1.3154832982176234</v>
      </c>
      <c r="M22" s="284">
        <v>0.71026762884254802</v>
      </c>
      <c r="N22" s="428">
        <v>0.28154766984969226</v>
      </c>
    </row>
    <row r="23" spans="1:14">
      <c r="A23" s="20" t="s">
        <v>175</v>
      </c>
      <c r="B23" s="7"/>
      <c r="C23" s="428">
        <v>0.28159600000000001</v>
      </c>
      <c r="D23" s="428">
        <v>2.4000000000000001E-5</v>
      </c>
      <c r="E23" s="428">
        <v>1.467198</v>
      </c>
      <c r="F23" s="428">
        <v>4.0000000000000003E-5</v>
      </c>
      <c r="G23" s="428">
        <v>1.3780000000000001E-3</v>
      </c>
      <c r="H23" s="428">
        <v>5.8999999999999998E-5</v>
      </c>
      <c r="I23" s="410">
        <v>3.8100000000000002E-2</v>
      </c>
      <c r="J23" s="410">
        <v>1.1999999999999999E-3</v>
      </c>
      <c r="K23" s="408">
        <v>-42.046077408631753</v>
      </c>
      <c r="L23" s="408">
        <v>-1.3473015405218725</v>
      </c>
      <c r="M23" s="284">
        <v>0.85228483359138618</v>
      </c>
      <c r="N23" s="428">
        <v>0.28154677389663318</v>
      </c>
    </row>
    <row r="24" spans="1:14">
      <c r="A24" s="20" t="s">
        <v>176</v>
      </c>
      <c r="B24" s="7"/>
      <c r="C24" s="428">
        <v>0.28162799999999999</v>
      </c>
      <c r="D24" s="428">
        <v>2.1999999999999999E-5</v>
      </c>
      <c r="E24" s="428">
        <v>1.4671909999999999</v>
      </c>
      <c r="F24" s="428">
        <v>2.9E-5</v>
      </c>
      <c r="G24" s="428">
        <v>1.7260000000000001E-3</v>
      </c>
      <c r="H24" s="428">
        <v>3.1000000000000001E-5</v>
      </c>
      <c r="I24" s="410">
        <v>4.9599999999999998E-2</v>
      </c>
      <c r="J24" s="410">
        <v>1.5E-3</v>
      </c>
      <c r="K24" s="408">
        <v>-40.914475661723017</v>
      </c>
      <c r="L24" s="408">
        <v>-0.65236167628102137</v>
      </c>
      <c r="M24" s="284">
        <v>0.78117232661525138</v>
      </c>
      <c r="N24" s="428">
        <v>0.2815663423407756</v>
      </c>
    </row>
    <row r="25" spans="1:14">
      <c r="A25" s="20" t="s">
        <v>177</v>
      </c>
      <c r="B25" s="7"/>
      <c r="C25" s="428">
        <v>0.28156999999999999</v>
      </c>
      <c r="D25" s="428">
        <v>1.9000000000000001E-5</v>
      </c>
      <c r="E25" s="428">
        <v>1.46716</v>
      </c>
      <c r="F25" s="428">
        <v>3.4E-5</v>
      </c>
      <c r="G25" s="428">
        <v>1.266E-3</v>
      </c>
      <c r="H25" s="428">
        <v>1.2999999999999999E-5</v>
      </c>
      <c r="I25" s="410">
        <v>3.4340000000000002E-2</v>
      </c>
      <c r="J25" s="410">
        <v>8.9999999999999998E-4</v>
      </c>
      <c r="K25" s="408">
        <v>-42.965503827997466</v>
      </c>
      <c r="L25" s="408">
        <v>-2.1285598464071409</v>
      </c>
      <c r="M25" s="284">
        <v>0.67478779699541858</v>
      </c>
      <c r="N25" s="428">
        <v>0.281524774857139</v>
      </c>
    </row>
    <row r="26" spans="1:14">
      <c r="A26" s="20" t="s">
        <v>178</v>
      </c>
      <c r="B26" s="7"/>
      <c r="C26" s="428">
        <v>0.28157199999999999</v>
      </c>
      <c r="D26" s="428">
        <v>2.4000000000000001E-5</v>
      </c>
      <c r="E26" s="428">
        <v>1.4671559999999999</v>
      </c>
      <c r="F26" s="428">
        <v>3.1999999999999999E-5</v>
      </c>
      <c r="G26" s="428">
        <v>1.0870000000000001E-3</v>
      </c>
      <c r="H26" s="428">
        <v>2.3E-5</v>
      </c>
      <c r="I26" s="410">
        <v>2.8379999999999999E-2</v>
      </c>
      <c r="J26" s="410">
        <v>8.3000000000000001E-4</v>
      </c>
      <c r="K26" s="408">
        <v>-42.894778718814976</v>
      </c>
      <c r="L26" s="408">
        <v>-1.830447346551356</v>
      </c>
      <c r="M26" s="284">
        <v>0.85235747872657797</v>
      </c>
      <c r="N26" s="428">
        <v>0.28153316924937605</v>
      </c>
    </row>
    <row r="27" spans="1:14">
      <c r="A27" s="20" t="s">
        <v>179</v>
      </c>
      <c r="B27" s="7"/>
      <c r="C27" s="428">
        <v>0.28166999999999998</v>
      </c>
      <c r="D27" s="428">
        <v>3.0000000000000001E-5</v>
      </c>
      <c r="E27" s="428">
        <v>1.4672480000000001</v>
      </c>
      <c r="F27" s="428">
        <v>4.3000000000000002E-5</v>
      </c>
      <c r="G27" s="428">
        <v>2.3500000000000001E-3</v>
      </c>
      <c r="H27" s="428">
        <v>2.2000000000000001E-4</v>
      </c>
      <c r="I27" s="410">
        <v>6.1199999999999997E-2</v>
      </c>
      <c r="J27" s="410">
        <v>6.0000000000000001E-3</v>
      </c>
      <c r="K27" s="408">
        <v>-39.429248368902932</v>
      </c>
      <c r="L27" s="408">
        <v>4.7567456771258065E-2</v>
      </c>
      <c r="M27" s="284">
        <v>1.0650761529449357</v>
      </c>
      <c r="N27" s="428">
        <v>0.28158605127510006</v>
      </c>
    </row>
    <row r="28" spans="1:14">
      <c r="A28" s="20" t="s">
        <v>180</v>
      </c>
      <c r="B28" s="7"/>
      <c r="C28" s="428">
        <v>0.28161799999999998</v>
      </c>
      <c r="D28" s="428">
        <v>2.4000000000000001E-5</v>
      </c>
      <c r="E28" s="428">
        <v>1.4672540000000001</v>
      </c>
      <c r="F28" s="428">
        <v>5.5999999999999999E-5</v>
      </c>
      <c r="G28" s="428">
        <v>1.493E-3</v>
      </c>
      <c r="H28" s="428">
        <v>8.6000000000000003E-5</v>
      </c>
      <c r="I28" s="410">
        <v>3.9399999999999998E-2</v>
      </c>
      <c r="J28" s="410">
        <v>2.7000000000000001E-3</v>
      </c>
      <c r="K28" s="408">
        <v>-41.268101207632135</v>
      </c>
      <c r="L28" s="408">
        <v>-0.71190231051176944</v>
      </c>
      <c r="M28" s="284">
        <v>0.85221825309461763</v>
      </c>
      <c r="N28" s="428">
        <v>0.2815646657675423</v>
      </c>
    </row>
    <row r="29" spans="1:14">
      <c r="A29" s="20" t="s">
        <v>181</v>
      </c>
      <c r="B29" s="7"/>
      <c r="C29" s="428">
        <v>0.281584</v>
      </c>
      <c r="D29" s="428">
        <v>2.0999999999999999E-5</v>
      </c>
      <c r="E29" s="428">
        <v>1.4671529999999999</v>
      </c>
      <c r="F29" s="428">
        <v>3.8000000000000002E-5</v>
      </c>
      <c r="G29" s="428">
        <v>1.1820000000000001E-3</v>
      </c>
      <c r="H29" s="428">
        <v>1.2999999999999999E-5</v>
      </c>
      <c r="I29" s="410">
        <v>3.3000000000000002E-2</v>
      </c>
      <c r="J29" s="410">
        <v>9.5E-4</v>
      </c>
      <c r="K29" s="408">
        <v>-42.470428063723361</v>
      </c>
      <c r="L29" s="408">
        <v>-1.5248083050745098</v>
      </c>
      <c r="M29" s="284">
        <v>0.74578101028467525</v>
      </c>
      <c r="N29" s="428">
        <v>0.28154177557751842</v>
      </c>
    </row>
    <row r="30" spans="1:14" s="61" customFormat="1">
      <c r="A30" s="60" t="s">
        <v>648</v>
      </c>
      <c r="B30" s="87"/>
      <c r="C30" s="429">
        <f>AVERAGE(C19:C29)</f>
        <v>0.2816079090909091</v>
      </c>
      <c r="D30" s="429"/>
      <c r="E30" s="429">
        <f>AVERAGE(E19:E29)</f>
        <v>1.4671940909090908</v>
      </c>
      <c r="F30" s="429"/>
      <c r="G30" s="429">
        <f>AVERAGE(G19:G29)</f>
        <v>1.4804545454545452E-3</v>
      </c>
      <c r="H30" s="429"/>
      <c r="I30" s="430">
        <f>AVERAGE(I19:I29)</f>
        <v>4.0373636363636362E-2</v>
      </c>
      <c r="J30" s="430"/>
      <c r="K30" s="431">
        <f>AVERAGE(K19:K29)</f>
        <v>-41.624941531231265</v>
      </c>
      <c r="L30" s="431">
        <f>AVERAGE(L19:L29)</f>
        <v>-1.0543480878561444</v>
      </c>
      <c r="M30" s="431"/>
      <c r="N30" s="429">
        <f>AVERAGE(N19:N29)</f>
        <v>0.28155502301798857</v>
      </c>
    </row>
    <row r="31" spans="1:14" s="61" customFormat="1">
      <c r="A31" s="60" t="s">
        <v>599</v>
      </c>
      <c r="B31" s="87"/>
      <c r="C31" s="429">
        <f>2*_xlfn.STDEV.S(C19:C29)</f>
        <v>6.2702182070178511E-5</v>
      </c>
      <c r="D31" s="429"/>
      <c r="E31" s="429">
        <f t="shared" ref="E31:L31" si="2">2*_xlfn.STDEV.S(E19:E29)</f>
        <v>7.0520661060251213E-5</v>
      </c>
      <c r="F31" s="429"/>
      <c r="G31" s="429">
        <f t="shared" si="2"/>
        <v>7.7500212316424725E-4</v>
      </c>
      <c r="H31" s="429"/>
      <c r="I31" s="430">
        <f t="shared" si="2"/>
        <v>2.0310498315358513E-2</v>
      </c>
      <c r="J31" s="430"/>
      <c r="K31" s="431">
        <f t="shared" si="2"/>
        <v>2.2173093364280527</v>
      </c>
      <c r="L31" s="431">
        <f t="shared" si="2"/>
        <v>1.3444152353128658</v>
      </c>
      <c r="M31" s="431"/>
      <c r="N31" s="429">
        <f>2*_xlfn.STDEV.S(N19:N29)</f>
        <v>3.7856677663999376E-5</v>
      </c>
    </row>
    <row r="32" spans="1:14">
      <c r="A32" s="20"/>
      <c r="B32" s="7"/>
      <c r="C32" s="428"/>
      <c r="D32" s="428"/>
      <c r="E32" s="428"/>
      <c r="F32" s="428"/>
      <c r="G32" s="428"/>
      <c r="H32" s="428"/>
      <c r="I32" s="410"/>
      <c r="J32" s="410"/>
      <c r="K32" s="408"/>
      <c r="L32" s="408"/>
      <c r="M32" s="284"/>
      <c r="N32" s="428"/>
    </row>
    <row r="33" spans="1:14">
      <c r="A33" s="20"/>
      <c r="B33" s="7"/>
      <c r="C33" s="428"/>
      <c r="D33" s="428"/>
      <c r="E33" s="428"/>
      <c r="F33" s="428"/>
      <c r="G33" s="428"/>
      <c r="H33" s="428"/>
      <c r="I33" s="410"/>
      <c r="J33" s="410"/>
      <c r="K33" s="408"/>
      <c r="L33" s="408"/>
      <c r="M33" s="284"/>
      <c r="N33" s="428"/>
    </row>
    <row r="34" spans="1:14">
      <c r="A34" s="22" t="s">
        <v>908</v>
      </c>
      <c r="B34" s="7"/>
      <c r="C34" s="428"/>
      <c r="D34" s="428"/>
      <c r="E34" s="428"/>
      <c r="F34" s="428"/>
      <c r="G34" s="428"/>
      <c r="H34" s="428"/>
      <c r="I34" s="410"/>
      <c r="J34" s="410"/>
      <c r="K34" s="408"/>
      <c r="L34" s="408"/>
      <c r="M34" s="284"/>
      <c r="N34" s="428"/>
    </row>
    <row r="35" spans="1:14">
      <c r="A35" s="20" t="s">
        <v>204</v>
      </c>
      <c r="B35" s="7"/>
      <c r="C35" s="428">
        <v>0.28154499999999999</v>
      </c>
      <c r="D35" s="428">
        <v>2.3E-5</v>
      </c>
      <c r="E35" s="428">
        <v>1.467155</v>
      </c>
      <c r="F35" s="428">
        <v>3.4999999999999997E-5</v>
      </c>
      <c r="G35" s="428">
        <v>9.6299999999999999E-4</v>
      </c>
      <c r="H35" s="428">
        <v>2.5000000000000001E-5</v>
      </c>
      <c r="I35" s="410">
        <v>2.6499999999999999E-2</v>
      </c>
      <c r="J35" s="410">
        <v>1.1999999999999999E-3</v>
      </c>
      <c r="K35" s="408">
        <v>-43.849567692770819</v>
      </c>
      <c r="L35" s="408">
        <v>-2.6319953072351243</v>
      </c>
      <c r="M35" s="284">
        <v>0.81692091850325876</v>
      </c>
      <c r="N35" s="428">
        <v>0.28151059888422186</v>
      </c>
    </row>
    <row r="36" spans="1:14">
      <c r="A36" s="20" t="s">
        <v>205</v>
      </c>
      <c r="B36" s="7"/>
      <c r="C36" s="428">
        <v>0.28152500000000003</v>
      </c>
      <c r="D36" s="428">
        <v>1.9000000000000001E-5</v>
      </c>
      <c r="E36" s="428">
        <v>1.4671780000000001</v>
      </c>
      <c r="F36" s="428">
        <v>3.8000000000000002E-5</v>
      </c>
      <c r="G36" s="428">
        <v>7.5199999999999996E-4</v>
      </c>
      <c r="H36" s="428">
        <v>1.2E-5</v>
      </c>
      <c r="I36" s="410">
        <v>2.1190000000000001E-2</v>
      </c>
      <c r="J36" s="410">
        <v>5.6999999999999998E-4</v>
      </c>
      <c r="K36" s="408">
        <v>-44.556818784587946</v>
      </c>
      <c r="L36" s="408">
        <v>-3.0745788590202938</v>
      </c>
      <c r="M36" s="284">
        <v>0.67489565757925574</v>
      </c>
      <c r="N36" s="428">
        <v>0.28149813640803206</v>
      </c>
    </row>
    <row r="37" spans="1:14">
      <c r="A37" s="20" t="s">
        <v>206</v>
      </c>
      <c r="B37" s="7"/>
      <c r="C37" s="428">
        <v>0.28154000000000001</v>
      </c>
      <c r="D37" s="428">
        <v>3.0000000000000001E-5</v>
      </c>
      <c r="E37" s="428">
        <v>1.467206</v>
      </c>
      <c r="F37" s="428">
        <v>3.3000000000000003E-5</v>
      </c>
      <c r="G37" s="428">
        <v>7.2900000000000005E-4</v>
      </c>
      <c r="H37" s="428">
        <v>3.1999999999999999E-5</v>
      </c>
      <c r="I37" s="410">
        <v>1.9529999999999999E-2</v>
      </c>
      <c r="J37" s="410">
        <v>8.1999999999999998E-4</v>
      </c>
      <c r="K37" s="408">
        <v>-44.026380465724827</v>
      </c>
      <c r="L37" s="408">
        <v>-2.5127008467407119</v>
      </c>
      <c r="M37" s="284">
        <v>1.0655679477161326</v>
      </c>
      <c r="N37" s="428">
        <v>0.28151395803385021</v>
      </c>
    </row>
    <row r="38" spans="1:14">
      <c r="A38" s="20" t="s">
        <v>207</v>
      </c>
      <c r="B38" s="7"/>
      <c r="C38" s="428">
        <v>0.28152300000000002</v>
      </c>
      <c r="D38" s="428">
        <v>1.9000000000000001E-5</v>
      </c>
      <c r="E38" s="428">
        <v>1.467179</v>
      </c>
      <c r="F38" s="428">
        <v>3.4999999999999997E-5</v>
      </c>
      <c r="G38" s="428">
        <v>5.9579999999999995E-4</v>
      </c>
      <c r="H38" s="428">
        <v>6.8000000000000001E-6</v>
      </c>
      <c r="I38" s="410">
        <v>1.6369999999999999E-2</v>
      </c>
      <c r="J38" s="410">
        <v>2.5000000000000001E-4</v>
      </c>
      <c r="K38" s="408">
        <v>-44.627543893770437</v>
      </c>
      <c r="L38" s="408">
        <v>-2.9474444358579266</v>
      </c>
      <c r="M38" s="284">
        <v>0.67490045218330297</v>
      </c>
      <c r="N38" s="428">
        <v>0.28150171631902327</v>
      </c>
    </row>
    <row r="39" spans="1:14">
      <c r="A39" s="20" t="s">
        <v>208</v>
      </c>
      <c r="B39" s="7"/>
      <c r="C39" s="428">
        <v>0.28153800000000001</v>
      </c>
      <c r="D39" s="428">
        <v>1.7E-5</v>
      </c>
      <c r="E39" s="428">
        <v>1.467176</v>
      </c>
      <c r="F39" s="428">
        <v>3.1999999999999999E-5</v>
      </c>
      <c r="G39" s="428">
        <v>7.45E-4</v>
      </c>
      <c r="H39" s="428">
        <v>4.3999999999999999E-5</v>
      </c>
      <c r="I39" s="410">
        <v>2.1100000000000001E-2</v>
      </c>
      <c r="J39" s="410">
        <v>1.5E-3</v>
      </c>
      <c r="K39" s="408">
        <v>-44.097105574906202</v>
      </c>
      <c r="L39" s="408">
        <v>-2.6040256125514638</v>
      </c>
      <c r="M39" s="284">
        <v>0.60382612649091771</v>
      </c>
      <c r="N39" s="428">
        <v>0.28151138646806367</v>
      </c>
    </row>
    <row r="40" spans="1:14">
      <c r="A40" s="20" t="s">
        <v>209</v>
      </c>
      <c r="B40" s="7"/>
      <c r="C40" s="428">
        <v>0.28154899999999999</v>
      </c>
      <c r="D40" s="428">
        <v>2.0000000000000002E-5</v>
      </c>
      <c r="E40" s="428">
        <v>1.4671749999999999</v>
      </c>
      <c r="F40" s="428">
        <v>3.8999999999999999E-5</v>
      </c>
      <c r="G40" s="428">
        <v>9.5200000000000005E-4</v>
      </c>
      <c r="H40" s="428">
        <v>2.8E-5</v>
      </c>
      <c r="I40" s="410">
        <v>2.6339999999999999E-2</v>
      </c>
      <c r="J40" s="410">
        <v>3.6000000000000002E-4</v>
      </c>
      <c r="K40" s="408">
        <v>-43.708117474406947</v>
      </c>
      <c r="L40" s="408">
        <v>-2.4759871401225375</v>
      </c>
      <c r="M40" s="284">
        <v>0.71035592383563795</v>
      </c>
      <c r="N40" s="428">
        <v>0.28151499183570011</v>
      </c>
    </row>
    <row r="41" spans="1:14">
      <c r="A41" s="20" t="s">
        <v>210</v>
      </c>
      <c r="B41" s="7"/>
      <c r="C41" s="428">
        <v>0.281586</v>
      </c>
      <c r="D41" s="428">
        <v>2.1999999999999999E-5</v>
      </c>
      <c r="E41" s="428">
        <v>1.467239</v>
      </c>
      <c r="F41" s="428">
        <v>5.1999999999999997E-5</v>
      </c>
      <c r="G41" s="428">
        <v>1.6100000000000001E-3</v>
      </c>
      <c r="H41" s="428">
        <v>5.5999999999999999E-5</v>
      </c>
      <c r="I41" s="410">
        <v>4.2729999999999997E-2</v>
      </c>
      <c r="J41" s="410">
        <v>8.3000000000000001E-4</v>
      </c>
      <c r="K41" s="408">
        <v>-42.399702954541986</v>
      </c>
      <c r="L41" s="408">
        <v>-1.996758103167684</v>
      </c>
      <c r="M41" s="284">
        <v>0.78128884248506669</v>
      </c>
      <c r="N41" s="428">
        <v>0.28152848619272813</v>
      </c>
    </row>
    <row r="42" spans="1:14">
      <c r="A42" s="20" t="s">
        <v>211</v>
      </c>
      <c r="B42" s="7"/>
      <c r="C42" s="428">
        <v>0.28155000000000002</v>
      </c>
      <c r="D42" s="428">
        <v>2.0000000000000002E-5</v>
      </c>
      <c r="E42" s="428">
        <v>1.4671650000000001</v>
      </c>
      <c r="F42" s="428">
        <v>4.3000000000000002E-5</v>
      </c>
      <c r="G42" s="428">
        <v>9.0700000000000004E-4</v>
      </c>
      <c r="H42" s="428">
        <v>6.3E-5</v>
      </c>
      <c r="I42" s="410">
        <v>2.4899999999999999E-2</v>
      </c>
      <c r="J42" s="410">
        <v>1.6000000000000001E-3</v>
      </c>
      <c r="K42" s="408">
        <v>-43.672754919814594</v>
      </c>
      <c r="L42" s="408">
        <v>-2.3833852102250752</v>
      </c>
      <c r="M42" s="284">
        <v>0.71035340081690646</v>
      </c>
      <c r="N42" s="428">
        <v>0.28151759936447479</v>
      </c>
    </row>
    <row r="43" spans="1:14">
      <c r="A43" s="20" t="s">
        <v>212</v>
      </c>
      <c r="B43" s="7"/>
      <c r="C43" s="428">
        <v>0.28153299999999998</v>
      </c>
      <c r="D43" s="428">
        <v>2.3E-5</v>
      </c>
      <c r="E43" s="428">
        <v>1.467217</v>
      </c>
      <c r="F43" s="428">
        <v>4.1999999999999998E-5</v>
      </c>
      <c r="G43" s="428">
        <v>6.4999999999999997E-4</v>
      </c>
      <c r="H43" s="428">
        <v>1.7E-5</v>
      </c>
      <c r="I43" s="410">
        <v>1.702E-2</v>
      </c>
      <c r="J43" s="410">
        <v>6.3000000000000003E-4</v>
      </c>
      <c r="K43" s="408">
        <v>-44.273918347862427</v>
      </c>
      <c r="L43" s="408">
        <v>-2.6610716123798284</v>
      </c>
      <c r="M43" s="284">
        <v>0.81695573875886662</v>
      </c>
      <c r="N43" s="428">
        <v>0.28150978013992128</v>
      </c>
    </row>
    <row r="44" spans="1:14">
      <c r="A44" s="20" t="s">
        <v>213</v>
      </c>
      <c r="B44" s="7"/>
      <c r="C44" s="428">
        <v>0.28153899999999998</v>
      </c>
      <c r="D44" s="428">
        <v>2.3E-5</v>
      </c>
      <c r="E44" s="428">
        <v>1.467168</v>
      </c>
      <c r="F44" s="428">
        <v>2.9E-5</v>
      </c>
      <c r="G44" s="428">
        <v>9.6599999999999995E-4</v>
      </c>
      <c r="H44" s="428">
        <v>4.5000000000000003E-5</v>
      </c>
      <c r="I44" s="410">
        <v>2.75E-2</v>
      </c>
      <c r="J44" s="410">
        <v>1.1999999999999999E-3</v>
      </c>
      <c r="K44" s="408">
        <v>-44.061743020317181</v>
      </c>
      <c r="L44" s="408">
        <v>-2.8488809664362069</v>
      </c>
      <c r="M44" s="284">
        <v>0.81693832826002799</v>
      </c>
      <c r="N44" s="428">
        <v>0.28150449171563685</v>
      </c>
    </row>
    <row r="45" spans="1:14">
      <c r="A45" s="20" t="s">
        <v>214</v>
      </c>
      <c r="B45" s="7"/>
      <c r="C45" s="428">
        <v>0.28156300000000001</v>
      </c>
      <c r="D45" s="428">
        <v>2.0999999999999999E-5</v>
      </c>
      <c r="E45" s="428">
        <v>1.4671430000000001</v>
      </c>
      <c r="F45" s="428">
        <v>3.6000000000000001E-5</v>
      </c>
      <c r="G45" s="428">
        <v>1.225E-3</v>
      </c>
      <c r="H45" s="428">
        <v>4.0000000000000003E-5</v>
      </c>
      <c r="I45" s="410">
        <v>3.44E-2</v>
      </c>
      <c r="J45" s="410">
        <v>1.2999999999999999E-3</v>
      </c>
      <c r="K45" s="408">
        <v>-43.213041710132849</v>
      </c>
      <c r="L45" s="408">
        <v>-2.325138795442605</v>
      </c>
      <c r="M45" s="284">
        <v>0.74583663336446904</v>
      </c>
      <c r="N45" s="428">
        <v>0.28151923949446706</v>
      </c>
    </row>
    <row r="46" spans="1:14" s="122" customFormat="1">
      <c r="A46" s="120" t="s">
        <v>183</v>
      </c>
      <c r="B46" s="121"/>
      <c r="C46" s="432">
        <v>0.28157399999999999</v>
      </c>
      <c r="D46" s="432">
        <v>2.5000000000000001E-5</v>
      </c>
      <c r="E46" s="432">
        <v>1.467287</v>
      </c>
      <c r="F46" s="432">
        <v>6.3999999999999997E-5</v>
      </c>
      <c r="G46" s="432">
        <v>1.291E-3</v>
      </c>
      <c r="H46" s="432">
        <v>5.5999999999999999E-5</v>
      </c>
      <c r="I46" s="433">
        <v>3.5630000000000002E-2</v>
      </c>
      <c r="J46" s="433">
        <v>6.6E-4</v>
      </c>
      <c r="K46" s="434">
        <v>-42.824053609633594</v>
      </c>
      <c r="L46" s="434">
        <v>-2.0182225898812689</v>
      </c>
      <c r="M46" s="435">
        <v>0.88786606717949823</v>
      </c>
      <c r="N46" s="432">
        <v>0.28152788178559751</v>
      </c>
    </row>
    <row r="47" spans="1:14" s="61" customFormat="1">
      <c r="A47" s="60" t="s">
        <v>648</v>
      </c>
      <c r="B47" s="87"/>
      <c r="C47" s="429">
        <f>AVERAGE(C35:C45)</f>
        <v>0.28154463636363636</v>
      </c>
      <c r="D47" s="429"/>
      <c r="E47" s="429">
        <f t="shared" ref="E47:N47" si="3">AVERAGE(E35:E45)</f>
        <v>1.4671819090909088</v>
      </c>
      <c r="F47" s="429"/>
      <c r="G47" s="429">
        <f t="shared" si="3"/>
        <v>9.1770909090909097E-4</v>
      </c>
      <c r="H47" s="429"/>
      <c r="I47" s="430">
        <f t="shared" si="3"/>
        <v>2.5234545454545454E-2</v>
      </c>
      <c r="J47" s="430"/>
      <c r="K47" s="431">
        <f t="shared" si="3"/>
        <v>-43.862426803530575</v>
      </c>
      <c r="L47" s="431">
        <f>AVERAGE(L35:L45)</f>
        <v>-2.5874515353799508</v>
      </c>
      <c r="M47" s="436"/>
      <c r="N47" s="429">
        <f t="shared" si="3"/>
        <v>0.28151185316873817</v>
      </c>
    </row>
    <row r="48" spans="1:14" s="61" customFormat="1">
      <c r="A48" s="60" t="s">
        <v>599</v>
      </c>
      <c r="B48" s="87"/>
      <c r="C48" s="429">
        <f>2*_xlfn.STDEV.S(C35:C45)</f>
        <v>3.5679380345205629E-5</v>
      </c>
      <c r="D48" s="429"/>
      <c r="E48" s="429">
        <f t="shared" ref="E48:N48" si="4">2*_xlfn.STDEV.S(E35:E45)</f>
        <v>5.6195761729497851E-5</v>
      </c>
      <c r="F48" s="429"/>
      <c r="G48" s="429">
        <f t="shared" si="4"/>
        <v>5.8225798718125263E-4</v>
      </c>
      <c r="H48" s="429"/>
      <c r="I48" s="430">
        <f t="shared" si="4"/>
        <v>1.5623286116912423E-2</v>
      </c>
      <c r="J48" s="430"/>
      <c r="K48" s="431">
        <f t="shared" si="4"/>
        <v>1.2617140352281988</v>
      </c>
      <c r="L48" s="431">
        <f t="shared" si="4"/>
        <v>0.60672688252724727</v>
      </c>
      <c r="M48" s="436"/>
      <c r="N48" s="429">
        <f t="shared" si="4"/>
        <v>1.7084501438701472E-5</v>
      </c>
    </row>
    <row r="49" spans="1:14">
      <c r="A49" s="20"/>
      <c r="B49" s="7"/>
      <c r="C49" s="428"/>
      <c r="D49" s="428"/>
      <c r="E49" s="428"/>
      <c r="F49" s="428"/>
      <c r="G49" s="428"/>
      <c r="H49" s="428"/>
      <c r="I49" s="410"/>
      <c r="J49" s="410"/>
      <c r="K49" s="408"/>
      <c r="L49" s="408"/>
      <c r="M49" s="284"/>
      <c r="N49" s="428"/>
    </row>
    <row r="50" spans="1:14">
      <c r="A50" s="20"/>
      <c r="B50" s="7"/>
      <c r="C50" s="428"/>
      <c r="D50" s="428"/>
      <c r="E50" s="428"/>
      <c r="F50" s="428"/>
      <c r="G50" s="428"/>
      <c r="H50" s="428"/>
      <c r="I50" s="410"/>
      <c r="J50" s="410"/>
      <c r="K50" s="408"/>
      <c r="L50" s="408"/>
      <c r="M50" s="284"/>
      <c r="N50" s="428"/>
    </row>
    <row r="51" spans="1:14">
      <c r="A51" s="22" t="s">
        <v>406</v>
      </c>
      <c r="B51" s="7"/>
      <c r="C51" s="428"/>
      <c r="D51" s="428"/>
      <c r="E51" s="428"/>
      <c r="F51" s="428"/>
      <c r="G51" s="428"/>
      <c r="H51" s="428"/>
      <c r="I51" s="410"/>
      <c r="J51" s="410"/>
      <c r="K51" s="408"/>
      <c r="L51" s="408"/>
      <c r="M51" s="284"/>
      <c r="N51" s="428"/>
    </row>
    <row r="52" spans="1:14">
      <c r="A52" s="20" t="s">
        <v>238</v>
      </c>
      <c r="B52" s="7"/>
      <c r="C52" s="428">
        <v>0.28156399999999998</v>
      </c>
      <c r="D52" s="428">
        <v>2.0000000000000002E-5</v>
      </c>
      <c r="E52" s="428">
        <v>1.4671689999999999</v>
      </c>
      <c r="F52" s="428">
        <v>2.9E-5</v>
      </c>
      <c r="G52" s="428">
        <v>7.7700000000000002E-4</v>
      </c>
      <c r="H52" s="428">
        <v>1.2E-5</v>
      </c>
      <c r="I52" s="410">
        <v>2.1309999999999999E-2</v>
      </c>
      <c r="J52" s="410">
        <v>5.9000000000000003E-4</v>
      </c>
      <c r="K52" s="408">
        <v>-43.177679155542712</v>
      </c>
      <c r="L52" s="408">
        <v>-1.7212763942542342</v>
      </c>
      <c r="M52" s="284">
        <v>0.71031808043641953</v>
      </c>
      <c r="N52" s="428">
        <v>0.28153624333649052</v>
      </c>
    </row>
    <row r="53" spans="1:14">
      <c r="A53" s="20" t="s">
        <v>239</v>
      </c>
      <c r="B53" s="7"/>
      <c r="C53" s="428">
        <v>0.28160600000000002</v>
      </c>
      <c r="D53" s="428">
        <v>2.0999999999999999E-5</v>
      </c>
      <c r="E53" s="428">
        <v>1.4671799999999999</v>
      </c>
      <c r="F53" s="428">
        <v>3.6999999999999998E-5</v>
      </c>
      <c r="G53" s="428">
        <v>1.4220000000000001E-3</v>
      </c>
      <c r="H53" s="428">
        <v>2.5999999999999998E-5</v>
      </c>
      <c r="I53" s="410">
        <v>3.7699999999999997E-2</v>
      </c>
      <c r="J53" s="410">
        <v>6.9999999999999999E-4</v>
      </c>
      <c r="K53" s="408">
        <v>-41.692451862721526</v>
      </c>
      <c r="L53" s="408">
        <v>-1.0479886257097615</v>
      </c>
      <c r="M53" s="284">
        <v>0.74572274738464361</v>
      </c>
      <c r="N53" s="428">
        <v>0.28155520209072016</v>
      </c>
    </row>
    <row r="54" spans="1:14">
      <c r="A54" s="20" t="s">
        <v>221</v>
      </c>
      <c r="B54" s="7"/>
      <c r="C54" s="428">
        <v>0.28161700000000001</v>
      </c>
      <c r="D54" s="428">
        <v>2.3E-5</v>
      </c>
      <c r="E54" s="428">
        <v>1.4671909999999999</v>
      </c>
      <c r="F54" s="428">
        <v>4.1E-5</v>
      </c>
      <c r="G54" s="428">
        <v>2.5509999999999999E-3</v>
      </c>
      <c r="H54" s="428">
        <v>4.6999999999999997E-5</v>
      </c>
      <c r="I54" s="410">
        <v>7.4999999999999997E-2</v>
      </c>
      <c r="J54" s="410">
        <v>2.3999999999999998E-3</v>
      </c>
      <c r="K54" s="408">
        <v>-41.303463762222272</v>
      </c>
      <c r="L54" s="408">
        <v>-2.0896329188657692</v>
      </c>
      <c r="M54" s="284">
        <v>0.81671205928619373</v>
      </c>
      <c r="N54" s="428">
        <v>0.2815258709799065</v>
      </c>
    </row>
    <row r="55" spans="1:14">
      <c r="A55" s="20" t="s">
        <v>240</v>
      </c>
      <c r="B55" s="7"/>
      <c r="C55" s="428">
        <v>0.28156599999999998</v>
      </c>
      <c r="D55" s="428">
        <v>2.0000000000000002E-5</v>
      </c>
      <c r="E55" s="428">
        <v>1.46715</v>
      </c>
      <c r="F55" s="428">
        <v>3.0000000000000001E-5</v>
      </c>
      <c r="G55" s="428">
        <v>9.9599999999999992E-4</v>
      </c>
      <c r="H55" s="428">
        <v>7.5000000000000002E-6</v>
      </c>
      <c r="I55" s="410">
        <v>2.6270000000000002E-2</v>
      </c>
      <c r="J55" s="410">
        <v>4.6000000000000001E-4</v>
      </c>
      <c r="K55" s="408">
        <v>-43.106954046361338</v>
      </c>
      <c r="L55" s="408">
        <v>-1.9280811836630551</v>
      </c>
      <c r="M55" s="284">
        <v>0.7103130349545046</v>
      </c>
      <c r="N55" s="428">
        <v>0.28153042002978707</v>
      </c>
    </row>
    <row r="56" spans="1:14">
      <c r="A56" s="20" t="s">
        <v>224</v>
      </c>
      <c r="B56" s="7"/>
      <c r="C56" s="428">
        <v>0.28159299999999998</v>
      </c>
      <c r="D56" s="428">
        <v>2.4000000000000001E-5</v>
      </c>
      <c r="E56" s="428">
        <v>1.467212</v>
      </c>
      <c r="F56" s="428">
        <v>4.0000000000000003E-5</v>
      </c>
      <c r="G56" s="428">
        <v>1.9599999999999999E-3</v>
      </c>
      <c r="H56" s="428">
        <v>1E-4</v>
      </c>
      <c r="I56" s="410">
        <v>5.3900000000000003E-2</v>
      </c>
      <c r="J56" s="410">
        <v>2.5999999999999999E-3</v>
      </c>
      <c r="K56" s="408">
        <v>-42.152165072405488</v>
      </c>
      <c r="L56" s="408">
        <v>-2.1921878033370756</v>
      </c>
      <c r="M56" s="284">
        <v>0.85229391355608997</v>
      </c>
      <c r="N56" s="428">
        <v>0.28152298319114727</v>
      </c>
    </row>
    <row r="57" spans="1:14">
      <c r="A57" s="20" t="s">
        <v>225</v>
      </c>
      <c r="B57" s="7"/>
      <c r="C57" s="428">
        <v>0.28159600000000001</v>
      </c>
      <c r="D57" s="428">
        <v>2.0000000000000002E-5</v>
      </c>
      <c r="E57" s="428">
        <v>1.4671730000000001</v>
      </c>
      <c r="F57" s="428">
        <v>3.8000000000000002E-5</v>
      </c>
      <c r="G57" s="428">
        <v>1.2899999999999999E-3</v>
      </c>
      <c r="H57" s="428">
        <v>1E-4</v>
      </c>
      <c r="I57" s="410">
        <v>3.61E-2</v>
      </c>
      <c r="J57" s="410">
        <v>2.8E-3</v>
      </c>
      <c r="K57" s="408">
        <v>-42.046077408631753</v>
      </c>
      <c r="L57" s="408">
        <v>-1.2356615368658286</v>
      </c>
      <c r="M57" s="284">
        <v>0.71023736132615523</v>
      </c>
      <c r="N57" s="428">
        <v>0.2815499175084592</v>
      </c>
    </row>
    <row r="58" spans="1:14">
      <c r="A58" s="20" t="s">
        <v>241</v>
      </c>
      <c r="B58" s="7"/>
      <c r="C58" s="428">
        <v>0.28157500000000002</v>
      </c>
      <c r="D58" s="428">
        <v>2.0999999999999999E-5</v>
      </c>
      <c r="E58" s="428">
        <v>1.467155</v>
      </c>
      <c r="F58" s="428">
        <v>3.3000000000000003E-5</v>
      </c>
      <c r="G58" s="428">
        <v>9.7799999999999992E-4</v>
      </c>
      <c r="H58" s="428">
        <v>1.0000000000000001E-5</v>
      </c>
      <c r="I58" s="410">
        <v>2.725E-2</v>
      </c>
      <c r="J58" s="410">
        <v>5.8E-4</v>
      </c>
      <c r="K58" s="408">
        <v>-42.788691055041241</v>
      </c>
      <c r="L58" s="408">
        <v>-1.5856261033919683</v>
      </c>
      <c r="M58" s="284">
        <v>0.74580484773151023</v>
      </c>
      <c r="N58" s="428">
        <v>0.28154006304129697</v>
      </c>
    </row>
    <row r="59" spans="1:14">
      <c r="A59" s="20" t="s">
        <v>222</v>
      </c>
      <c r="B59" s="7"/>
      <c r="C59" s="428">
        <v>0.28157599999999999</v>
      </c>
      <c r="D59" s="428">
        <v>2.0999999999999999E-5</v>
      </c>
      <c r="E59" s="428">
        <v>1.4671780000000001</v>
      </c>
      <c r="F59" s="428">
        <v>4.0000000000000003E-5</v>
      </c>
      <c r="G59" s="428">
        <v>1.3630000000000001E-3</v>
      </c>
      <c r="H59" s="428">
        <v>2.6999999999999999E-5</v>
      </c>
      <c r="I59" s="410">
        <v>3.5159999999999997E-2</v>
      </c>
      <c r="J59" s="410">
        <v>9.7000000000000005E-4</v>
      </c>
      <c r="K59" s="408">
        <v>-42.753328500451104</v>
      </c>
      <c r="L59" s="408">
        <v>-2.0385378277265609</v>
      </c>
      <c r="M59" s="284">
        <v>0.74580219905105549</v>
      </c>
      <c r="N59" s="428">
        <v>0.28152730973955803</v>
      </c>
    </row>
    <row r="60" spans="1:14">
      <c r="A60" s="20" t="s">
        <v>242</v>
      </c>
      <c r="B60" s="7"/>
      <c r="C60" s="428">
        <v>0.28156199999999998</v>
      </c>
      <c r="D60" s="428">
        <v>2.0000000000000002E-5</v>
      </c>
      <c r="E60" s="428">
        <v>1.467222</v>
      </c>
      <c r="F60" s="428">
        <v>3.6000000000000001E-5</v>
      </c>
      <c r="G60" s="428">
        <v>1.66E-3</v>
      </c>
      <c r="H60" s="428">
        <v>3.6000000000000001E-5</v>
      </c>
      <c r="I60" s="410">
        <v>4.2540000000000001E-2</v>
      </c>
      <c r="J60" s="410">
        <v>7.2999999999999996E-4</v>
      </c>
      <c r="K60" s="408">
        <v>-43.248404264725202</v>
      </c>
      <c r="L60" s="408">
        <v>-2.9125089233650314</v>
      </c>
      <c r="M60" s="284">
        <v>0.71032312599001302</v>
      </c>
      <c r="N60" s="428">
        <v>0.28150270004964512</v>
      </c>
    </row>
    <row r="61" spans="1:14" s="122" customFormat="1">
      <c r="A61" s="120" t="s">
        <v>415</v>
      </c>
      <c r="B61" s="121"/>
      <c r="C61" s="432">
        <v>0.28162399999999999</v>
      </c>
      <c r="D61" s="432">
        <v>2.9E-5</v>
      </c>
      <c r="E61" s="432">
        <v>1.4672160000000001</v>
      </c>
      <c r="F61" s="432">
        <v>4.6999999999999997E-5</v>
      </c>
      <c r="G61" s="432">
        <v>2.81E-3</v>
      </c>
      <c r="H61" s="432">
        <v>1.1E-4</v>
      </c>
      <c r="I61" s="433">
        <v>7.6200000000000004E-2</v>
      </c>
      <c r="J61" s="433">
        <v>3.0999999999999999E-3</v>
      </c>
      <c r="K61" s="434">
        <v>-41.055925880086889</v>
      </c>
      <c r="L61" s="434">
        <v>-2.1696167061624472</v>
      </c>
      <c r="M61" s="435">
        <v>1.0297417833707354</v>
      </c>
      <c r="N61" s="432">
        <v>0.28152361875873666</v>
      </c>
    </row>
    <row r="62" spans="1:14" s="61" customFormat="1">
      <c r="A62" s="60" t="s">
        <v>648</v>
      </c>
      <c r="B62" s="87"/>
      <c r="C62" s="429">
        <f>AVERAGE(C52:C60)</f>
        <v>0.28158388888888886</v>
      </c>
      <c r="D62" s="429"/>
      <c r="E62" s="429">
        <f t="shared" ref="E62:N62" si="5">AVERAGE(E52:E60)</f>
        <v>1.467181111111111</v>
      </c>
      <c r="F62" s="429"/>
      <c r="G62" s="429">
        <f t="shared" si="5"/>
        <v>1.4441111111111109E-3</v>
      </c>
      <c r="H62" s="429"/>
      <c r="I62" s="429">
        <f t="shared" si="5"/>
        <v>3.9470000000000005E-2</v>
      </c>
      <c r="J62" s="429"/>
      <c r="K62" s="431">
        <f t="shared" si="5"/>
        <v>-42.474357236455852</v>
      </c>
      <c r="L62" s="431">
        <f t="shared" si="5"/>
        <v>-1.8612779241310315</v>
      </c>
      <c r="M62" s="436"/>
      <c r="N62" s="429">
        <f t="shared" si="5"/>
        <v>0.28153230110744565</v>
      </c>
    </row>
    <row r="63" spans="1:14" s="61" customFormat="1">
      <c r="A63" s="60" t="s">
        <v>599</v>
      </c>
      <c r="B63" s="87"/>
      <c r="C63" s="429">
        <f>2*_xlfn.STDEV.S(C52:C60)</f>
        <v>3.9691868744696023E-5</v>
      </c>
      <c r="D63" s="429"/>
      <c r="E63" s="429">
        <f t="shared" ref="E63:N63" si="6">2*_xlfn.STDEV.S(E52:E60)</f>
        <v>4.7942094702308905E-5</v>
      </c>
      <c r="F63" s="429"/>
      <c r="G63" s="429">
        <f t="shared" si="6"/>
        <v>1.1026946288272398E-3</v>
      </c>
      <c r="H63" s="429"/>
      <c r="I63" s="429">
        <f t="shared" si="6"/>
        <v>3.2912388245157735E-2</v>
      </c>
      <c r="J63" s="429"/>
      <c r="K63" s="431">
        <f t="shared" si="6"/>
        <v>1.4036058753009535</v>
      </c>
      <c r="L63" s="431">
        <f t="shared" si="6"/>
        <v>1.1070314846515679</v>
      </c>
      <c r="M63" s="436"/>
      <c r="N63" s="429">
        <f t="shared" si="6"/>
        <v>3.1172314161249165E-5</v>
      </c>
    </row>
    <row r="64" spans="1:14">
      <c r="A64" s="20"/>
      <c r="B64" s="7"/>
      <c r="C64" s="428"/>
      <c r="D64" s="428"/>
      <c r="E64" s="428"/>
      <c r="F64" s="428"/>
      <c r="G64" s="428"/>
      <c r="H64" s="428"/>
      <c r="I64" s="410"/>
      <c r="J64" s="410"/>
      <c r="K64" s="408"/>
      <c r="L64" s="408"/>
      <c r="M64" s="284"/>
      <c r="N64" s="428"/>
    </row>
    <row r="65" spans="1:14">
      <c r="A65" s="20"/>
      <c r="B65" s="7"/>
      <c r="C65" s="428"/>
      <c r="D65" s="428"/>
      <c r="E65" s="428"/>
      <c r="F65" s="428"/>
      <c r="G65" s="428"/>
      <c r="H65" s="428"/>
      <c r="I65" s="410"/>
      <c r="J65" s="410"/>
      <c r="K65" s="408"/>
      <c r="L65" s="408"/>
      <c r="M65" s="284"/>
      <c r="N65" s="428"/>
    </row>
    <row r="66" spans="1:14">
      <c r="A66" s="20"/>
      <c r="B66" s="7"/>
      <c r="C66" s="428"/>
      <c r="D66" s="428"/>
      <c r="E66" s="428"/>
      <c r="F66" s="428"/>
      <c r="G66" s="428"/>
      <c r="H66" s="428"/>
      <c r="I66" s="410"/>
      <c r="J66" s="410"/>
      <c r="K66" s="408"/>
      <c r="L66" s="408"/>
      <c r="M66" s="284"/>
      <c r="N66" s="428"/>
    </row>
    <row r="67" spans="1:14">
      <c r="A67" s="22" t="s">
        <v>1143</v>
      </c>
      <c r="B67" s="7"/>
      <c r="C67" s="428"/>
      <c r="D67" s="428"/>
      <c r="E67" s="428"/>
      <c r="F67" s="428"/>
      <c r="G67" s="428"/>
      <c r="H67" s="428"/>
      <c r="I67" s="410"/>
      <c r="J67" s="410"/>
      <c r="K67" s="408"/>
      <c r="L67" s="408"/>
      <c r="M67" s="284"/>
      <c r="N67" s="428"/>
    </row>
    <row r="68" spans="1:14">
      <c r="A68" s="20" t="s">
        <v>246</v>
      </c>
      <c r="B68" s="7"/>
      <c r="C68" s="428">
        <v>0.28157199999999999</v>
      </c>
      <c r="D68" s="428">
        <v>2.1999999999999999E-5</v>
      </c>
      <c r="E68" s="428">
        <v>1.4671989999999999</v>
      </c>
      <c r="F68" s="428">
        <v>3.8999999999999999E-5</v>
      </c>
      <c r="G68" s="428">
        <v>1.315E-3</v>
      </c>
      <c r="H68" s="428">
        <v>4.3000000000000002E-5</v>
      </c>
      <c r="I68" s="410">
        <v>3.32E-2</v>
      </c>
      <c r="J68" s="410">
        <v>1E-3</v>
      </c>
      <c r="K68" s="408">
        <v>-42.894778718814976</v>
      </c>
      <c r="L68" s="408">
        <v>-2.119696446933883</v>
      </c>
      <c r="M68" s="284">
        <v>0.78132768883269643</v>
      </c>
      <c r="N68" s="428">
        <v>0.28152502443691768</v>
      </c>
    </row>
    <row r="69" spans="1:14">
      <c r="A69" s="20" t="s">
        <v>243</v>
      </c>
      <c r="B69" s="7"/>
      <c r="C69" s="428">
        <v>0.28156799999999998</v>
      </c>
      <c r="D69" s="428">
        <v>2.3E-5</v>
      </c>
      <c r="E69" s="428">
        <v>1.467198</v>
      </c>
      <c r="F69" s="428">
        <v>3.8999999999999999E-5</v>
      </c>
      <c r="G69" s="428">
        <v>1.276E-3</v>
      </c>
      <c r="H69" s="428">
        <v>1.8E-5</v>
      </c>
      <c r="I69" s="410">
        <v>3.2770000000000001E-2</v>
      </c>
      <c r="J69" s="410">
        <v>2.5000000000000001E-4</v>
      </c>
      <c r="K69" s="408">
        <v>-43.036228937178848</v>
      </c>
      <c r="L69" s="408">
        <v>-2.2122727937867737</v>
      </c>
      <c r="M69" s="284">
        <v>0.81685418797590648</v>
      </c>
      <c r="N69" s="428">
        <v>0.28152241762852243</v>
      </c>
    </row>
    <row r="70" spans="1:14">
      <c r="A70" s="20" t="s">
        <v>247</v>
      </c>
      <c r="B70" s="7"/>
      <c r="C70" s="428">
        <v>0.28157100000000002</v>
      </c>
      <c r="D70" s="428">
        <v>2.4000000000000001E-5</v>
      </c>
      <c r="E70" s="428">
        <v>1.4672080000000001</v>
      </c>
      <c r="F70" s="428">
        <v>3.8000000000000002E-5</v>
      </c>
      <c r="G70" s="428">
        <v>1.25E-3</v>
      </c>
      <c r="H70" s="428">
        <v>1.5E-5</v>
      </c>
      <c r="I70" s="410">
        <v>3.1850000000000003E-2</v>
      </c>
      <c r="J70" s="410">
        <v>2.1000000000000001E-4</v>
      </c>
      <c r="K70" s="408">
        <v>-42.930141273405113</v>
      </c>
      <c r="L70" s="408">
        <v>-2.0727483722604578</v>
      </c>
      <c r="M70" s="284">
        <v>0.85236050587596024</v>
      </c>
      <c r="N70" s="428">
        <v>0.28152634642292557</v>
      </c>
    </row>
    <row r="71" spans="1:14">
      <c r="A71" s="20" t="s">
        <v>248</v>
      </c>
      <c r="B71" s="7"/>
      <c r="C71" s="428">
        <v>0.281586</v>
      </c>
      <c r="D71" s="428">
        <v>2.1999999999999999E-5</v>
      </c>
      <c r="E71" s="428">
        <v>1.4671639999999999</v>
      </c>
      <c r="F71" s="428">
        <v>3.8000000000000002E-5</v>
      </c>
      <c r="G71" s="428">
        <v>1.684E-3</v>
      </c>
      <c r="H71" s="428">
        <v>4.1999999999999998E-5</v>
      </c>
      <c r="I71" s="410">
        <v>4.2700000000000002E-2</v>
      </c>
      <c r="J71" s="410">
        <v>6.8999999999999997E-4</v>
      </c>
      <c r="K71" s="408">
        <v>-42.399702954541986</v>
      </c>
      <c r="L71" s="408">
        <v>-2.0906371971518567</v>
      </c>
      <c r="M71" s="284">
        <v>0.78128884248506669</v>
      </c>
      <c r="N71" s="428">
        <v>0.28152584270096531</v>
      </c>
    </row>
    <row r="72" spans="1:14">
      <c r="A72" s="20" t="s">
        <v>249</v>
      </c>
      <c r="B72" s="7"/>
      <c r="C72" s="428">
        <v>0.28150700000000001</v>
      </c>
      <c r="D72" s="428">
        <v>2.4000000000000001E-5</v>
      </c>
      <c r="E72" s="428">
        <v>1.467241</v>
      </c>
      <c r="F72" s="428">
        <v>5.3000000000000001E-5</v>
      </c>
      <c r="G72" s="428">
        <v>8.8599999999999996E-4</v>
      </c>
      <c r="H72" s="428">
        <v>4.8000000000000001E-5</v>
      </c>
      <c r="I72" s="410">
        <v>2.2599999999999999E-2</v>
      </c>
      <c r="J72" s="410">
        <v>1.1999999999999999E-3</v>
      </c>
      <c r="K72" s="408">
        <v>-45.193344767225916</v>
      </c>
      <c r="L72" s="408">
        <v>-3.8838153872688963</v>
      </c>
      <c r="M72" s="284">
        <v>0.85255428817045398</v>
      </c>
      <c r="N72" s="428">
        <v>0.28147534954456965</v>
      </c>
    </row>
    <row r="73" spans="1:14">
      <c r="A73" s="20" t="s">
        <v>251</v>
      </c>
      <c r="B73" s="7"/>
      <c r="C73" s="428">
        <v>0.281557</v>
      </c>
      <c r="D73" s="428">
        <v>2.1999999999999999E-5</v>
      </c>
      <c r="E73" s="428">
        <v>1.4671829999999999</v>
      </c>
      <c r="F73" s="428">
        <v>3.6999999999999998E-5</v>
      </c>
      <c r="G73" s="428">
        <v>1.338E-3</v>
      </c>
      <c r="H73" s="428">
        <v>3.4E-5</v>
      </c>
      <c r="I73" s="410">
        <v>3.5299999999999998E-2</v>
      </c>
      <c r="J73" s="410">
        <v>1.1000000000000001E-3</v>
      </c>
      <c r="K73" s="408">
        <v>-43.425217037679211</v>
      </c>
      <c r="L73" s="408">
        <v>-2.6815744592134649</v>
      </c>
      <c r="M73" s="284">
        <v>0.78136931420635958</v>
      </c>
      <c r="N73" s="428">
        <v>0.28150920281109953</v>
      </c>
    </row>
    <row r="74" spans="1:14">
      <c r="A74" s="20" t="s">
        <v>252</v>
      </c>
      <c r="B74" s="7"/>
      <c r="C74" s="428">
        <v>0.28156999999999999</v>
      </c>
      <c r="D74" s="428">
        <v>2.1999999999999999E-5</v>
      </c>
      <c r="E74" s="428">
        <v>1.467212</v>
      </c>
      <c r="F74" s="428">
        <v>3.6000000000000001E-5</v>
      </c>
      <c r="G74" s="428">
        <v>1.472E-3</v>
      </c>
      <c r="H74" s="428">
        <v>1.5999999999999999E-5</v>
      </c>
      <c r="I74" s="410">
        <v>3.7449999999999997E-2</v>
      </c>
      <c r="J74" s="410">
        <v>3.2000000000000003E-4</v>
      </c>
      <c r="K74" s="408">
        <v>-42.965503827997466</v>
      </c>
      <c r="L74" s="408">
        <v>-2.3898989458770448</v>
      </c>
      <c r="M74" s="284">
        <v>0.78133323862627413</v>
      </c>
      <c r="N74" s="428">
        <v>0.28151741594763713</v>
      </c>
    </row>
    <row r="75" spans="1:14">
      <c r="A75" s="20" t="s">
        <v>253</v>
      </c>
      <c r="B75" s="7"/>
      <c r="C75" s="428">
        <v>0.28157500000000002</v>
      </c>
      <c r="D75" s="428">
        <v>2.5000000000000001E-5</v>
      </c>
      <c r="E75" s="428">
        <v>1.4672080000000001</v>
      </c>
      <c r="F75" s="428">
        <v>4.1999999999999998E-5</v>
      </c>
      <c r="G75" s="428">
        <v>1.4970000000000001E-3</v>
      </c>
      <c r="H75" s="428">
        <v>2.5999999999999998E-5</v>
      </c>
      <c r="I75" s="410">
        <v>3.9899999999999998E-2</v>
      </c>
      <c r="J75" s="410">
        <v>1.1000000000000001E-3</v>
      </c>
      <c r="K75" s="408">
        <v>-42.788691055041241</v>
      </c>
      <c r="L75" s="408">
        <v>-2.2440483976859937</v>
      </c>
      <c r="M75" s="284">
        <v>0.88786291396608363</v>
      </c>
      <c r="N75" s="428">
        <v>0.28152152287609566</v>
      </c>
    </row>
    <row r="76" spans="1:14">
      <c r="A76" s="20" t="s">
        <v>254</v>
      </c>
      <c r="B76" s="7"/>
      <c r="C76" s="428">
        <v>0.28162900000000002</v>
      </c>
      <c r="D76" s="428">
        <v>2.5999999999999998E-5</v>
      </c>
      <c r="E76" s="428">
        <v>1.4671829999999999</v>
      </c>
      <c r="F76" s="428">
        <v>4.1999999999999998E-5</v>
      </c>
      <c r="G76" s="428">
        <v>1.039E-3</v>
      </c>
      <c r="H76" s="428">
        <v>4.3999999999999999E-5</v>
      </c>
      <c r="I76" s="410">
        <v>2.7199999999999998E-2</v>
      </c>
      <c r="J76" s="410">
        <v>1.6000000000000001E-3</v>
      </c>
      <c r="K76" s="408">
        <v>-40.879113107130664</v>
      </c>
      <c r="L76" s="408">
        <v>0.25470482574840858</v>
      </c>
      <c r="M76" s="284">
        <v>0.92320038064261833</v>
      </c>
      <c r="N76" s="428">
        <v>0.28159188394673573</v>
      </c>
    </row>
    <row r="77" spans="1:14">
      <c r="A77" s="20" t="s">
        <v>255</v>
      </c>
      <c r="B77" s="7"/>
      <c r="C77" s="428">
        <v>0.28156599999999998</v>
      </c>
      <c r="D77" s="428">
        <v>2.4000000000000001E-5</v>
      </c>
      <c r="E77" s="428">
        <v>1.4671639999999999</v>
      </c>
      <c r="F77" s="428">
        <v>3.1999999999999999E-5</v>
      </c>
      <c r="G77" s="428">
        <v>1.129E-3</v>
      </c>
      <c r="H77" s="428">
        <v>3.0000000000000001E-5</v>
      </c>
      <c r="I77" s="410">
        <v>2.9700000000000001E-2</v>
      </c>
      <c r="J77" s="410">
        <v>1.1999999999999999E-3</v>
      </c>
      <c r="K77" s="408">
        <v>-43.106954046361338</v>
      </c>
      <c r="L77" s="408">
        <v>-2.0968098255536027</v>
      </c>
      <c r="M77" s="284">
        <v>0.85237564194540549</v>
      </c>
      <c r="N77" s="428">
        <v>0.28152566888918634</v>
      </c>
    </row>
    <row r="78" spans="1:14">
      <c r="A78" s="20" t="s">
        <v>256</v>
      </c>
      <c r="B78" s="7"/>
      <c r="C78" s="428">
        <v>0.28153899999999998</v>
      </c>
      <c r="D78" s="428">
        <v>2.4000000000000001E-5</v>
      </c>
      <c r="E78" s="428">
        <v>1.4671890000000001</v>
      </c>
      <c r="F78" s="428">
        <v>4.1999999999999998E-5</v>
      </c>
      <c r="G78" s="428">
        <v>1.096E-3</v>
      </c>
      <c r="H78" s="428">
        <v>7.1000000000000005E-5</v>
      </c>
      <c r="I78" s="410">
        <v>2.8500000000000001E-2</v>
      </c>
      <c r="J78" s="410">
        <v>2.2000000000000001E-3</v>
      </c>
      <c r="K78" s="408">
        <v>-44.061743020317181</v>
      </c>
      <c r="L78" s="408">
        <v>-3.0138036991100847</v>
      </c>
      <c r="M78" s="284">
        <v>0.85245738601046406</v>
      </c>
      <c r="N78" s="428">
        <v>0.28149984774362113</v>
      </c>
    </row>
    <row r="79" spans="1:14">
      <c r="A79" s="20" t="s">
        <v>257</v>
      </c>
      <c r="B79" s="7"/>
      <c r="C79" s="428">
        <v>0.28157199999999999</v>
      </c>
      <c r="D79" s="428">
        <v>2.4000000000000001E-5</v>
      </c>
      <c r="E79" s="428">
        <v>1.467152</v>
      </c>
      <c r="F79" s="428">
        <v>4.3999999999999999E-5</v>
      </c>
      <c r="G79" s="428">
        <v>1.446E-3</v>
      </c>
      <c r="H79" s="428">
        <v>2.4000000000000001E-5</v>
      </c>
      <c r="I79" s="410">
        <v>3.78E-2</v>
      </c>
      <c r="J79" s="410">
        <v>1.1000000000000001E-3</v>
      </c>
      <c r="K79" s="408">
        <v>-42.894778718814976</v>
      </c>
      <c r="L79" s="408">
        <v>-2.2858878160136875</v>
      </c>
      <c r="M79" s="284">
        <v>0.85235747872657797</v>
      </c>
      <c r="N79" s="428">
        <v>0.2815203447420403</v>
      </c>
    </row>
    <row r="80" spans="1:14">
      <c r="A80" s="20" t="s">
        <v>258</v>
      </c>
      <c r="B80" s="7"/>
      <c r="C80" s="428">
        <v>0.28159099999999998</v>
      </c>
      <c r="D80" s="428">
        <v>2.3E-5</v>
      </c>
      <c r="E80" s="428">
        <v>1.4671670000000001</v>
      </c>
      <c r="F80" s="428">
        <v>3.6999999999999998E-5</v>
      </c>
      <c r="G80" s="428">
        <v>1.4649999999999999E-3</v>
      </c>
      <c r="H80" s="428">
        <v>1.2E-5</v>
      </c>
      <c r="I80" s="410">
        <v>3.8190000000000002E-2</v>
      </c>
      <c r="J80" s="410">
        <v>8.4000000000000003E-4</v>
      </c>
      <c r="K80" s="408">
        <v>-42.222890181587978</v>
      </c>
      <c r="L80" s="408">
        <v>-1.6352393660956643</v>
      </c>
      <c r="M80" s="284">
        <v>0.81678746834948568</v>
      </c>
      <c r="N80" s="428">
        <v>0.28153866600766875</v>
      </c>
    </row>
    <row r="81" spans="1:14">
      <c r="A81" s="20" t="s">
        <v>259</v>
      </c>
      <c r="B81" s="7"/>
      <c r="C81" s="428">
        <v>0.28157100000000002</v>
      </c>
      <c r="D81" s="428">
        <v>1.9000000000000001E-5</v>
      </c>
      <c r="E81" s="428">
        <v>1.46716</v>
      </c>
      <c r="F81" s="428">
        <v>4.3000000000000002E-5</v>
      </c>
      <c r="G81" s="428">
        <v>1.3010000000000001E-3</v>
      </c>
      <c r="H81" s="428">
        <v>2.4000000000000001E-5</v>
      </c>
      <c r="I81" s="410">
        <v>3.4290000000000001E-2</v>
      </c>
      <c r="J81" s="410">
        <v>4.6999999999999999E-4</v>
      </c>
      <c r="K81" s="408">
        <v>-42.930141273405113</v>
      </c>
      <c r="L81" s="408">
        <v>-2.1374488289238602</v>
      </c>
      <c r="M81" s="284">
        <v>0.67478540048513524</v>
      </c>
      <c r="N81" s="428">
        <v>0.28152452455698096</v>
      </c>
    </row>
    <row r="82" spans="1:14">
      <c r="A82" s="20" t="s">
        <v>260</v>
      </c>
      <c r="B82" s="7"/>
      <c r="C82" s="428">
        <v>0.28156500000000001</v>
      </c>
      <c r="D82" s="428">
        <v>2.3E-5</v>
      </c>
      <c r="E82" s="428">
        <v>1.467238</v>
      </c>
      <c r="F82" s="428">
        <v>4.8000000000000001E-5</v>
      </c>
      <c r="G82" s="428">
        <v>1.2930000000000001E-3</v>
      </c>
      <c r="H82" s="428">
        <v>4.1E-5</v>
      </c>
      <c r="I82" s="410">
        <v>3.4349999999999999E-2</v>
      </c>
      <c r="J82" s="410">
        <v>8.5999999999999998E-4</v>
      </c>
      <c r="K82" s="408">
        <v>-43.142316600951467</v>
      </c>
      <c r="L82" s="408">
        <v>-2.340379487667521</v>
      </c>
      <c r="M82" s="284">
        <v>0.81686289133947754</v>
      </c>
      <c r="N82" s="428">
        <v>0.28151881033987419</v>
      </c>
    </row>
    <row r="83" spans="1:14" s="61" customFormat="1">
      <c r="A83" s="60" t="s">
        <v>648</v>
      </c>
      <c r="B83" s="87"/>
      <c r="C83" s="429">
        <f>AVERAGE(C68:C82)</f>
        <v>0.28156926666666671</v>
      </c>
      <c r="D83" s="429"/>
      <c r="E83" s="429">
        <f t="shared" ref="E83:N83" si="7">AVERAGE(E68:E82)</f>
        <v>1.4671910666666668</v>
      </c>
      <c r="F83" s="429"/>
      <c r="G83" s="429">
        <f t="shared" si="7"/>
        <v>1.2991333333333332E-3</v>
      </c>
      <c r="H83" s="429"/>
      <c r="I83" s="430">
        <f t="shared" si="7"/>
        <v>3.372E-2</v>
      </c>
      <c r="J83" s="430"/>
      <c r="K83" s="431">
        <f t="shared" si="7"/>
        <v>-42.991436368030236</v>
      </c>
      <c r="L83" s="431">
        <f t="shared" si="7"/>
        <v>-2.1966370798529584</v>
      </c>
      <c r="M83" s="436"/>
      <c r="N83" s="429">
        <f t="shared" si="7"/>
        <v>0.28152285790632275</v>
      </c>
    </row>
    <row r="84" spans="1:14" s="61" customFormat="1">
      <c r="A84" s="60" t="s">
        <v>599</v>
      </c>
      <c r="B84" s="87"/>
      <c r="C84" s="429">
        <f>2*_xlfn.STDEV.S(C68:C82)</f>
        <v>5.1682916031550517E-5</v>
      </c>
      <c r="D84" s="429"/>
      <c r="E84" s="429">
        <f t="shared" ref="E84:N84" si="8">2*_xlfn.STDEV.S(E68:E82)</f>
        <v>5.4743384031694494E-5</v>
      </c>
      <c r="F84" s="429"/>
      <c r="G84" s="429">
        <f t="shared" si="8"/>
        <v>4.06921450241526E-4</v>
      </c>
      <c r="H84" s="429"/>
      <c r="I84" s="430">
        <f t="shared" si="8"/>
        <v>1.0513047675558759E-2</v>
      </c>
      <c r="J84" s="430"/>
      <c r="K84" s="431">
        <f t="shared" si="8"/>
        <v>1.8276399395848335</v>
      </c>
      <c r="L84" s="431">
        <f t="shared" si="8"/>
        <v>1.7061388091774841</v>
      </c>
      <c r="M84" s="436"/>
      <c r="N84" s="429">
        <f t="shared" si="8"/>
        <v>4.8042260495540949E-5</v>
      </c>
    </row>
    <row r="85" spans="1:14">
      <c r="A85" s="20"/>
      <c r="B85" s="7"/>
      <c r="C85" s="428"/>
      <c r="D85" s="428"/>
      <c r="E85" s="428"/>
      <c r="F85" s="428"/>
      <c r="G85" s="428"/>
      <c r="H85" s="428"/>
      <c r="I85" s="410"/>
      <c r="J85" s="410"/>
      <c r="K85" s="408"/>
      <c r="L85" s="408"/>
      <c r="M85" s="284"/>
      <c r="N85" s="428"/>
    </row>
    <row r="86" spans="1:14">
      <c r="A86" s="20"/>
      <c r="B86" s="7"/>
      <c r="C86" s="428"/>
      <c r="D86" s="428"/>
      <c r="E86" s="428"/>
      <c r="F86" s="428"/>
      <c r="G86" s="428"/>
      <c r="H86" s="428"/>
      <c r="I86" s="410"/>
      <c r="J86" s="410"/>
      <c r="K86" s="408"/>
      <c r="L86" s="408"/>
      <c r="M86" s="284"/>
      <c r="N86" s="428"/>
    </row>
    <row r="87" spans="1:14">
      <c r="A87" s="22" t="s">
        <v>407</v>
      </c>
      <c r="B87" s="7"/>
      <c r="C87" s="428"/>
      <c r="D87" s="428"/>
      <c r="E87" s="428"/>
      <c r="F87" s="428"/>
      <c r="G87" s="428"/>
      <c r="H87" s="428"/>
      <c r="I87" s="410"/>
      <c r="J87" s="410"/>
      <c r="K87" s="408"/>
      <c r="L87" s="408"/>
      <c r="M87" s="284"/>
      <c r="N87" s="428"/>
    </row>
    <row r="88" spans="1:14">
      <c r="A88" s="20" t="s">
        <v>276</v>
      </c>
      <c r="B88" s="7"/>
      <c r="C88" s="428">
        <v>0.28154200000000001</v>
      </c>
      <c r="D88" s="428">
        <v>2.5999999999999998E-5</v>
      </c>
      <c r="E88" s="428">
        <v>1.46709</v>
      </c>
      <c r="F88" s="428">
        <v>5.3999999999999998E-5</v>
      </c>
      <c r="G88" s="428">
        <v>1.1100000000000001E-3</v>
      </c>
      <c r="H88" s="428">
        <v>6.3E-5</v>
      </c>
      <c r="I88" s="410">
        <v>3.1899999999999998E-2</v>
      </c>
      <c r="J88" s="410">
        <v>2.8999999999999998E-3</v>
      </c>
      <c r="K88" s="408">
        <v>-43.955655356542337</v>
      </c>
      <c r="L88" s="408">
        <v>-2.9250247337897495</v>
      </c>
      <c r="M88" s="284">
        <v>0.92348566110917718</v>
      </c>
      <c r="N88" s="428">
        <v>0.28150234762355791</v>
      </c>
    </row>
    <row r="89" spans="1:14">
      <c r="A89" s="20" t="s">
        <v>299</v>
      </c>
      <c r="B89" s="7"/>
      <c r="C89" s="428">
        <v>0.28156100000000001</v>
      </c>
      <c r="D89" s="428">
        <v>2.1999999999999999E-5</v>
      </c>
      <c r="E89" s="428">
        <v>1.4671700000000001</v>
      </c>
      <c r="F89" s="428">
        <v>3.6999999999999998E-5</v>
      </c>
      <c r="G89" s="428">
        <v>1.6260000000000001E-3</v>
      </c>
      <c r="H89" s="428">
        <v>6.6000000000000005E-5</v>
      </c>
      <c r="I89" s="410">
        <v>4.3700000000000003E-2</v>
      </c>
      <c r="J89" s="410">
        <v>2E-3</v>
      </c>
      <c r="K89" s="408">
        <v>-43.283766819315339</v>
      </c>
      <c r="L89" s="408">
        <v>-2.9048885772509081</v>
      </c>
      <c r="M89" s="284">
        <v>0.78135821367305835</v>
      </c>
      <c r="N89" s="428">
        <v>0.2815029146269416</v>
      </c>
    </row>
    <row r="90" spans="1:14">
      <c r="A90" s="20" t="s">
        <v>300</v>
      </c>
      <c r="B90" s="7"/>
      <c r="C90" s="428">
        <v>0.28155400000000003</v>
      </c>
      <c r="D90" s="428">
        <v>3.1999999999999999E-5</v>
      </c>
      <c r="E90" s="428">
        <v>1.46713</v>
      </c>
      <c r="F90" s="428">
        <v>7.2000000000000002E-5</v>
      </c>
      <c r="G90" s="428">
        <v>1.212E-3</v>
      </c>
      <c r="H90" s="428">
        <v>7.7000000000000001E-5</v>
      </c>
      <c r="I90" s="410">
        <v>3.6700000000000003E-2</v>
      </c>
      <c r="J90" s="410">
        <v>4.3E-3</v>
      </c>
      <c r="K90" s="408">
        <v>-43.531304701450722</v>
      </c>
      <c r="L90" s="408">
        <v>-2.6282661471510593</v>
      </c>
      <c r="M90" s="284">
        <v>1.1365492942739224</v>
      </c>
      <c r="N90" s="428">
        <v>0.28151070389166866</v>
      </c>
    </row>
    <row r="91" spans="1:14">
      <c r="A91" s="20" t="s">
        <v>301</v>
      </c>
      <c r="B91" s="7"/>
      <c r="C91" s="428">
        <v>0.28156999999999999</v>
      </c>
      <c r="D91" s="428">
        <v>2.5000000000000001E-5</v>
      </c>
      <c r="E91" s="428">
        <v>1.467171</v>
      </c>
      <c r="F91" s="428">
        <v>3.8000000000000002E-5</v>
      </c>
      <c r="G91" s="428">
        <v>1.4419999999999999E-3</v>
      </c>
      <c r="H91" s="428">
        <v>7.4999999999999993E-5</v>
      </c>
      <c r="I91" s="410">
        <v>3.95E-2</v>
      </c>
      <c r="J91" s="410">
        <v>2E-3</v>
      </c>
      <c r="K91" s="408">
        <v>-42.965503827997466</v>
      </c>
      <c r="L91" s="408">
        <v>-2.3518398537214491</v>
      </c>
      <c r="M91" s="284">
        <v>0.88787868025712968</v>
      </c>
      <c r="N91" s="428">
        <v>0.28151848763348691</v>
      </c>
    </row>
    <row r="92" spans="1:14">
      <c r="A92" s="20" t="s">
        <v>302</v>
      </c>
      <c r="B92" s="7"/>
      <c r="C92" s="428">
        <v>0.28157100000000002</v>
      </c>
      <c r="D92" s="428">
        <v>2.1999999999999999E-5</v>
      </c>
      <c r="E92" s="428">
        <v>1.467206</v>
      </c>
      <c r="F92" s="428">
        <v>3.8999999999999999E-5</v>
      </c>
      <c r="G92" s="428">
        <v>1.688E-3</v>
      </c>
      <c r="H92" s="428">
        <v>9.5000000000000005E-5</v>
      </c>
      <c r="I92" s="410">
        <v>4.53E-2</v>
      </c>
      <c r="J92" s="410">
        <v>3.2000000000000002E-3</v>
      </c>
      <c r="K92" s="408">
        <v>-42.930141273405113</v>
      </c>
      <c r="L92" s="408">
        <v>-2.6284111177321545</v>
      </c>
      <c r="M92" s="284">
        <v>0.78133046371963011</v>
      </c>
      <c r="N92" s="428">
        <v>0.28151069980951871</v>
      </c>
    </row>
    <row r="93" spans="1:14">
      <c r="A93" s="20" t="s">
        <v>303</v>
      </c>
      <c r="B93" s="7"/>
      <c r="C93" s="428">
        <v>0.28158699999999998</v>
      </c>
      <c r="D93" s="428">
        <v>2.3E-5</v>
      </c>
      <c r="E93" s="428">
        <v>1.467195</v>
      </c>
      <c r="F93" s="428">
        <v>4.8999999999999998E-5</v>
      </c>
      <c r="G93" s="428">
        <v>1.5100000000000001E-3</v>
      </c>
      <c r="H93" s="428">
        <v>1.2E-4</v>
      </c>
      <c r="I93" s="410">
        <v>4.0599999999999997E-2</v>
      </c>
      <c r="J93" s="410">
        <v>3.2000000000000002E-3</v>
      </c>
      <c r="K93" s="408">
        <v>-42.36434039995185</v>
      </c>
      <c r="L93" s="408">
        <v>-1.8343811709864433</v>
      </c>
      <c r="M93" s="284">
        <v>0.81679907097983928</v>
      </c>
      <c r="N93" s="428">
        <v>0.28153305847889404</v>
      </c>
    </row>
    <row r="94" spans="1:14">
      <c r="A94" s="20" t="s">
        <v>304</v>
      </c>
      <c r="B94" s="7"/>
      <c r="C94" s="428">
        <v>0.28155400000000003</v>
      </c>
      <c r="D94" s="428">
        <v>2.0000000000000002E-5</v>
      </c>
      <c r="E94" s="428">
        <v>1.467168</v>
      </c>
      <c r="F94" s="428">
        <v>3.4E-5</v>
      </c>
      <c r="G94" s="428">
        <v>1.0169999999999999E-3</v>
      </c>
      <c r="H94" s="428">
        <v>1.4E-5</v>
      </c>
      <c r="I94" s="410">
        <v>2.4219999999999998E-2</v>
      </c>
      <c r="J94" s="410">
        <v>6.4999999999999997E-4</v>
      </c>
      <c r="K94" s="408">
        <v>-43.531304701450722</v>
      </c>
      <c r="L94" s="408">
        <v>-2.3808820481374671</v>
      </c>
      <c r="M94" s="284">
        <v>0.71034330892120168</v>
      </c>
      <c r="N94" s="428">
        <v>0.28151766984969229</v>
      </c>
    </row>
    <row r="95" spans="1:14">
      <c r="A95" s="20" t="s">
        <v>305</v>
      </c>
      <c r="B95" s="7"/>
      <c r="C95" s="428">
        <v>0.281555</v>
      </c>
      <c r="D95" s="428">
        <v>2.0999999999999999E-5</v>
      </c>
      <c r="E95" s="428">
        <v>1.467185</v>
      </c>
      <c r="F95" s="428">
        <v>3.3000000000000003E-5</v>
      </c>
      <c r="G95" s="428">
        <v>1.0280000000000001E-3</v>
      </c>
      <c r="H95" s="428">
        <v>4.8999999999999998E-5</v>
      </c>
      <c r="I95" s="410">
        <v>2.7300000000000001E-2</v>
      </c>
      <c r="J95" s="410">
        <v>1.4E-3</v>
      </c>
      <c r="K95" s="408">
        <v>-43.495942146860585</v>
      </c>
      <c r="L95" s="408">
        <v>-2.3593237569330405</v>
      </c>
      <c r="M95" s="284">
        <v>0.74585782529168365</v>
      </c>
      <c r="N95" s="428">
        <v>0.28151827689821396</v>
      </c>
    </row>
    <row r="96" spans="1:14">
      <c r="A96" s="20" t="s">
        <v>306</v>
      </c>
      <c r="B96" s="7"/>
      <c r="C96" s="428">
        <v>0.28155400000000003</v>
      </c>
      <c r="D96" s="428">
        <v>2.6999999999999999E-5</v>
      </c>
      <c r="E96" s="428">
        <v>1.467163</v>
      </c>
      <c r="F96" s="428">
        <v>4.5000000000000003E-5</v>
      </c>
      <c r="G96" s="428">
        <v>1.304E-3</v>
      </c>
      <c r="H96" s="428">
        <v>2.9E-5</v>
      </c>
      <c r="I96" s="410">
        <v>3.3500000000000002E-2</v>
      </c>
      <c r="J96" s="410">
        <v>5.5000000000000003E-4</v>
      </c>
      <c r="K96" s="408">
        <v>-43.531304701450722</v>
      </c>
      <c r="L96" s="408">
        <v>-2.7449806964285894</v>
      </c>
      <c r="M96" s="284">
        <v>0.95896346704362201</v>
      </c>
      <c r="N96" s="428">
        <v>0.28150741738839596</v>
      </c>
    </row>
    <row r="97" spans="1:14">
      <c r="A97" s="20" t="s">
        <v>307</v>
      </c>
      <c r="B97" s="7"/>
      <c r="C97" s="428">
        <v>0.28154600000000002</v>
      </c>
      <c r="D97" s="428">
        <v>2.0000000000000002E-5</v>
      </c>
      <c r="E97" s="428">
        <v>1.4671829999999999</v>
      </c>
      <c r="F97" s="428">
        <v>4.0000000000000003E-5</v>
      </c>
      <c r="G97" s="428">
        <v>6.7100000000000005E-4</v>
      </c>
      <c r="H97" s="428">
        <v>1.8E-5</v>
      </c>
      <c r="I97" s="410">
        <v>1.7749999999999998E-2</v>
      </c>
      <c r="J97" s="410">
        <v>4.6000000000000001E-4</v>
      </c>
      <c r="K97" s="408">
        <v>-43.814205138178465</v>
      </c>
      <c r="L97" s="408">
        <v>-2.2260401852558509</v>
      </c>
      <c r="M97" s="284">
        <v>0.71036349299936785</v>
      </c>
      <c r="N97" s="428">
        <v>0.28152202995982645</v>
      </c>
    </row>
    <row r="98" spans="1:14" s="61" customFormat="1">
      <c r="A98" s="60" t="s">
        <v>648</v>
      </c>
      <c r="B98" s="87"/>
      <c r="C98" s="429">
        <f>AVERAGE(C88:C97)</f>
        <v>0.28155940000000002</v>
      </c>
      <c r="D98" s="429"/>
      <c r="E98" s="429">
        <f t="shared" ref="E98:N98" si="9">AVERAGE(E88:E97)</f>
        <v>1.4671660999999998</v>
      </c>
      <c r="F98" s="429"/>
      <c r="G98" s="429">
        <f t="shared" si="9"/>
        <v>1.2607999999999999E-3</v>
      </c>
      <c r="H98" s="429"/>
      <c r="I98" s="429">
        <f t="shared" si="9"/>
        <v>3.4047000000000001E-2</v>
      </c>
      <c r="J98" s="429"/>
      <c r="K98" s="431">
        <f t="shared" si="9"/>
        <v>-43.340346906660336</v>
      </c>
      <c r="L98" s="431">
        <f t="shared" si="9"/>
        <v>-2.4984038287386712</v>
      </c>
      <c r="M98" s="436"/>
      <c r="N98" s="429">
        <f t="shared" si="9"/>
        <v>0.28151436061601964</v>
      </c>
    </row>
    <row r="99" spans="1:14" s="61" customFormat="1">
      <c r="A99" s="60" t="s">
        <v>599</v>
      </c>
      <c r="B99" s="87"/>
      <c r="C99" s="429">
        <f>2*_xlfn.STDEV.S(C88:C97)</f>
        <v>2.6669999791667202E-5</v>
      </c>
      <c r="D99" s="429"/>
      <c r="E99" s="429">
        <f t="shared" ref="E99:N99" si="10">2*_xlfn.STDEV.S(E88:E97)</f>
        <v>6.738578814885207E-5</v>
      </c>
      <c r="F99" s="429"/>
      <c r="G99" s="429">
        <f t="shared" si="10"/>
        <v>6.3220657664687073E-4</v>
      </c>
      <c r="H99" s="429"/>
      <c r="I99" s="429">
        <f t="shared" si="10"/>
        <v>1.77903695545902E-2</v>
      </c>
      <c r="J99" s="429"/>
      <c r="K99" s="431">
        <f t="shared" si="10"/>
        <v>0.94311932357289119</v>
      </c>
      <c r="L99" s="431">
        <f t="shared" si="10"/>
        <v>0.67050402082673721</v>
      </c>
      <c r="M99" s="436"/>
      <c r="N99" s="429">
        <f t="shared" si="10"/>
        <v>1.8880368149756945E-5</v>
      </c>
    </row>
    <row r="100" spans="1:14">
      <c r="A100" s="20"/>
      <c r="B100" s="7"/>
      <c r="C100" s="428"/>
      <c r="D100" s="428"/>
      <c r="E100" s="428"/>
      <c r="F100" s="428"/>
      <c r="G100" s="428"/>
      <c r="H100" s="428"/>
      <c r="I100" s="410"/>
      <c r="J100" s="410"/>
      <c r="K100" s="408"/>
      <c r="L100" s="408"/>
      <c r="M100" s="284"/>
      <c r="N100" s="428"/>
    </row>
    <row r="101" spans="1:14">
      <c r="A101" s="20"/>
      <c r="B101" s="7"/>
      <c r="C101" s="428"/>
      <c r="D101" s="428"/>
      <c r="E101" s="428"/>
      <c r="F101" s="428"/>
      <c r="G101" s="428"/>
      <c r="H101" s="428"/>
      <c r="I101" s="410"/>
      <c r="J101" s="410"/>
      <c r="K101" s="408"/>
      <c r="L101" s="408"/>
      <c r="M101" s="284"/>
      <c r="N101" s="428"/>
    </row>
    <row r="102" spans="1:14">
      <c r="A102" s="22" t="s">
        <v>914</v>
      </c>
      <c r="B102" s="7"/>
      <c r="C102" s="428"/>
      <c r="D102" s="428"/>
      <c r="E102" s="428"/>
      <c r="F102" s="428"/>
      <c r="G102" s="428"/>
      <c r="H102" s="428"/>
      <c r="I102" s="410"/>
      <c r="J102" s="410"/>
      <c r="K102" s="408"/>
      <c r="L102" s="408"/>
      <c r="M102" s="284"/>
      <c r="N102" s="428"/>
    </row>
    <row r="103" spans="1:14">
      <c r="A103" s="20" t="s">
        <v>318</v>
      </c>
      <c r="B103" s="7"/>
      <c r="C103" s="428">
        <v>0.28162599999999999</v>
      </c>
      <c r="D103" s="428">
        <v>2.5999999999999998E-5</v>
      </c>
      <c r="E103" s="428">
        <v>1.467187</v>
      </c>
      <c r="F103" s="428">
        <v>3.1999999999999999E-5</v>
      </c>
      <c r="G103" s="428">
        <v>1.89E-3</v>
      </c>
      <c r="H103" s="428">
        <v>1.2999999999999999E-4</v>
      </c>
      <c r="I103" s="410">
        <v>4.9799999999999997E-2</v>
      </c>
      <c r="J103" s="410">
        <v>3.3E-3</v>
      </c>
      <c r="K103" s="408">
        <v>-40.985200770904399</v>
      </c>
      <c r="L103" s="408">
        <v>-0.93144463006122891</v>
      </c>
      <c r="M103" s="284">
        <v>0.92321021496594768</v>
      </c>
      <c r="N103" s="428">
        <v>0.28155848379146342</v>
      </c>
    </row>
    <row r="104" spans="1:14">
      <c r="A104" s="20" t="s">
        <v>319</v>
      </c>
      <c r="B104" s="7"/>
      <c r="C104" s="428">
        <v>0.28160200000000002</v>
      </c>
      <c r="D104" s="428">
        <v>2.4000000000000001E-5</v>
      </c>
      <c r="E104" s="428">
        <v>1.4672190000000001</v>
      </c>
      <c r="F104" s="428">
        <v>4.8000000000000001E-5</v>
      </c>
      <c r="G104" s="428">
        <v>1.6590000000000001E-3</v>
      </c>
      <c r="H104" s="428">
        <v>3.6000000000000001E-5</v>
      </c>
      <c r="I104" s="410">
        <v>4.2599999999999999E-2</v>
      </c>
      <c r="J104" s="410">
        <v>1.6000000000000001E-3</v>
      </c>
      <c r="K104" s="408">
        <v>-41.833902081086507</v>
      </c>
      <c r="L104" s="408">
        <v>-1.4907086203974629</v>
      </c>
      <c r="M104" s="284">
        <v>0.85226667424237035</v>
      </c>
      <c r="N104" s="428">
        <v>0.28154273577250682</v>
      </c>
    </row>
    <row r="105" spans="1:14">
      <c r="A105" s="20" t="s">
        <v>320</v>
      </c>
      <c r="B105" s="7"/>
      <c r="C105" s="428">
        <v>0.28161900000000001</v>
      </c>
      <c r="D105" s="428">
        <v>2.4000000000000001E-5</v>
      </c>
      <c r="E105" s="428">
        <v>1.4672050000000001</v>
      </c>
      <c r="F105" s="428">
        <v>3.4999999999999997E-5</v>
      </c>
      <c r="G105" s="428">
        <v>1.2930000000000001E-3</v>
      </c>
      <c r="H105" s="428">
        <v>8.5000000000000006E-5</v>
      </c>
      <c r="I105" s="410">
        <v>3.3599999999999998E-2</v>
      </c>
      <c r="J105" s="410">
        <v>2.8E-3</v>
      </c>
      <c r="K105" s="408">
        <v>-41.232738653039782</v>
      </c>
      <c r="L105" s="408">
        <v>-0.42266173781002614</v>
      </c>
      <c r="M105" s="284">
        <v>0.85221522695556762</v>
      </c>
      <c r="N105" s="428">
        <v>0.28157281033987419</v>
      </c>
    </row>
    <row r="106" spans="1:14">
      <c r="A106" s="20" t="s">
        <v>321</v>
      </c>
      <c r="B106" s="7"/>
      <c r="C106" s="428">
        <v>0.28164299999999998</v>
      </c>
      <c r="D106" s="428">
        <v>2.6999999999999999E-5</v>
      </c>
      <c r="E106" s="428">
        <v>1.467203</v>
      </c>
      <c r="F106" s="428">
        <v>3.8999999999999999E-5</v>
      </c>
      <c r="G106" s="428">
        <v>1.926E-3</v>
      </c>
      <c r="H106" s="428">
        <v>6.9999999999999994E-5</v>
      </c>
      <c r="I106" s="410">
        <v>5.1999999999999998E-2</v>
      </c>
      <c r="J106" s="410">
        <v>1.5E-3</v>
      </c>
      <c r="K106" s="408">
        <v>-40.384037342858782</v>
      </c>
      <c r="L106" s="408">
        <v>-0.37338958235877406</v>
      </c>
      <c r="M106" s="284">
        <v>0.95866043182326566</v>
      </c>
      <c r="N106" s="428">
        <v>0.28157419776844367</v>
      </c>
    </row>
    <row r="107" spans="1:14">
      <c r="A107" s="20" t="s">
        <v>322</v>
      </c>
      <c r="B107" s="7"/>
      <c r="C107" s="428">
        <v>0.281615</v>
      </c>
      <c r="D107" s="428">
        <v>2.0999999999999999E-5</v>
      </c>
      <c r="E107" s="428">
        <v>1.467177</v>
      </c>
      <c r="F107" s="428">
        <v>3.4999999999999997E-5</v>
      </c>
      <c r="G107" s="428">
        <v>1.2620000000000001E-3</v>
      </c>
      <c r="H107" s="428">
        <v>1.7E-5</v>
      </c>
      <c r="I107" s="410">
        <v>3.3590000000000002E-2</v>
      </c>
      <c r="J107" s="410">
        <v>2.2000000000000001E-4</v>
      </c>
      <c r="K107" s="408">
        <v>-41.374188871404762</v>
      </c>
      <c r="L107" s="408">
        <v>-0.52538717590477901</v>
      </c>
      <c r="M107" s="284">
        <v>0.7456989151856257</v>
      </c>
      <c r="N107" s="428">
        <v>0.28156991774858564</v>
      </c>
    </row>
    <row r="108" spans="1:14">
      <c r="A108" s="20" t="s">
        <v>323</v>
      </c>
      <c r="B108" s="7"/>
      <c r="C108" s="428">
        <v>0.28162199999999998</v>
      </c>
      <c r="D108" s="428">
        <v>2.5000000000000001E-5</v>
      </c>
      <c r="E108" s="428">
        <v>1.4672149999999999</v>
      </c>
      <c r="F108" s="428">
        <v>4.0000000000000003E-5</v>
      </c>
      <c r="G108" s="428">
        <v>2.2300000000000002E-3</v>
      </c>
      <c r="H108" s="428">
        <v>2.5000000000000001E-4</v>
      </c>
      <c r="I108" s="410">
        <v>5.96E-2</v>
      </c>
      <c r="J108" s="410">
        <v>6.4000000000000003E-3</v>
      </c>
      <c r="K108" s="408">
        <v>-41.126650989268263</v>
      </c>
      <c r="L108" s="408">
        <v>-1.5048341744805516</v>
      </c>
      <c r="M108" s="284">
        <v>0.88771473819516955</v>
      </c>
      <c r="N108" s="428">
        <v>0.28154233801849921</v>
      </c>
    </row>
    <row r="109" spans="1:14">
      <c r="A109" s="20" t="s">
        <v>308</v>
      </c>
      <c r="B109" s="7"/>
      <c r="C109" s="428">
        <v>0.28158300000000003</v>
      </c>
      <c r="D109" s="428">
        <v>1.8E-5</v>
      </c>
      <c r="E109" s="428">
        <v>1.4671959999999999</v>
      </c>
      <c r="F109" s="428">
        <v>3.1999999999999999E-5</v>
      </c>
      <c r="G109" s="428">
        <v>7.0799999999999997E-4</v>
      </c>
      <c r="H109" s="428">
        <v>1.5999999999999999E-5</v>
      </c>
      <c r="I109" s="410">
        <v>1.7559999999999999E-2</v>
      </c>
      <c r="J109" s="410">
        <v>2.4000000000000001E-4</v>
      </c>
      <c r="K109" s="408">
        <v>-42.505790618313497</v>
      </c>
      <c r="L109" s="408">
        <v>-0.9589879406790569</v>
      </c>
      <c r="M109" s="284">
        <v>0.63924313612682582</v>
      </c>
      <c r="N109" s="428">
        <v>0.28155770821394505</v>
      </c>
    </row>
    <row r="110" spans="1:14">
      <c r="A110" s="20" t="s">
        <v>324</v>
      </c>
      <c r="B110" s="7"/>
      <c r="C110" s="428">
        <v>0.28160600000000002</v>
      </c>
      <c r="D110" s="428">
        <v>2.0000000000000002E-5</v>
      </c>
      <c r="E110" s="428">
        <v>1.4671909999999999</v>
      </c>
      <c r="F110" s="428">
        <v>3.4999999999999997E-5</v>
      </c>
      <c r="G110" s="428">
        <v>9.8799999999999995E-4</v>
      </c>
      <c r="H110" s="428">
        <v>5.8999999999999998E-5</v>
      </c>
      <c r="I110" s="410">
        <v>2.5899999999999999E-2</v>
      </c>
      <c r="J110" s="410">
        <v>1.2999999999999999E-3</v>
      </c>
      <c r="K110" s="408">
        <v>-41.692451862721526</v>
      </c>
      <c r="L110" s="408">
        <v>-0.4974004258584408</v>
      </c>
      <c r="M110" s="284">
        <v>0.71021214036632752</v>
      </c>
      <c r="N110" s="428">
        <v>0.2815707058126804</v>
      </c>
    </row>
    <row r="111" spans="1:14">
      <c r="A111" s="20" t="s">
        <v>325</v>
      </c>
      <c r="B111" s="7"/>
      <c r="C111" s="428">
        <v>0.28159400000000001</v>
      </c>
      <c r="D111" s="428">
        <v>2.3E-5</v>
      </c>
      <c r="E111" s="428">
        <v>1.467171</v>
      </c>
      <c r="F111" s="428">
        <v>3.3000000000000003E-5</v>
      </c>
      <c r="G111" s="428">
        <v>1.1789999999999999E-3</v>
      </c>
      <c r="H111" s="428">
        <v>6.3999999999999997E-5</v>
      </c>
      <c r="I111" s="410">
        <v>3.1899999999999998E-2</v>
      </c>
      <c r="J111" s="410">
        <v>2.3999999999999998E-3</v>
      </c>
      <c r="K111" s="408">
        <v>-42.116802517814243</v>
      </c>
      <c r="L111" s="408">
        <v>-1.165869479217152</v>
      </c>
      <c r="M111" s="284">
        <v>0.81677876659303827</v>
      </c>
      <c r="N111" s="428">
        <v>0.28155188274610343</v>
      </c>
    </row>
    <row r="112" spans="1:14">
      <c r="A112" s="20" t="s">
        <v>326</v>
      </c>
      <c r="B112" s="7"/>
      <c r="C112" s="428">
        <v>0.28157700000000002</v>
      </c>
      <c r="D112" s="428">
        <v>2.0000000000000002E-5</v>
      </c>
      <c r="E112" s="428">
        <v>1.467233</v>
      </c>
      <c r="F112" s="428">
        <v>3.6000000000000001E-5</v>
      </c>
      <c r="G112" s="428">
        <v>8.3900000000000001E-4</v>
      </c>
      <c r="H112" s="428">
        <v>2.4000000000000001E-5</v>
      </c>
      <c r="I112" s="410">
        <v>2.0289999999999999E-2</v>
      </c>
      <c r="J112" s="410">
        <v>5.8E-4</v>
      </c>
      <c r="K112" s="408">
        <v>-42.717965945859859</v>
      </c>
      <c r="L112" s="408">
        <v>-1.338259059742164</v>
      </c>
      <c r="M112" s="284">
        <v>0.71028528608515618</v>
      </c>
      <c r="N112" s="428">
        <v>0.28154702851906765</v>
      </c>
    </row>
    <row r="113" spans="1:14">
      <c r="A113" s="20" t="s">
        <v>327</v>
      </c>
      <c r="B113" s="7"/>
      <c r="C113" s="428">
        <v>0.28162700000000002</v>
      </c>
      <c r="D113" s="428">
        <v>2.5000000000000001E-5</v>
      </c>
      <c r="E113" s="428">
        <v>1.4671799999999999</v>
      </c>
      <c r="F113" s="428">
        <v>5.0000000000000002E-5</v>
      </c>
      <c r="G113" s="428">
        <v>1.9300000000000001E-3</v>
      </c>
      <c r="H113" s="428">
        <v>1.8000000000000001E-4</v>
      </c>
      <c r="I113" s="410">
        <v>5.1999999999999998E-2</v>
      </c>
      <c r="J113" s="410">
        <v>5.5999999999999999E-3</v>
      </c>
      <c r="K113" s="408">
        <v>-40.949838216312038</v>
      </c>
      <c r="L113" s="408">
        <v>-0.94667679460203047</v>
      </c>
      <c r="M113" s="284">
        <v>0.88769897772585726</v>
      </c>
      <c r="N113" s="428">
        <v>0.28155805487699709</v>
      </c>
    </row>
    <row r="114" spans="1:14">
      <c r="A114" s="20" t="s">
        <v>328</v>
      </c>
      <c r="B114" s="7"/>
      <c r="C114" s="428">
        <v>0.28159800000000001</v>
      </c>
      <c r="D114" s="428">
        <v>2.1999999999999999E-5</v>
      </c>
      <c r="E114" s="428">
        <v>1.4671829999999999</v>
      </c>
      <c r="F114" s="428">
        <v>3.8000000000000002E-5</v>
      </c>
      <c r="G114" s="428">
        <v>1.2080000000000001E-3</v>
      </c>
      <c r="H114" s="428">
        <v>1.7E-5</v>
      </c>
      <c r="I114" s="410">
        <v>3.1940000000000003E-2</v>
      </c>
      <c r="J114" s="410">
        <v>3.8999999999999999E-4</v>
      </c>
      <c r="K114" s="408">
        <v>-41.975352299450378</v>
      </c>
      <c r="L114" s="408">
        <v>-1.0606067683127662</v>
      </c>
      <c r="M114" s="284">
        <v>0.78125554868997649</v>
      </c>
      <c r="N114" s="428">
        <v>0.28155484678311526</v>
      </c>
    </row>
    <row r="115" spans="1:14">
      <c r="A115" s="20" t="s">
        <v>329</v>
      </c>
      <c r="B115" s="7"/>
      <c r="C115" s="428">
        <v>0.28167199999999998</v>
      </c>
      <c r="D115" s="428">
        <v>3.0000000000000001E-5</v>
      </c>
      <c r="E115" s="428">
        <v>1.4671529999999999</v>
      </c>
      <c r="F115" s="428">
        <v>3.6999999999999998E-5</v>
      </c>
      <c r="G115" s="428">
        <v>3.7069999999999998E-3</v>
      </c>
      <c r="H115" s="428">
        <v>9.1000000000000003E-5</v>
      </c>
      <c r="I115" s="410">
        <v>0.10349999999999999</v>
      </c>
      <c r="J115" s="410">
        <v>2.0999999999999999E-3</v>
      </c>
      <c r="K115" s="408">
        <v>-39.358523259721558</v>
      </c>
      <c r="L115" s="408">
        <v>-1.6029455617427857</v>
      </c>
      <c r="M115" s="284">
        <v>1.065068590417223</v>
      </c>
      <c r="N115" s="428">
        <v>0.28153957535182805</v>
      </c>
    </row>
    <row r="116" spans="1:14">
      <c r="A116" s="20" t="s">
        <v>309</v>
      </c>
      <c r="B116" s="7"/>
      <c r="C116" s="428">
        <v>0.28161700000000001</v>
      </c>
      <c r="D116" s="428">
        <v>2.6999999999999999E-5</v>
      </c>
      <c r="E116" s="428">
        <v>1.4671860000000001</v>
      </c>
      <c r="F116" s="428">
        <v>4.3000000000000002E-5</v>
      </c>
      <c r="G116" s="428">
        <v>1.495E-3</v>
      </c>
      <c r="H116" s="428">
        <v>1.8E-5</v>
      </c>
      <c r="I116" s="410">
        <v>3.993E-2</v>
      </c>
      <c r="J116" s="410">
        <v>7.9000000000000001E-4</v>
      </c>
      <c r="K116" s="408">
        <v>-41.303463762222272</v>
      </c>
      <c r="L116" s="408">
        <v>-0.74995287498547114</v>
      </c>
      <c r="M116" s="284">
        <v>0.95874893916205339</v>
      </c>
      <c r="N116" s="428">
        <v>0.28156359432181899</v>
      </c>
    </row>
    <row r="117" spans="1:14">
      <c r="A117" s="20" t="s">
        <v>330</v>
      </c>
      <c r="B117" s="7"/>
      <c r="C117" s="428">
        <v>0.28158499999999997</v>
      </c>
      <c r="D117" s="428">
        <v>2.1999999999999999E-5</v>
      </c>
      <c r="E117" s="428">
        <v>1.46719</v>
      </c>
      <c r="F117" s="428">
        <v>3.3000000000000003E-5</v>
      </c>
      <c r="G117" s="428">
        <v>1.2800000000000001E-3</v>
      </c>
      <c r="H117" s="428">
        <v>1.2E-4</v>
      </c>
      <c r="I117" s="410">
        <v>3.3099999999999997E-2</v>
      </c>
      <c r="J117" s="410">
        <v>3.0000000000000001E-3</v>
      </c>
      <c r="K117" s="408">
        <v>-42.435065509133231</v>
      </c>
      <c r="L117" s="408">
        <v>-1.6136213811202005</v>
      </c>
      <c r="M117" s="284">
        <v>0.78129161709608119</v>
      </c>
      <c r="N117" s="428">
        <v>0.28153927473707574</v>
      </c>
    </row>
    <row r="118" spans="1:14" s="61" customFormat="1">
      <c r="A118" s="60" t="s">
        <v>648</v>
      </c>
      <c r="B118" s="87"/>
      <c r="C118" s="429">
        <f>AVERAGE(C103:C117)</f>
        <v>0.28161239999999998</v>
      </c>
      <c r="D118" s="429"/>
      <c r="E118" s="429">
        <f>AVERAGE(E108:E117)</f>
        <v>1.4671898000000001</v>
      </c>
      <c r="F118" s="429"/>
      <c r="G118" s="429">
        <f>AVERAGE(G108:G117)</f>
        <v>1.5564000000000001E-3</v>
      </c>
      <c r="H118" s="429"/>
      <c r="I118" s="429">
        <f>AVERAGE(I108:I117)</f>
        <v>4.1572000000000005E-2</v>
      </c>
      <c r="J118" s="429"/>
      <c r="K118" s="431">
        <f>AVERAGE(K108:K117)</f>
        <v>-41.618190498081688</v>
      </c>
      <c r="L118" s="431">
        <f>AVERAGE(L108:L117)</f>
        <v>-1.1439154460740619</v>
      </c>
      <c r="M118" s="436"/>
      <c r="N118" s="429">
        <f>AVERAGE(N108:N117)</f>
        <v>0.28155250093811313</v>
      </c>
    </row>
    <row r="119" spans="1:14" s="61" customFormat="1">
      <c r="A119" s="60" t="s">
        <v>599</v>
      </c>
      <c r="B119" s="87"/>
      <c r="C119" s="429">
        <f>2*_xlfn.STDEV.S(C103:C117)</f>
        <v>4.9608754987668036E-5</v>
      </c>
      <c r="D119" s="429"/>
      <c r="E119" s="429">
        <f t="shared" ref="E119:N119" si="11">2*_xlfn.STDEV.S(E108:E117)</f>
        <v>4.4249795981971385E-5</v>
      </c>
      <c r="F119" s="429"/>
      <c r="G119" s="429">
        <f t="shared" si="11"/>
        <v>1.7788758497682994E-3</v>
      </c>
      <c r="H119" s="429"/>
      <c r="I119" s="429">
        <f t="shared" si="11"/>
        <v>5.0792538209640366E-2</v>
      </c>
      <c r="J119" s="429"/>
      <c r="K119" s="431">
        <f t="shared" si="11"/>
        <v>1.9932968613344071</v>
      </c>
      <c r="L119" s="431">
        <f t="shared" si="11"/>
        <v>0.74627246833174299</v>
      </c>
      <c r="M119" s="436"/>
      <c r="N119" s="429">
        <f t="shared" si="11"/>
        <v>2.1013891795556239E-5</v>
      </c>
    </row>
    <row r="120" spans="1:14">
      <c r="A120" s="20"/>
      <c r="B120" s="7"/>
      <c r="C120" s="428"/>
      <c r="D120" s="428"/>
      <c r="E120" s="428"/>
      <c r="F120" s="428"/>
      <c r="G120" s="428"/>
      <c r="H120" s="428"/>
      <c r="I120" s="410"/>
      <c r="J120" s="410"/>
      <c r="K120" s="408"/>
      <c r="L120" s="408"/>
      <c r="M120" s="284"/>
      <c r="N120" s="428"/>
    </row>
    <row r="121" spans="1:14">
      <c r="A121" s="22" t="s">
        <v>408</v>
      </c>
      <c r="B121" s="7"/>
      <c r="C121" s="428"/>
      <c r="D121" s="428"/>
      <c r="E121" s="428"/>
      <c r="F121" s="428"/>
      <c r="G121" s="428"/>
      <c r="H121" s="428"/>
      <c r="I121" s="410"/>
      <c r="J121" s="410"/>
      <c r="K121" s="408"/>
      <c r="L121" s="408"/>
      <c r="M121" s="284"/>
      <c r="N121" s="428"/>
    </row>
    <row r="122" spans="1:14">
      <c r="A122" s="20" t="s">
        <v>377</v>
      </c>
      <c r="B122" s="7"/>
      <c r="C122" s="428">
        <v>0.28156100000000001</v>
      </c>
      <c r="D122" s="428">
        <v>2.1999999999999999E-5</v>
      </c>
      <c r="E122" s="428">
        <v>1.4671829999999999</v>
      </c>
      <c r="F122" s="428">
        <v>3.6999999999999998E-5</v>
      </c>
      <c r="G122" s="428">
        <v>1.451E-3</v>
      </c>
      <c r="H122" s="428">
        <v>3.4999999999999997E-5</v>
      </c>
      <c r="I122" s="410">
        <v>3.61E-2</v>
      </c>
      <c r="J122" s="410">
        <v>1E-3</v>
      </c>
      <c r="K122" s="408">
        <v>-43.283766819315339</v>
      </c>
      <c r="L122" s="408">
        <v>-2.6828772063425266</v>
      </c>
      <c r="M122" s="284">
        <v>0.78135821367305835</v>
      </c>
      <c r="N122" s="428">
        <v>0.28150916612773202</v>
      </c>
    </row>
    <row r="123" spans="1:14">
      <c r="A123" s="20" t="s">
        <v>391</v>
      </c>
      <c r="B123" s="7"/>
      <c r="C123" s="428">
        <v>0.281555</v>
      </c>
      <c r="D123" s="428">
        <v>2.0999999999999999E-5</v>
      </c>
      <c r="E123" s="428">
        <v>1.4671909999999999</v>
      </c>
      <c r="F123" s="428">
        <v>3.6000000000000001E-5</v>
      </c>
      <c r="G123" s="428">
        <v>1.1509999999999999E-3</v>
      </c>
      <c r="H123" s="428">
        <v>1.0000000000000001E-5</v>
      </c>
      <c r="I123" s="410">
        <v>2.8299999999999999E-2</v>
      </c>
      <c r="J123" s="410">
        <v>7.2999999999999996E-4</v>
      </c>
      <c r="K123" s="408">
        <v>-43.495942146860585</v>
      </c>
      <c r="L123" s="408">
        <v>-2.5153660347709828</v>
      </c>
      <c r="M123" s="284">
        <v>0.74585782529168365</v>
      </c>
      <c r="N123" s="428">
        <v>0.28151388298622987</v>
      </c>
    </row>
    <row r="124" spans="1:14">
      <c r="A124" s="20" t="s">
        <v>392</v>
      </c>
      <c r="B124" s="7"/>
      <c r="C124" s="428">
        <v>0.28154800000000002</v>
      </c>
      <c r="D124" s="428">
        <v>2.0999999999999999E-5</v>
      </c>
      <c r="E124" s="428">
        <v>1.4672369999999999</v>
      </c>
      <c r="F124" s="428">
        <v>3.1999999999999999E-5</v>
      </c>
      <c r="G124" s="428">
        <v>6.8800000000000003E-4</v>
      </c>
      <c r="H124" s="428">
        <v>2.0000000000000002E-5</v>
      </c>
      <c r="I124" s="410">
        <v>1.762E-2</v>
      </c>
      <c r="J124" s="410">
        <v>3.8999999999999999E-4</v>
      </c>
      <c r="K124" s="408">
        <v>-43.743480028997084</v>
      </c>
      <c r="L124" s="408">
        <v>-2.1765804208162542</v>
      </c>
      <c r="M124" s="284">
        <v>0.74587636921590617</v>
      </c>
      <c r="N124" s="428">
        <v>0.28152342267117825</v>
      </c>
    </row>
    <row r="125" spans="1:14">
      <c r="A125" s="20" t="s">
        <v>378</v>
      </c>
      <c r="B125" s="7"/>
      <c r="C125" s="428">
        <v>0.281588</v>
      </c>
      <c r="D125" s="428">
        <v>2.3E-5</v>
      </c>
      <c r="E125" s="428">
        <v>1.467204</v>
      </c>
      <c r="F125" s="428">
        <v>4.0000000000000003E-5</v>
      </c>
      <c r="G125" s="428">
        <v>1.242E-3</v>
      </c>
      <c r="H125" s="428">
        <v>3.0000000000000001E-5</v>
      </c>
      <c r="I125" s="410">
        <v>2.8559999999999999E-2</v>
      </c>
      <c r="J125" s="410">
        <v>6.8000000000000005E-4</v>
      </c>
      <c r="K125" s="408">
        <v>-42.328977845359496</v>
      </c>
      <c r="L125" s="408">
        <v>-1.4588733227294259</v>
      </c>
      <c r="M125" s="284">
        <v>0.81679617029134766</v>
      </c>
      <c r="N125" s="428">
        <v>0.28154363220581885</v>
      </c>
    </row>
    <row r="126" spans="1:14">
      <c r="A126" s="20" t="s">
        <v>393</v>
      </c>
      <c r="B126" s="7"/>
      <c r="C126" s="428">
        <v>0.28156300000000001</v>
      </c>
      <c r="D126" s="428">
        <v>2.0999999999999999E-5</v>
      </c>
      <c r="E126" s="428">
        <v>1.467225</v>
      </c>
      <c r="F126" s="428">
        <v>3.6000000000000001E-5</v>
      </c>
      <c r="G126" s="428">
        <v>1.0169999999999999E-3</v>
      </c>
      <c r="H126" s="428">
        <v>3.3000000000000003E-5</v>
      </c>
      <c r="I126" s="410">
        <v>2.3130000000000001E-2</v>
      </c>
      <c r="J126" s="410">
        <v>9.3000000000000005E-4</v>
      </c>
      <c r="K126" s="408">
        <v>-43.213041710132849</v>
      </c>
      <c r="L126" s="408">
        <v>-2.0612624231619581</v>
      </c>
      <c r="M126" s="284">
        <v>0.74583663336446904</v>
      </c>
      <c r="N126" s="428">
        <v>0.28152666984969227</v>
      </c>
    </row>
    <row r="127" spans="1:14">
      <c r="A127" s="20" t="s">
        <v>379</v>
      </c>
      <c r="B127" s="7"/>
      <c r="C127" s="428">
        <v>0.281559</v>
      </c>
      <c r="D127" s="428">
        <v>2.0000000000000002E-5</v>
      </c>
      <c r="E127" s="428">
        <v>1.467211</v>
      </c>
      <c r="F127" s="428">
        <v>3.8000000000000002E-5</v>
      </c>
      <c r="G127" s="428">
        <v>9.5100000000000002E-4</v>
      </c>
      <c r="H127" s="428">
        <v>4.3999999999999999E-5</v>
      </c>
      <c r="I127" s="410">
        <v>2.3539999999999998E-2</v>
      </c>
      <c r="J127" s="410">
        <v>8.0999999999999996E-4</v>
      </c>
      <c r="K127" s="408">
        <v>-43.354491928496721</v>
      </c>
      <c r="L127" s="408">
        <v>-2.1195855870759228</v>
      </c>
      <c r="M127" s="284">
        <v>0.71033069445480357</v>
      </c>
      <c r="N127" s="428">
        <v>0.28152502755856179</v>
      </c>
    </row>
    <row r="128" spans="1:14">
      <c r="A128" s="20" t="s">
        <v>394</v>
      </c>
      <c r="B128" s="7"/>
      <c r="C128" s="428">
        <v>0.28154899999999999</v>
      </c>
      <c r="D128" s="428">
        <v>2.0000000000000002E-5</v>
      </c>
      <c r="E128" s="428">
        <v>1.467244</v>
      </c>
      <c r="F128" s="428">
        <v>3.8999999999999999E-5</v>
      </c>
      <c r="G128" s="428">
        <v>6.5399999999999996E-4</v>
      </c>
      <c r="H128" s="428">
        <v>2.4000000000000001E-5</v>
      </c>
      <c r="I128" s="410">
        <v>1.549E-2</v>
      </c>
      <c r="J128" s="410">
        <v>4.8000000000000001E-4</v>
      </c>
      <c r="K128" s="408">
        <v>-43.708117474406947</v>
      </c>
      <c r="L128" s="408">
        <v>-2.097933491377324</v>
      </c>
      <c r="M128" s="284">
        <v>0.71035592383563795</v>
      </c>
      <c r="N128" s="428">
        <v>0.28152563724847463</v>
      </c>
    </row>
    <row r="129" spans="1:14">
      <c r="A129" s="20" t="s">
        <v>380</v>
      </c>
      <c r="B129" s="7"/>
      <c r="C129" s="428">
        <v>0.28155999999999998</v>
      </c>
      <c r="D129" s="428">
        <v>2.3E-5</v>
      </c>
      <c r="E129" s="428">
        <v>1.4671430000000001</v>
      </c>
      <c r="F129" s="428">
        <v>5.0000000000000002E-5</v>
      </c>
      <c r="G129" s="428">
        <v>1.317E-3</v>
      </c>
      <c r="H129" s="428">
        <v>4.8000000000000001E-5</v>
      </c>
      <c r="I129" s="410">
        <v>3.56E-2</v>
      </c>
      <c r="J129" s="410">
        <v>1.5E-3</v>
      </c>
      <c r="K129" s="408">
        <v>-43.319129373906584</v>
      </c>
      <c r="L129" s="408">
        <v>-2.5483932197134518</v>
      </c>
      <c r="M129" s="284">
        <v>0.81687739735757925</v>
      </c>
      <c r="N129" s="428">
        <v>0.28151295299119433</v>
      </c>
    </row>
    <row r="130" spans="1:14">
      <c r="A130" s="20" t="s">
        <v>395</v>
      </c>
      <c r="B130" s="7"/>
      <c r="C130" s="428">
        <v>0.28156199999999998</v>
      </c>
      <c r="D130" s="428">
        <v>2.8E-5</v>
      </c>
      <c r="E130" s="428">
        <v>1.467179</v>
      </c>
      <c r="F130" s="428">
        <v>4.5000000000000003E-5</v>
      </c>
      <c r="G130" s="428">
        <v>1.24E-3</v>
      </c>
      <c r="H130" s="428">
        <v>1.2999999999999999E-4</v>
      </c>
      <c r="I130" s="410">
        <v>3.3300000000000003E-2</v>
      </c>
      <c r="J130" s="410">
        <v>4.1999999999999997E-3</v>
      </c>
      <c r="K130" s="408">
        <v>-43.248404264725202</v>
      </c>
      <c r="L130" s="408">
        <v>-2.3796816331844717</v>
      </c>
      <c r="M130" s="284">
        <v>0.99445237638601813</v>
      </c>
      <c r="N130" s="428">
        <v>0.28151770365154216</v>
      </c>
    </row>
    <row r="131" spans="1:14" s="122" customFormat="1">
      <c r="A131" s="120" t="s">
        <v>381</v>
      </c>
      <c r="B131" s="121"/>
      <c r="C131" s="432">
        <v>0.28156100000000001</v>
      </c>
      <c r="D131" s="432">
        <v>2.8E-5</v>
      </c>
      <c r="E131" s="432">
        <v>1.467255</v>
      </c>
      <c r="F131" s="432">
        <v>4.8000000000000001E-5</v>
      </c>
      <c r="G131" s="432">
        <v>1.588E-3</v>
      </c>
      <c r="H131" s="432">
        <v>3.3000000000000003E-5</v>
      </c>
      <c r="I131" s="433">
        <v>3.8800000000000001E-2</v>
      </c>
      <c r="J131" s="433">
        <v>1.1999999999999999E-3</v>
      </c>
      <c r="K131" s="434">
        <v>-43.283766819315339</v>
      </c>
      <c r="L131" s="434">
        <v>-2.8566803938545604</v>
      </c>
      <c r="M131" s="435">
        <v>0.99445590831116515</v>
      </c>
      <c r="N131" s="432">
        <v>0.28150427209568463</v>
      </c>
    </row>
    <row r="132" spans="1:14" s="61" customFormat="1">
      <c r="A132" s="60" t="s">
        <v>648</v>
      </c>
      <c r="B132" s="87"/>
      <c r="C132" s="429">
        <f>AVERAGE(C122:C130)</f>
        <v>0.28156055555555554</v>
      </c>
      <c r="D132" s="429"/>
      <c r="E132" s="429">
        <f>AVERAGE(E122:E130)</f>
        <v>1.4672018888888889</v>
      </c>
      <c r="F132" s="429"/>
      <c r="G132" s="429">
        <f>AVERAGE(G122:G130)</f>
        <v>1.0790000000000001E-3</v>
      </c>
      <c r="H132" s="429"/>
      <c r="I132" s="430">
        <f>AVERAGE(I122:I130)</f>
        <v>2.6848888888888887E-2</v>
      </c>
      <c r="J132" s="430"/>
      <c r="K132" s="431">
        <f>AVERAGE(K122:K130)</f>
        <v>-43.299483510244535</v>
      </c>
      <c r="L132" s="431">
        <f>AVERAGE(L122:L130)</f>
        <v>-2.2267281487969242</v>
      </c>
      <c r="M132" s="436"/>
      <c r="N132" s="429">
        <f>AVERAGE(N122:N130)</f>
        <v>0.28152201058782489</v>
      </c>
    </row>
    <row r="133" spans="1:14" s="61" customFormat="1">
      <c r="A133" s="60" t="s">
        <v>599</v>
      </c>
      <c r="B133" s="87"/>
      <c r="C133" s="429">
        <f>2*_xlfn.STDEV.S(C122:C130)</f>
        <v>2.3304744390597003E-5</v>
      </c>
      <c r="D133" s="429"/>
      <c r="E133" s="429">
        <f>2*_xlfn.STDEV.S(E122:E130)</f>
        <v>6.3619528797677333E-5</v>
      </c>
      <c r="F133" s="429"/>
      <c r="G133" s="429">
        <f>2*_xlfn.STDEV.S(G122:G130)</f>
        <v>5.5065234041089847E-4</v>
      </c>
      <c r="H133" s="429"/>
      <c r="I133" s="430">
        <f>2*_xlfn.STDEV.S(I122:I130)</f>
        <v>1.4963139524994224E-2</v>
      </c>
      <c r="J133" s="430"/>
      <c r="K133" s="431">
        <f>2*_xlfn.STDEV.S(K122:K130)</f>
        <v>0.82411529574059916</v>
      </c>
      <c r="L133" s="431">
        <f>2*_xlfn.STDEV.S(L122:L130)</f>
        <v>0.73000318676085318</v>
      </c>
      <c r="M133" s="436"/>
      <c r="N133" s="429">
        <f>2*_xlfn.STDEV.S(N122:N130)</f>
        <v>2.0555773699231265E-5</v>
      </c>
    </row>
    <row r="134" spans="1:14">
      <c r="A134" s="20"/>
      <c r="B134" s="7"/>
      <c r="C134" s="428"/>
      <c r="D134" s="428"/>
      <c r="E134" s="428"/>
      <c r="F134" s="428"/>
      <c r="G134" s="428"/>
      <c r="H134" s="428"/>
      <c r="I134" s="410"/>
      <c r="J134" s="410"/>
      <c r="K134" s="408"/>
      <c r="L134" s="408"/>
      <c r="M134" s="284"/>
      <c r="N134" s="428"/>
    </row>
    <row r="135" spans="1:14">
      <c r="A135" s="20"/>
      <c r="B135" s="7"/>
      <c r="C135" s="428"/>
      <c r="D135" s="428"/>
      <c r="E135" s="428"/>
      <c r="F135" s="428"/>
      <c r="G135" s="428"/>
      <c r="H135" s="428"/>
      <c r="I135" s="410"/>
      <c r="J135" s="410"/>
      <c r="K135" s="408"/>
      <c r="L135" s="408"/>
      <c r="M135" s="284"/>
      <c r="N135" s="428"/>
    </row>
    <row r="136" spans="1:14">
      <c r="A136" s="22" t="s">
        <v>909</v>
      </c>
      <c r="B136" s="7"/>
      <c r="C136" s="428"/>
      <c r="D136" s="428"/>
      <c r="E136" s="428"/>
      <c r="F136" s="428"/>
      <c r="G136" s="428"/>
      <c r="H136" s="428"/>
      <c r="I136" s="410"/>
      <c r="J136" s="410"/>
      <c r="K136" s="408"/>
      <c r="L136" s="408"/>
      <c r="M136" s="284"/>
      <c r="N136" s="428"/>
    </row>
    <row r="137" spans="1:14">
      <c r="A137" s="20" t="s">
        <v>451</v>
      </c>
      <c r="B137" s="7"/>
      <c r="C137" s="428">
        <v>0.28156799999999998</v>
      </c>
      <c r="D137" s="428">
        <v>2.4000000000000001E-5</v>
      </c>
      <c r="E137" s="428">
        <v>1.467147</v>
      </c>
      <c r="F137" s="428">
        <v>4.3999999999999999E-5</v>
      </c>
      <c r="G137" s="428">
        <v>1.539E-3</v>
      </c>
      <c r="H137" s="428">
        <v>4.6999999999999997E-5</v>
      </c>
      <c r="I137" s="410">
        <v>4.3189999999999999E-2</v>
      </c>
      <c r="J137" s="410">
        <v>9.7000000000000005E-4</v>
      </c>
      <c r="K137" s="408">
        <v>-43.036228937178848</v>
      </c>
      <c r="L137" s="408">
        <v>-2.5459241683534195</v>
      </c>
      <c r="M137" s="284">
        <v>0.85236958745311975</v>
      </c>
      <c r="N137" s="428">
        <v>0.28151302251590593</v>
      </c>
    </row>
    <row r="138" spans="1:14">
      <c r="A138" s="20" t="s">
        <v>452</v>
      </c>
      <c r="B138" s="7"/>
      <c r="C138" s="428">
        <v>0.28156199999999998</v>
      </c>
      <c r="D138" s="428">
        <v>3.1000000000000001E-5</v>
      </c>
      <c r="E138" s="428">
        <v>1.4672320000000001</v>
      </c>
      <c r="F138" s="428">
        <v>5.0000000000000002E-5</v>
      </c>
      <c r="G138" s="428">
        <v>1.1440000000000001E-3</v>
      </c>
      <c r="H138" s="428">
        <v>2.1999999999999999E-5</v>
      </c>
      <c r="I138" s="410">
        <v>2.9389999999999999E-2</v>
      </c>
      <c r="J138" s="410">
        <v>6.6E-4</v>
      </c>
      <c r="K138" s="408">
        <v>-43.248404264725202</v>
      </c>
      <c r="L138" s="408">
        <v>-2.2578925382865656</v>
      </c>
      <c r="M138" s="284">
        <v>1.1010008452845201</v>
      </c>
      <c r="N138" s="428">
        <v>0.28152113304626147</v>
      </c>
    </row>
    <row r="139" spans="1:14">
      <c r="A139" s="20" t="s">
        <v>453</v>
      </c>
      <c r="B139" s="7"/>
      <c r="C139" s="428">
        <v>0.28154899999999999</v>
      </c>
      <c r="D139" s="428">
        <v>2.1999999999999999E-5</v>
      </c>
      <c r="E139" s="428">
        <v>1.467236</v>
      </c>
      <c r="F139" s="428">
        <v>3.4E-5</v>
      </c>
      <c r="G139" s="428">
        <v>7.7700000000000002E-4</v>
      </c>
      <c r="H139" s="428">
        <v>1.2999999999999999E-5</v>
      </c>
      <c r="I139" s="410">
        <v>2.0979999999999999E-2</v>
      </c>
      <c r="J139" s="410">
        <v>5.6999999999999998E-4</v>
      </c>
      <c r="K139" s="408">
        <v>-43.708117474406947</v>
      </c>
      <c r="L139" s="408">
        <v>-2.253975769214156</v>
      </c>
      <c r="M139" s="284">
        <v>0.78139151621920155</v>
      </c>
      <c r="N139" s="428">
        <v>0.28152124333649053</v>
      </c>
    </row>
    <row r="140" spans="1:14">
      <c r="A140" s="20" t="s">
        <v>454</v>
      </c>
      <c r="B140" s="7"/>
      <c r="C140" s="428">
        <v>0.28153800000000001</v>
      </c>
      <c r="D140" s="428">
        <v>1.9000000000000001E-5</v>
      </c>
      <c r="E140" s="428">
        <v>1.4672149999999999</v>
      </c>
      <c r="F140" s="428">
        <v>3.1000000000000001E-5</v>
      </c>
      <c r="G140" s="428">
        <v>8.6200000000000003E-4</v>
      </c>
      <c r="H140" s="428">
        <v>4.8999999999999998E-5</v>
      </c>
      <c r="I140" s="410">
        <v>2.41E-2</v>
      </c>
      <c r="J140" s="410">
        <v>1.9E-3</v>
      </c>
      <c r="K140" s="408">
        <v>-44.097105574906202</v>
      </c>
      <c r="L140" s="408">
        <v>-2.7524560719593971</v>
      </c>
      <c r="M140" s="284">
        <v>0.67486449431337869</v>
      </c>
      <c r="N140" s="428">
        <v>0.28150720689324948</v>
      </c>
    </row>
    <row r="141" spans="1:14">
      <c r="A141" s="20" t="s">
        <v>455</v>
      </c>
      <c r="B141" s="7"/>
      <c r="C141" s="428">
        <v>0.28154099999999999</v>
      </c>
      <c r="D141" s="428">
        <v>2.6999999999999999E-5</v>
      </c>
      <c r="E141" s="428">
        <v>1.4671479999999999</v>
      </c>
      <c r="F141" s="428">
        <v>4.3999999999999999E-5</v>
      </c>
      <c r="G141" s="428">
        <v>9.7409999999999999E-4</v>
      </c>
      <c r="H141" s="428">
        <v>7.5000000000000002E-6</v>
      </c>
      <c r="I141" s="410">
        <v>2.4760000000000001E-2</v>
      </c>
      <c r="J141" s="410">
        <v>3.6000000000000002E-4</v>
      </c>
      <c r="K141" s="408">
        <v>-43.991017911134691</v>
      </c>
      <c r="L141" s="408">
        <v>-2.788130337989525</v>
      </c>
      <c r="M141" s="284">
        <v>0.95900774665146471</v>
      </c>
      <c r="N141" s="428">
        <v>0.28150620236045742</v>
      </c>
    </row>
    <row r="142" spans="1:14">
      <c r="A142" s="20" t="s">
        <v>456</v>
      </c>
      <c r="B142" s="7"/>
      <c r="C142" s="428">
        <v>0.28155400000000003</v>
      </c>
      <c r="D142" s="428">
        <v>2.0999999999999999E-5</v>
      </c>
      <c r="E142" s="428">
        <v>1.467198</v>
      </c>
      <c r="F142" s="428">
        <v>3.1999999999999999E-5</v>
      </c>
      <c r="G142" s="428">
        <v>9.3700000000000001E-4</v>
      </c>
      <c r="H142" s="428">
        <v>4.3000000000000002E-5</v>
      </c>
      <c r="I142" s="410">
        <v>2.6020000000000001E-2</v>
      </c>
      <c r="J142" s="410">
        <v>7.5000000000000002E-4</v>
      </c>
      <c r="K142" s="408">
        <v>-43.531304701450722</v>
      </c>
      <c r="L142" s="408">
        <v>-2.2793911357243957</v>
      </c>
      <c r="M142" s="284">
        <v>0.74586047436726155</v>
      </c>
      <c r="N142" s="428">
        <v>0.28152052767862501</v>
      </c>
    </row>
    <row r="143" spans="1:14">
      <c r="A143" s="20" t="s">
        <v>457</v>
      </c>
      <c r="B143" s="7"/>
      <c r="C143" s="428">
        <v>0.281551</v>
      </c>
      <c r="D143" s="428">
        <v>2.9E-5</v>
      </c>
      <c r="E143" s="428">
        <v>1.4671179999999999</v>
      </c>
      <c r="F143" s="428">
        <v>3.0000000000000001E-5</v>
      </c>
      <c r="G143" s="428">
        <v>7.4600000000000003E-4</v>
      </c>
      <c r="H143" s="428">
        <v>1.8E-5</v>
      </c>
      <c r="I143" s="410">
        <v>1.8870000000000001E-2</v>
      </c>
      <c r="J143" s="410">
        <v>5.6999999999999998E-4</v>
      </c>
      <c r="K143" s="408">
        <v>-43.637392365224457</v>
      </c>
      <c r="L143" s="408">
        <v>-2.143621457324496</v>
      </c>
      <c r="M143" s="284">
        <v>1.0300087728333411</v>
      </c>
      <c r="N143" s="428">
        <v>0.28152435074520199</v>
      </c>
    </row>
    <row r="144" spans="1:14">
      <c r="A144" s="20" t="s">
        <v>458</v>
      </c>
      <c r="B144" s="7"/>
      <c r="C144" s="428">
        <v>0.28154600000000002</v>
      </c>
      <c r="D144" s="428">
        <v>1.9000000000000001E-5</v>
      </c>
      <c r="E144" s="428">
        <v>1.467182</v>
      </c>
      <c r="F144" s="428">
        <v>3.1000000000000001E-5</v>
      </c>
      <c r="G144" s="428">
        <v>7.7200000000000001E-4</v>
      </c>
      <c r="H144" s="428">
        <v>1.0000000000000001E-5</v>
      </c>
      <c r="I144" s="410">
        <v>2.1499999999999998E-2</v>
      </c>
      <c r="J144" s="410">
        <v>2.9999999999999997E-4</v>
      </c>
      <c r="K144" s="408">
        <v>-43.814205138178465</v>
      </c>
      <c r="L144" s="408">
        <v>-2.3541724621800597</v>
      </c>
      <c r="M144" s="284">
        <v>0.67484531834939943</v>
      </c>
      <c r="N144" s="428">
        <v>0.28151842195079885</v>
      </c>
    </row>
    <row r="145" spans="1:14" s="122" customFormat="1">
      <c r="A145" s="120" t="s">
        <v>459</v>
      </c>
      <c r="B145" s="121"/>
      <c r="C145" s="432">
        <v>0.28155999999999998</v>
      </c>
      <c r="D145" s="432">
        <v>3.3000000000000003E-5</v>
      </c>
      <c r="E145" s="432">
        <v>1.467185</v>
      </c>
      <c r="F145" s="432">
        <v>4.8000000000000001E-5</v>
      </c>
      <c r="G145" s="432">
        <v>1.6559999999999999E-3</v>
      </c>
      <c r="H145" s="432">
        <v>1.5999999999999999E-5</v>
      </c>
      <c r="I145" s="433">
        <v>4.87E-2</v>
      </c>
      <c r="J145" s="433">
        <v>1.1000000000000001E-3</v>
      </c>
      <c r="K145" s="434">
        <v>-43.319129373906584</v>
      </c>
      <c r="L145" s="434">
        <v>-2.9784609610716828</v>
      </c>
      <c r="M145" s="435">
        <v>1.1720414831652226</v>
      </c>
      <c r="N145" s="432">
        <v>0.28150084294109179</v>
      </c>
    </row>
    <row r="146" spans="1:14" s="61" customFormat="1">
      <c r="A146" s="60" t="s">
        <v>648</v>
      </c>
      <c r="B146" s="87"/>
      <c r="C146" s="429">
        <f>AVERAGE(C137:C144)</f>
        <v>0.28155112500000001</v>
      </c>
      <c r="D146" s="429"/>
      <c r="E146" s="429">
        <f t="shared" ref="E146:N146" si="12">AVERAGE(E137:E144)</f>
        <v>1.4671844999999997</v>
      </c>
      <c r="F146" s="429"/>
      <c r="G146" s="429">
        <f t="shared" si="12"/>
        <v>9.6888750000000015E-4</v>
      </c>
      <c r="H146" s="429"/>
      <c r="I146" s="430">
        <f t="shared" si="12"/>
        <v>2.6101249999999996E-2</v>
      </c>
      <c r="J146" s="430"/>
      <c r="K146" s="431">
        <f t="shared" si="12"/>
        <v>-43.632972045900694</v>
      </c>
      <c r="L146" s="431">
        <f t="shared" si="12"/>
        <v>-2.4219454926290016</v>
      </c>
      <c r="M146" s="436"/>
      <c r="N146" s="429">
        <f t="shared" si="12"/>
        <v>0.28151651356587387</v>
      </c>
    </row>
    <row r="147" spans="1:14" s="61" customFormat="1">
      <c r="A147" s="60" t="s">
        <v>599</v>
      </c>
      <c r="B147" s="87"/>
      <c r="C147" s="429">
        <f>2*_xlfn.STDEV.S(C137:C144)</f>
        <v>2.0239635795693275E-5</v>
      </c>
      <c r="D147" s="429"/>
      <c r="E147" s="429">
        <f t="shared" ref="E147:N147" si="13">2*_xlfn.STDEV.S(E137:E144)</f>
        <v>8.6810137656917946E-5</v>
      </c>
      <c r="F147" s="429"/>
      <c r="G147" s="429">
        <f t="shared" si="13"/>
        <v>5.309968569990383E-4</v>
      </c>
      <c r="H147" s="429"/>
      <c r="I147" s="430">
        <f t="shared" si="13"/>
        <v>1.527540483447638E-2</v>
      </c>
      <c r="J147" s="430"/>
      <c r="K147" s="431">
        <f t="shared" si="13"/>
        <v>0.71572522572598907</v>
      </c>
      <c r="L147" s="431">
        <f t="shared" si="13"/>
        <v>0.48768004313416585</v>
      </c>
      <c r="M147" s="436"/>
      <c r="N147" s="429">
        <f t="shared" si="13"/>
        <v>1.3732324442004697E-5</v>
      </c>
    </row>
    <row r="148" spans="1:14" s="61" customFormat="1" ht="12.5" customHeight="1">
      <c r="A148" s="60"/>
      <c r="C148" s="62"/>
      <c r="D148" s="62"/>
      <c r="E148" s="62"/>
      <c r="F148" s="62"/>
      <c r="G148" s="62"/>
      <c r="H148" s="62"/>
      <c r="I148" s="63"/>
      <c r="J148" s="63"/>
      <c r="K148" s="48"/>
      <c r="L148" s="48"/>
      <c r="M148" s="48"/>
      <c r="N148" s="48"/>
    </row>
    <row r="149" spans="1:14" s="61" customFormat="1" ht="12.5" customHeight="1">
      <c r="A149" s="60"/>
      <c r="C149" s="62"/>
      <c r="D149" s="62"/>
      <c r="E149" s="62"/>
      <c r="F149" s="62"/>
      <c r="G149" s="62"/>
      <c r="H149" s="62"/>
      <c r="I149" s="63"/>
      <c r="J149" s="63"/>
      <c r="K149" s="48"/>
      <c r="L149" s="48"/>
      <c r="M149" s="173"/>
      <c r="N149" s="48"/>
    </row>
    <row r="150" spans="1:14" s="61" customFormat="1" ht="12.5" customHeight="1">
      <c r="A150" s="84" t="s">
        <v>691</v>
      </c>
      <c r="B150" s="77"/>
      <c r="C150" s="78"/>
      <c r="D150" s="78"/>
      <c r="E150" s="78"/>
      <c r="F150" s="78"/>
      <c r="G150" s="78"/>
      <c r="H150" s="78"/>
      <c r="I150" s="79"/>
      <c r="J150" s="79"/>
      <c r="K150" s="48"/>
      <c r="L150" s="48"/>
      <c r="M150" s="48"/>
      <c r="N150" s="48"/>
    </row>
    <row r="151" spans="1:14" s="61" customFormat="1" ht="12.5" customHeight="1">
      <c r="A151" s="83" t="s">
        <v>724</v>
      </c>
      <c r="B151" s="75"/>
      <c r="C151" s="437">
        <f>C172</f>
        <v>0.28218353846153843</v>
      </c>
      <c r="D151" s="437">
        <f>C173</f>
        <v>3.125822968557044E-5</v>
      </c>
      <c r="E151" s="437">
        <f>E172</f>
        <v>1.4671706923076921</v>
      </c>
      <c r="F151" s="437">
        <f>E173</f>
        <v>3.7196636186474988E-5</v>
      </c>
      <c r="G151" s="437">
        <f>G172</f>
        <v>1.2462615384615386E-3</v>
      </c>
      <c r="H151" s="437">
        <f>G173</f>
        <v>1.1582333344033391E-3</v>
      </c>
      <c r="I151" s="438">
        <f>I172</f>
        <v>3.7223846153846149E-2</v>
      </c>
      <c r="J151" s="439">
        <f>I173</f>
        <v>3.4598059231178056E-2</v>
      </c>
      <c r="K151" s="48"/>
      <c r="L151" s="48"/>
      <c r="M151" s="48"/>
      <c r="N151" s="48"/>
    </row>
    <row r="152" spans="1:14" s="61" customFormat="1" ht="12.5" customHeight="1">
      <c r="A152" s="80" t="s">
        <v>725</v>
      </c>
      <c r="B152" s="76"/>
      <c r="C152" s="440">
        <f>C180</f>
        <v>0.28212719999999997</v>
      </c>
      <c r="D152" s="440">
        <f>C181</f>
        <v>7.7974354758549698E-6</v>
      </c>
      <c r="E152" s="440">
        <f>E180</f>
        <v>1.4671616000000001</v>
      </c>
      <c r="F152" s="440">
        <f>E181</f>
        <v>2.3004347415170005E-5</v>
      </c>
      <c r="G152" s="440">
        <f>G180</f>
        <v>6.5716000000000006E-4</v>
      </c>
      <c r="H152" s="440">
        <f>G189</f>
        <v>8.5801315141435905E-4</v>
      </c>
      <c r="I152" s="414">
        <f>I180</f>
        <v>1.7590000000000001E-2</v>
      </c>
      <c r="J152" s="441">
        <f>I181</f>
        <v>3.4612136599753481E-4</v>
      </c>
      <c r="K152" s="48"/>
      <c r="L152" s="48"/>
      <c r="M152" s="48"/>
      <c r="N152" s="48"/>
    </row>
    <row r="153" spans="1:14" s="61" customFormat="1" ht="12.5" customHeight="1">
      <c r="A153" s="80" t="s">
        <v>1149</v>
      </c>
      <c r="B153" s="76"/>
      <c r="C153" s="440">
        <f>C188</f>
        <v>0.28212720000000002</v>
      </c>
      <c r="D153" s="440">
        <f>C189</f>
        <v>1.8622566955187715E-5</v>
      </c>
      <c r="E153" s="440">
        <f>E188</f>
        <v>1.4671714</v>
      </c>
      <c r="F153" s="440">
        <f>E189</f>
        <v>3.9461373518865381E-5</v>
      </c>
      <c r="G153" s="440">
        <f>G188</f>
        <v>3.3803800000000001E-3</v>
      </c>
      <c r="H153" s="440">
        <f>G189</f>
        <v>8.5801315141435905E-4</v>
      </c>
      <c r="I153" s="414">
        <f>I188</f>
        <v>9.6829999999999999E-2</v>
      </c>
      <c r="J153" s="441">
        <f>I189</f>
        <v>2.5227485011391888E-2</v>
      </c>
      <c r="K153" s="48"/>
      <c r="L153" s="48"/>
      <c r="M153" s="48"/>
      <c r="N153" s="48"/>
    </row>
    <row r="154" spans="1:14" s="61" customFormat="1" ht="12.5" customHeight="1">
      <c r="A154" s="81" t="s">
        <v>726</v>
      </c>
      <c r="B154" s="76"/>
      <c r="C154" s="440">
        <f>C204</f>
        <v>0.28063553846153844</v>
      </c>
      <c r="D154" s="440">
        <f>C205</f>
        <v>5.4440275437815047E-5</v>
      </c>
      <c r="E154" s="440">
        <f>E204</f>
        <v>1.4671688461538464</v>
      </c>
      <c r="F154" s="440">
        <f>E205</f>
        <v>3.4591387693540331E-5</v>
      </c>
      <c r="G154" s="440">
        <f>G204</f>
        <v>1.1589923076923076E-3</v>
      </c>
      <c r="H154" s="440">
        <f>G205</f>
        <v>7.8810460583833011E-4</v>
      </c>
      <c r="I154" s="414">
        <f>I204</f>
        <v>3.0009230769230771E-2</v>
      </c>
      <c r="J154" s="441">
        <f>I205</f>
        <v>2.2642051528867627E-2</v>
      </c>
      <c r="K154" s="48"/>
      <c r="L154" s="48"/>
      <c r="M154" s="48"/>
      <c r="N154" s="48"/>
    </row>
    <row r="155" spans="1:14" s="61" customFormat="1" ht="12.5" customHeight="1">
      <c r="A155" s="80" t="s">
        <v>728</v>
      </c>
      <c r="B155" s="76"/>
      <c r="C155" s="440">
        <f>C220</f>
        <v>0.28274984615384618</v>
      </c>
      <c r="D155" s="440">
        <f>C221</f>
        <v>2.1538278387491153E-5</v>
      </c>
      <c r="E155" s="440">
        <f>E220</f>
        <v>1.4671657692307691</v>
      </c>
      <c r="F155" s="440">
        <f>E221</f>
        <v>2.9372933642546727E-5</v>
      </c>
      <c r="G155" s="440">
        <f>G220</f>
        <v>1.8686230769230769E-3</v>
      </c>
      <c r="H155" s="440">
        <f>G221</f>
        <v>1.2314291159836639E-3</v>
      </c>
      <c r="I155" s="414">
        <f>I220</f>
        <v>5.3825384615384622E-2</v>
      </c>
      <c r="J155" s="441">
        <f>I221</f>
        <v>3.7772982951120429E-2</v>
      </c>
      <c r="K155" s="48"/>
      <c r="L155" s="48"/>
      <c r="M155" s="48"/>
      <c r="N155" s="48"/>
    </row>
    <row r="156" spans="1:14" s="61" customFormat="1" ht="12.5" customHeight="1">
      <c r="A156" s="178" t="s">
        <v>729</v>
      </c>
      <c r="B156" s="76"/>
      <c r="C156" s="440">
        <f>C236</f>
        <v>0.28230907692307688</v>
      </c>
      <c r="D156" s="440">
        <f>C237</f>
        <v>3.0127081266556454E-5</v>
      </c>
      <c r="E156" s="440">
        <f>E236</f>
        <v>1.4671646923076922</v>
      </c>
      <c r="F156" s="440">
        <f>E237</f>
        <v>6.0807809889729996E-5</v>
      </c>
      <c r="G156" s="440">
        <f>G236</f>
        <v>3.3666615384615387E-4</v>
      </c>
      <c r="H156" s="440">
        <f>G237</f>
        <v>8.9888623877352263E-5</v>
      </c>
      <c r="I156" s="414">
        <f>I236</f>
        <v>9.015538461538462E-3</v>
      </c>
      <c r="J156" s="441">
        <f>I237</f>
        <v>2.4201525592938171E-3</v>
      </c>
      <c r="K156" s="48"/>
      <c r="L156" s="48"/>
      <c r="M156" s="48"/>
      <c r="N156" s="48"/>
    </row>
    <row r="157" spans="1:14" s="61" customFormat="1" ht="12.5" customHeight="1">
      <c r="A157" s="84" t="s">
        <v>727</v>
      </c>
      <c r="B157" s="77"/>
      <c r="C157" s="442">
        <f>C271</f>
        <v>0.28248121874999998</v>
      </c>
      <c r="D157" s="442">
        <f>C272</f>
        <v>1.6968543002064646E-5</v>
      </c>
      <c r="E157" s="442">
        <f>E271</f>
        <v>1.4671693437500002</v>
      </c>
      <c r="F157" s="442">
        <f>E272</f>
        <v>2.3437545698896802E-5</v>
      </c>
      <c r="G157" s="442">
        <f>G271</f>
        <v>9.8253749999999994E-5</v>
      </c>
      <c r="H157" s="442">
        <f>G272</f>
        <v>2.3683687458098731E-5</v>
      </c>
      <c r="I157" s="443">
        <f>I271</f>
        <v>3.9352500000000004E-3</v>
      </c>
      <c r="J157" s="444">
        <f>I272</f>
        <v>9.855167958176612E-4</v>
      </c>
      <c r="K157" s="48"/>
      <c r="L157" s="48"/>
      <c r="N157" s="48"/>
    </row>
    <row r="158" spans="1:14">
      <c r="C158" s="445"/>
      <c r="D158" s="445"/>
      <c r="E158" s="445"/>
      <c r="F158" s="445"/>
      <c r="G158" s="445"/>
      <c r="H158" s="445"/>
      <c r="I158" s="446"/>
      <c r="J158" s="446"/>
    </row>
    <row r="159" spans="1:14">
      <c r="A159" s="20" t="s">
        <v>625</v>
      </c>
      <c r="C159" s="428">
        <v>0.28218900000000002</v>
      </c>
      <c r="D159" s="428">
        <v>2.5000000000000001E-5</v>
      </c>
      <c r="E159" s="428">
        <v>1.4671959999999999</v>
      </c>
      <c r="F159" s="428">
        <v>3.8999999999999999E-5</v>
      </c>
      <c r="G159" s="428">
        <v>1.5642E-3</v>
      </c>
      <c r="H159" s="428">
        <v>5.0000000000000004E-6</v>
      </c>
      <c r="I159" s="410">
        <v>4.8730000000000002E-2</v>
      </c>
      <c r="J159" s="410">
        <v>6.7000000000000002E-4</v>
      </c>
    </row>
    <row r="160" spans="1:14">
      <c r="A160" s="20" t="s">
        <v>626</v>
      </c>
      <c r="C160" s="428">
        <v>0.28220499999999998</v>
      </c>
      <c r="D160" s="428">
        <v>2.5999999999999998E-5</v>
      </c>
      <c r="E160" s="428">
        <v>1.4671650000000001</v>
      </c>
      <c r="F160" s="428">
        <v>3.6999999999999998E-5</v>
      </c>
      <c r="G160" s="428">
        <v>2.5639999999999999E-3</v>
      </c>
      <c r="H160" s="428">
        <v>6.0000000000000002E-6</v>
      </c>
      <c r="I160" s="410">
        <v>7.4899999999999994E-2</v>
      </c>
      <c r="J160" s="410">
        <v>7.6000000000000004E-4</v>
      </c>
    </row>
    <row r="161" spans="1:14">
      <c r="A161" s="20" t="s">
        <v>627</v>
      </c>
      <c r="C161" s="428">
        <v>0.28218900000000002</v>
      </c>
      <c r="D161" s="428">
        <v>2.1999999999999999E-5</v>
      </c>
      <c r="E161" s="428">
        <v>1.4671689999999999</v>
      </c>
      <c r="F161" s="428">
        <v>4.6E-5</v>
      </c>
      <c r="G161" s="428">
        <v>1.193E-3</v>
      </c>
      <c r="H161" s="428">
        <v>1.0000000000000001E-5</v>
      </c>
      <c r="I161" s="410">
        <v>3.6920000000000001E-2</v>
      </c>
      <c r="J161" s="410">
        <v>2.9999999999999997E-4</v>
      </c>
    </row>
    <row r="162" spans="1:14">
      <c r="A162" s="20" t="s">
        <v>628</v>
      </c>
      <c r="C162" s="428">
        <v>0.282169</v>
      </c>
      <c r="D162" s="428">
        <v>2.4000000000000001E-5</v>
      </c>
      <c r="E162" s="428">
        <v>1.4671780000000001</v>
      </c>
      <c r="F162" s="428">
        <v>3.1999999999999999E-5</v>
      </c>
      <c r="G162" s="428">
        <v>1.2581000000000001E-3</v>
      </c>
      <c r="H162" s="428">
        <v>1.5E-6</v>
      </c>
      <c r="I162" s="410">
        <v>3.8179999999999999E-2</v>
      </c>
      <c r="J162" s="410">
        <v>6.3000000000000003E-4</v>
      </c>
    </row>
    <row r="163" spans="1:14">
      <c r="A163" s="20" t="s">
        <v>629</v>
      </c>
      <c r="C163" s="428">
        <v>0.28219699999999998</v>
      </c>
      <c r="D163" s="428">
        <v>2.3E-5</v>
      </c>
      <c r="E163" s="428">
        <v>1.4672050000000001</v>
      </c>
      <c r="F163" s="428">
        <v>3.8000000000000002E-5</v>
      </c>
      <c r="G163" s="428">
        <v>1.474E-3</v>
      </c>
      <c r="H163" s="428">
        <v>2.5999999999999998E-5</v>
      </c>
      <c r="I163" s="410">
        <v>4.5400000000000003E-2</v>
      </c>
      <c r="J163" s="410">
        <v>1.2999999999999999E-3</v>
      </c>
    </row>
    <row r="164" spans="1:14">
      <c r="A164" s="20" t="s">
        <v>630</v>
      </c>
      <c r="C164" s="428">
        <v>0.28218199999999999</v>
      </c>
      <c r="D164" s="428">
        <v>1.9000000000000001E-5</v>
      </c>
      <c r="E164" s="428">
        <v>1.46715</v>
      </c>
      <c r="F164" s="428">
        <v>4.3999999999999999E-5</v>
      </c>
      <c r="G164" s="428">
        <v>5.9900000000000003E-4</v>
      </c>
      <c r="H164" s="428">
        <v>1.3999999999999999E-6</v>
      </c>
      <c r="I164" s="410">
        <v>1.712E-2</v>
      </c>
      <c r="J164" s="410">
        <v>2.3000000000000001E-4</v>
      </c>
    </row>
    <row r="165" spans="1:14">
      <c r="A165" s="20" t="s">
        <v>631</v>
      </c>
      <c r="C165" s="428">
        <v>0.282161</v>
      </c>
      <c r="D165" s="428">
        <v>2.0000000000000002E-5</v>
      </c>
      <c r="E165" s="428">
        <v>1.4671650000000001</v>
      </c>
      <c r="F165" s="428">
        <v>4.3000000000000002E-5</v>
      </c>
      <c r="G165" s="428">
        <v>1.057E-3</v>
      </c>
      <c r="H165" s="428">
        <v>1.2E-5</v>
      </c>
      <c r="I165" s="410">
        <v>3.1419999999999997E-2</v>
      </c>
      <c r="J165" s="410">
        <v>1.8000000000000001E-4</v>
      </c>
    </row>
    <row r="166" spans="1:14">
      <c r="A166" s="20" t="s">
        <v>632</v>
      </c>
      <c r="C166" s="428">
        <v>0.28220099999999998</v>
      </c>
      <c r="D166" s="428">
        <v>2.6999999999999999E-5</v>
      </c>
      <c r="E166" s="428">
        <v>1.4671620000000001</v>
      </c>
      <c r="F166" s="428">
        <v>4.3999999999999999E-5</v>
      </c>
      <c r="G166" s="428">
        <v>1.9880000000000002E-3</v>
      </c>
      <c r="H166" s="428">
        <v>4.3999999999999999E-5</v>
      </c>
      <c r="I166" s="410">
        <v>5.8900000000000001E-2</v>
      </c>
      <c r="J166" s="410">
        <v>2.3999999999999998E-3</v>
      </c>
    </row>
    <row r="167" spans="1:14">
      <c r="A167" s="20" t="s">
        <v>633</v>
      </c>
      <c r="C167" s="428">
        <v>0.28219699999999998</v>
      </c>
      <c r="D167" s="428">
        <v>1.9000000000000001E-5</v>
      </c>
      <c r="E167" s="428">
        <v>1.467182</v>
      </c>
      <c r="F167" s="428">
        <v>4.0000000000000003E-5</v>
      </c>
      <c r="G167" s="428">
        <v>1.307E-3</v>
      </c>
      <c r="H167" s="428">
        <v>1.9000000000000001E-5</v>
      </c>
      <c r="I167" s="410">
        <v>3.8390000000000001E-2</v>
      </c>
      <c r="J167" s="410">
        <v>9.1E-4</v>
      </c>
    </row>
    <row r="168" spans="1:14">
      <c r="A168" s="20" t="s">
        <v>634</v>
      </c>
      <c r="C168" s="428">
        <v>0.282169</v>
      </c>
      <c r="D168" s="428">
        <v>2.1999999999999999E-5</v>
      </c>
      <c r="E168" s="428">
        <v>1.467152</v>
      </c>
      <c r="F168" s="428">
        <v>4.5000000000000003E-5</v>
      </c>
      <c r="G168" s="428">
        <v>1.2145000000000001E-3</v>
      </c>
      <c r="H168" s="428">
        <v>1.3999999999999999E-6</v>
      </c>
      <c r="I168" s="410">
        <v>3.6450000000000003E-2</v>
      </c>
      <c r="J168" s="410">
        <v>4.8999999999999998E-4</v>
      </c>
    </row>
    <row r="169" spans="1:14">
      <c r="A169" s="20" t="s">
        <v>635</v>
      </c>
      <c r="C169" s="428">
        <v>0.282167</v>
      </c>
      <c r="D169" s="428">
        <v>2.1999999999999999E-5</v>
      </c>
      <c r="E169" s="428">
        <v>1.4671380000000001</v>
      </c>
      <c r="F169" s="428">
        <v>4.6E-5</v>
      </c>
      <c r="G169" s="428">
        <v>8.34E-4</v>
      </c>
      <c r="H169" s="428">
        <v>3.1999999999999999E-5</v>
      </c>
      <c r="I169" s="410">
        <v>2.4570000000000002E-2</v>
      </c>
      <c r="J169" s="410">
        <v>7.6999999999999996E-4</v>
      </c>
    </row>
    <row r="170" spans="1:14">
      <c r="A170" s="20" t="s">
        <v>636</v>
      </c>
      <c r="C170" s="428">
        <v>0.28216400000000003</v>
      </c>
      <c r="D170" s="428">
        <v>2.1999999999999999E-5</v>
      </c>
      <c r="E170" s="428">
        <v>1.467174</v>
      </c>
      <c r="F170" s="428">
        <v>5.3000000000000001E-5</v>
      </c>
      <c r="G170" s="428">
        <v>4.17E-4</v>
      </c>
      <c r="H170" s="428">
        <v>1.5E-5</v>
      </c>
      <c r="I170" s="410">
        <v>1.201E-2</v>
      </c>
      <c r="J170" s="410">
        <v>2.4000000000000001E-4</v>
      </c>
    </row>
    <row r="171" spans="1:14">
      <c r="A171" s="20" t="s">
        <v>637</v>
      </c>
      <c r="C171" s="428">
        <v>0.282196</v>
      </c>
      <c r="D171" s="428">
        <v>3.1000000000000001E-5</v>
      </c>
      <c r="E171" s="428">
        <v>1.4671829999999999</v>
      </c>
      <c r="F171" s="428">
        <v>5.3999999999999998E-5</v>
      </c>
      <c r="G171" s="428">
        <v>7.316E-4</v>
      </c>
      <c r="H171" s="428">
        <v>9.3999999999999998E-6</v>
      </c>
      <c r="I171" s="410">
        <v>2.0920000000000001E-2</v>
      </c>
      <c r="J171" s="410">
        <v>2.9999999999999997E-4</v>
      </c>
    </row>
    <row r="172" spans="1:14" s="61" customFormat="1">
      <c r="A172" s="60" t="s">
        <v>648</v>
      </c>
      <c r="C172" s="429">
        <f>AVERAGE(C159:C171)</f>
        <v>0.28218353846153843</v>
      </c>
      <c r="D172" s="429"/>
      <c r="E172" s="429">
        <f>AVERAGE(E159:E171)</f>
        <v>1.4671706923076921</v>
      </c>
      <c r="F172" s="429"/>
      <c r="G172" s="429">
        <f>AVERAGE(G159:G171)</f>
        <v>1.2462615384615386E-3</v>
      </c>
      <c r="H172" s="429"/>
      <c r="I172" s="430">
        <f>AVERAGE(I159:I171)</f>
        <v>3.7223846153846149E-2</v>
      </c>
      <c r="J172" s="430"/>
      <c r="K172" s="48"/>
      <c r="L172" s="48"/>
      <c r="M172" s="48"/>
      <c r="N172" s="48"/>
    </row>
    <row r="173" spans="1:14" s="61" customFormat="1" ht="12.5" customHeight="1">
      <c r="A173" s="60" t="s">
        <v>599</v>
      </c>
      <c r="C173" s="429">
        <f>2*_xlfn.STDEV.S(C159:C171)</f>
        <v>3.125822968557044E-5</v>
      </c>
      <c r="D173" s="429"/>
      <c r="E173" s="429">
        <f>2*_xlfn.STDEV.S(E159:E171)</f>
        <v>3.7196636186474988E-5</v>
      </c>
      <c r="F173" s="429"/>
      <c r="G173" s="429">
        <f>2*_xlfn.STDEV.S(G159:G171)</f>
        <v>1.1582333344033391E-3</v>
      </c>
      <c r="H173" s="429"/>
      <c r="I173" s="430">
        <f>2*_xlfn.STDEV.S(I159:I171)</f>
        <v>3.4598059231178056E-2</v>
      </c>
      <c r="J173" s="430"/>
      <c r="K173" s="48"/>
      <c r="L173" s="48"/>
      <c r="M173" s="48"/>
      <c r="N173" s="48"/>
    </row>
    <row r="174" spans="1:14" s="61" customFormat="1" ht="12.5" customHeight="1">
      <c r="A174" s="60"/>
      <c r="C174" s="429"/>
      <c r="D174" s="429"/>
      <c r="E174" s="429"/>
      <c r="F174" s="429"/>
      <c r="G174" s="429"/>
      <c r="H174" s="429"/>
      <c r="I174" s="430"/>
      <c r="J174" s="430"/>
      <c r="K174" s="48"/>
      <c r="L174" s="48"/>
      <c r="M174" s="48"/>
      <c r="N174" s="48"/>
    </row>
    <row r="175" spans="1:14">
      <c r="A175" s="20" t="s">
        <v>638</v>
      </c>
      <c r="C175" s="428">
        <v>0.28212999999999999</v>
      </c>
      <c r="D175" s="428">
        <v>1.8E-5</v>
      </c>
      <c r="E175" s="428">
        <v>1.467176</v>
      </c>
      <c r="F175" s="428">
        <v>2.8E-5</v>
      </c>
      <c r="G175" s="428">
        <v>6.5600000000000001E-4</v>
      </c>
      <c r="H175" s="428">
        <v>1.9E-6</v>
      </c>
      <c r="I175" s="410">
        <v>1.788E-2</v>
      </c>
      <c r="J175" s="410">
        <v>2.3000000000000001E-4</v>
      </c>
    </row>
    <row r="176" spans="1:14">
      <c r="A176" s="20" t="s">
        <v>639</v>
      </c>
      <c r="C176" s="428">
        <v>0.28212599999999999</v>
      </c>
      <c r="D176" s="428">
        <v>1.8E-5</v>
      </c>
      <c r="E176" s="428">
        <v>1.467157</v>
      </c>
      <c r="F176" s="428">
        <v>2.6999999999999999E-5</v>
      </c>
      <c r="G176" s="428">
        <v>6.5379999999999995E-4</v>
      </c>
      <c r="H176" s="428">
        <v>1.7999999999999999E-6</v>
      </c>
      <c r="I176" s="410">
        <v>1.7510000000000001E-2</v>
      </c>
      <c r="J176" s="410">
        <v>2.0000000000000001E-4</v>
      </c>
    </row>
    <row r="177" spans="1:14">
      <c r="A177" s="20" t="s">
        <v>640</v>
      </c>
      <c r="C177" s="428">
        <v>0.28213199999999999</v>
      </c>
      <c r="D177" s="428">
        <v>2.0999999999999999E-5</v>
      </c>
      <c r="E177" s="428">
        <v>1.4671689999999999</v>
      </c>
      <c r="F177" s="428">
        <v>2.9E-5</v>
      </c>
      <c r="G177" s="428">
        <v>6.5589999999999995E-4</v>
      </c>
      <c r="H177" s="428">
        <v>1.9E-6</v>
      </c>
      <c r="I177" s="410">
        <v>1.7430000000000001E-2</v>
      </c>
      <c r="J177" s="410">
        <v>2.0000000000000001E-4</v>
      </c>
    </row>
    <row r="178" spans="1:14">
      <c r="A178" s="20" t="s">
        <v>641</v>
      </c>
      <c r="C178" s="428">
        <v>0.28212199999999998</v>
      </c>
      <c r="D178" s="428">
        <v>1.7E-5</v>
      </c>
      <c r="E178" s="428">
        <v>1.4671460000000001</v>
      </c>
      <c r="F178" s="428">
        <v>3.4999999999999997E-5</v>
      </c>
      <c r="G178" s="428">
        <v>6.5850000000000001E-4</v>
      </c>
      <c r="H178" s="428">
        <v>2.0999999999999998E-6</v>
      </c>
      <c r="I178" s="410">
        <v>1.753E-2</v>
      </c>
      <c r="J178" s="410">
        <v>2.1000000000000001E-4</v>
      </c>
    </row>
    <row r="179" spans="1:14">
      <c r="A179" s="20" t="s">
        <v>642</v>
      </c>
      <c r="C179" s="428">
        <v>0.28212599999999999</v>
      </c>
      <c r="D179" s="428">
        <v>1.9000000000000001E-5</v>
      </c>
      <c r="E179" s="428">
        <v>1.46716</v>
      </c>
      <c r="F179" s="428">
        <v>2.5000000000000001E-5</v>
      </c>
      <c r="G179" s="428">
        <v>6.6160000000000004E-4</v>
      </c>
      <c r="H179" s="428">
        <v>2.5000000000000002E-6</v>
      </c>
      <c r="I179" s="410">
        <v>1.7600000000000001E-2</v>
      </c>
      <c r="J179" s="410">
        <v>2.3000000000000001E-4</v>
      </c>
    </row>
    <row r="180" spans="1:14" s="61" customFormat="1">
      <c r="A180" s="60" t="s">
        <v>648</v>
      </c>
      <c r="C180" s="429">
        <f>AVERAGE(C175:C179)</f>
        <v>0.28212719999999997</v>
      </c>
      <c r="D180" s="429"/>
      <c r="E180" s="429">
        <f>AVERAGE(E175:E179)</f>
        <v>1.4671616000000001</v>
      </c>
      <c r="F180" s="429"/>
      <c r="G180" s="429">
        <f>AVERAGE(G175:G179)</f>
        <v>6.5716000000000006E-4</v>
      </c>
      <c r="H180" s="429"/>
      <c r="I180" s="429">
        <f>AVERAGE(I175:I179)</f>
        <v>1.7590000000000001E-2</v>
      </c>
      <c r="J180" s="429"/>
      <c r="K180" s="48"/>
      <c r="L180" s="48"/>
      <c r="M180" s="48"/>
      <c r="N180" s="48"/>
    </row>
    <row r="181" spans="1:14" s="61" customFormat="1" ht="12.5" customHeight="1">
      <c r="A181" s="60" t="s">
        <v>599</v>
      </c>
      <c r="C181" s="429">
        <f>2*_xlfn.STDEV.S(C175:C179)</f>
        <v>7.7974354758549698E-6</v>
      </c>
      <c r="D181" s="429"/>
      <c r="E181" s="429">
        <f>2*_xlfn.STDEV.S(E175:E179)</f>
        <v>2.3004347415170005E-5</v>
      </c>
      <c r="F181" s="429"/>
      <c r="G181" s="429">
        <f>2*_xlfn.STDEV.S(G175:G179)</f>
        <v>5.9776249464148189E-6</v>
      </c>
      <c r="H181" s="429"/>
      <c r="I181" s="429">
        <f>2*_xlfn.STDEV.S(I175:I179)</f>
        <v>3.4612136599753481E-4</v>
      </c>
      <c r="J181" s="429"/>
      <c r="K181" s="48"/>
      <c r="L181" s="48"/>
      <c r="M181" s="48"/>
      <c r="N181" s="48"/>
    </row>
    <row r="182" spans="1:14">
      <c r="A182" s="20"/>
      <c r="C182" s="428"/>
      <c r="D182" s="428"/>
      <c r="E182" s="428"/>
      <c r="F182" s="428"/>
      <c r="G182" s="428"/>
      <c r="H182" s="428"/>
      <c r="I182" s="410"/>
      <c r="J182" s="410"/>
    </row>
    <row r="183" spans="1:14">
      <c r="A183" s="20" t="s">
        <v>643</v>
      </c>
      <c r="C183" s="428">
        <v>0.28212999999999999</v>
      </c>
      <c r="D183" s="428">
        <v>2.0000000000000002E-5</v>
      </c>
      <c r="E183" s="428">
        <v>1.4671890000000001</v>
      </c>
      <c r="F183" s="428">
        <v>2.9E-5</v>
      </c>
      <c r="G183" s="428">
        <v>2.9399000000000001E-3</v>
      </c>
      <c r="H183" s="428">
        <v>6.9999999999999999E-6</v>
      </c>
      <c r="I183" s="410">
        <v>8.3979999999999999E-2</v>
      </c>
      <c r="J183" s="410">
        <v>6.4999999999999997E-4</v>
      </c>
    </row>
    <row r="184" spans="1:14">
      <c r="A184" s="20" t="s">
        <v>644</v>
      </c>
      <c r="C184" s="428">
        <v>0.282136</v>
      </c>
      <c r="D184" s="428">
        <v>2.3E-5</v>
      </c>
      <c r="E184" s="428">
        <v>1.4671909999999999</v>
      </c>
      <c r="F184" s="428">
        <v>4.3000000000000002E-5</v>
      </c>
      <c r="G184" s="428">
        <v>2.9312000000000001E-3</v>
      </c>
      <c r="H184" s="428">
        <v>5.5999999999999997E-6</v>
      </c>
      <c r="I184" s="410">
        <v>8.3540000000000003E-2</v>
      </c>
      <c r="J184" s="410">
        <v>5.4000000000000001E-4</v>
      </c>
    </row>
    <row r="185" spans="1:14">
      <c r="A185" s="20" t="s">
        <v>645</v>
      </c>
      <c r="C185" s="428">
        <v>0.282115</v>
      </c>
      <c r="D185" s="428">
        <v>2.3E-5</v>
      </c>
      <c r="E185" s="428">
        <v>1.4671639999999999</v>
      </c>
      <c r="F185" s="428">
        <v>3.1000000000000001E-5</v>
      </c>
      <c r="G185" s="428">
        <v>3.4520000000000002E-3</v>
      </c>
      <c r="H185" s="428">
        <v>1.2E-5</v>
      </c>
      <c r="I185" s="410">
        <v>9.8919999999999994E-2</v>
      </c>
      <c r="J185" s="410">
        <v>4.8000000000000001E-4</v>
      </c>
    </row>
    <row r="186" spans="1:14">
      <c r="A186" s="20" t="s">
        <v>646</v>
      </c>
      <c r="C186" s="428">
        <v>0.28211999999999998</v>
      </c>
      <c r="D186" s="428">
        <v>2.0999999999999999E-5</v>
      </c>
      <c r="E186" s="428">
        <v>1.4671430000000001</v>
      </c>
      <c r="F186" s="428">
        <v>2.9E-5</v>
      </c>
      <c r="G186" s="428">
        <v>3.771E-3</v>
      </c>
      <c r="H186" s="428">
        <v>1.2999999999999999E-5</v>
      </c>
      <c r="I186" s="410">
        <v>0.10811</v>
      </c>
      <c r="J186" s="410">
        <v>6.3000000000000003E-4</v>
      </c>
    </row>
    <row r="187" spans="1:14">
      <c r="A187" s="20" t="s">
        <v>647</v>
      </c>
      <c r="C187" s="428">
        <v>0.28213500000000002</v>
      </c>
      <c r="D187" s="428">
        <v>2.1999999999999999E-5</v>
      </c>
      <c r="E187" s="428">
        <v>1.4671700000000001</v>
      </c>
      <c r="F187" s="428">
        <v>2.9E-5</v>
      </c>
      <c r="G187" s="428">
        <v>3.8078000000000001E-3</v>
      </c>
      <c r="H187" s="428">
        <v>2.6000000000000001E-6</v>
      </c>
      <c r="I187" s="410">
        <v>0.1096</v>
      </c>
      <c r="J187" s="410">
        <v>1.1000000000000001E-3</v>
      </c>
    </row>
    <row r="188" spans="1:14" s="61" customFormat="1">
      <c r="A188" s="60" t="s">
        <v>648</v>
      </c>
      <c r="C188" s="429">
        <f>AVERAGE(C183:C187)</f>
        <v>0.28212720000000002</v>
      </c>
      <c r="D188" s="429"/>
      <c r="E188" s="429">
        <f>AVERAGE(E183:E187)</f>
        <v>1.4671714</v>
      </c>
      <c r="F188" s="429"/>
      <c r="G188" s="429">
        <f>AVERAGE(G183:G187)</f>
        <v>3.3803800000000001E-3</v>
      </c>
      <c r="H188" s="429"/>
      <c r="I188" s="429">
        <f>AVERAGE(I183:I187)</f>
        <v>9.6829999999999999E-2</v>
      </c>
      <c r="J188" s="429"/>
      <c r="K188" s="48"/>
      <c r="L188" s="48"/>
      <c r="M188" s="48"/>
      <c r="N188" s="48"/>
    </row>
    <row r="189" spans="1:14" s="61" customFormat="1" ht="12.5" customHeight="1">
      <c r="A189" s="60" t="s">
        <v>599</v>
      </c>
      <c r="C189" s="429">
        <f>2*_xlfn.STDEV.S(C183:C187)</f>
        <v>1.8622566955187715E-5</v>
      </c>
      <c r="D189" s="429"/>
      <c r="E189" s="429">
        <f>2*_xlfn.STDEV.S(E183:E187)</f>
        <v>3.9461373518865381E-5</v>
      </c>
      <c r="F189" s="429"/>
      <c r="G189" s="429">
        <f>2*_xlfn.STDEV.S(G183:G187)</f>
        <v>8.5801315141435905E-4</v>
      </c>
      <c r="H189" s="429"/>
      <c r="I189" s="429">
        <f>2*_xlfn.STDEV.S(I183:I187)</f>
        <v>2.5227485011391888E-2</v>
      </c>
      <c r="J189" s="429"/>
      <c r="K189" s="48"/>
      <c r="L189" s="48"/>
      <c r="M189" s="48"/>
      <c r="N189" s="48"/>
    </row>
    <row r="190" spans="1:14" s="61" customFormat="1" ht="12.5" customHeight="1">
      <c r="A190" s="60"/>
      <c r="C190" s="429"/>
      <c r="D190" s="429"/>
      <c r="E190" s="429"/>
      <c r="F190" s="429"/>
      <c r="G190" s="429"/>
      <c r="H190" s="429"/>
      <c r="I190" s="430"/>
      <c r="J190" s="430"/>
      <c r="K190" s="48"/>
      <c r="L190" s="48"/>
      <c r="M190" s="48"/>
      <c r="N190" s="48"/>
    </row>
    <row r="191" spans="1:14">
      <c r="A191" s="20" t="s">
        <v>521</v>
      </c>
      <c r="C191" s="428">
        <v>0.280644</v>
      </c>
      <c r="D191" s="428">
        <v>2.1999999999999999E-5</v>
      </c>
      <c r="E191" s="428">
        <v>1.4671479999999999</v>
      </c>
      <c r="F191" s="428">
        <v>3.6999999999999998E-5</v>
      </c>
      <c r="G191" s="428">
        <v>1.1999999999999999E-3</v>
      </c>
      <c r="H191" s="428">
        <v>1.1E-5</v>
      </c>
      <c r="I191" s="410">
        <v>3.3390000000000003E-2</v>
      </c>
      <c r="J191" s="410">
        <v>8.8000000000000003E-4</v>
      </c>
    </row>
    <row r="192" spans="1:14">
      <c r="A192" s="20" t="s">
        <v>522</v>
      </c>
      <c r="C192" s="428">
        <v>0.28066099999999999</v>
      </c>
      <c r="D192" s="428">
        <v>2.3E-5</v>
      </c>
      <c r="E192" s="428">
        <v>1.467176</v>
      </c>
      <c r="F192" s="428">
        <v>3.4E-5</v>
      </c>
      <c r="G192" s="428">
        <v>1.3959E-3</v>
      </c>
      <c r="H192" s="428">
        <v>8.8999999999999995E-6</v>
      </c>
      <c r="I192" s="410">
        <v>3.8399999999999997E-2</v>
      </c>
      <c r="J192" s="410">
        <v>1E-3</v>
      </c>
    </row>
    <row r="193" spans="1:14">
      <c r="A193" s="20" t="s">
        <v>523</v>
      </c>
      <c r="C193" s="428">
        <v>0.280611</v>
      </c>
      <c r="D193" s="428">
        <v>2.0999999999999999E-5</v>
      </c>
      <c r="E193" s="428">
        <v>1.4671540000000001</v>
      </c>
      <c r="F193" s="428">
        <v>3.1999999999999999E-5</v>
      </c>
      <c r="G193" s="428">
        <v>8.8599999999999996E-4</v>
      </c>
      <c r="H193" s="428">
        <v>6.0000000000000002E-5</v>
      </c>
      <c r="I193" s="410">
        <v>2.2800000000000001E-2</v>
      </c>
      <c r="J193" s="410">
        <v>2.0999999999999999E-3</v>
      </c>
    </row>
    <row r="194" spans="1:14">
      <c r="A194" s="20" t="s">
        <v>524</v>
      </c>
      <c r="C194" s="428">
        <v>0.28061999999999998</v>
      </c>
      <c r="D194" s="428">
        <v>2.0000000000000002E-5</v>
      </c>
      <c r="E194" s="428">
        <v>1.4671510000000001</v>
      </c>
      <c r="F194" s="428">
        <v>3.6000000000000001E-5</v>
      </c>
      <c r="G194" s="428">
        <v>8.7699999999999996E-4</v>
      </c>
      <c r="H194" s="428">
        <v>1.2999999999999999E-5</v>
      </c>
      <c r="I194" s="410">
        <v>2.205E-2</v>
      </c>
      <c r="J194" s="410">
        <v>4.2000000000000002E-4</v>
      </c>
    </row>
    <row r="195" spans="1:14">
      <c r="A195" s="20" t="s">
        <v>587</v>
      </c>
      <c r="C195" s="428">
        <v>0.280638</v>
      </c>
      <c r="D195" s="428">
        <v>2.1999999999999999E-5</v>
      </c>
      <c r="E195" s="428">
        <v>1.467157</v>
      </c>
      <c r="F195" s="428">
        <v>3.3000000000000003E-5</v>
      </c>
      <c r="G195" s="428">
        <v>9.7900000000000005E-4</v>
      </c>
      <c r="H195" s="428">
        <v>1.0000000000000001E-5</v>
      </c>
      <c r="I195" s="410">
        <v>2.376E-2</v>
      </c>
      <c r="J195" s="410">
        <v>5.6999999999999998E-4</v>
      </c>
    </row>
    <row r="196" spans="1:14">
      <c r="A196" s="20" t="s">
        <v>525</v>
      </c>
      <c r="C196" s="428">
        <v>0.28061999999999998</v>
      </c>
      <c r="D196" s="428">
        <v>2.4000000000000001E-5</v>
      </c>
      <c r="E196" s="428">
        <v>1.467198</v>
      </c>
      <c r="F196" s="428">
        <v>4.1999999999999998E-5</v>
      </c>
      <c r="G196" s="428">
        <v>1.0920000000000001E-3</v>
      </c>
      <c r="H196" s="428">
        <v>2.6999999999999999E-5</v>
      </c>
      <c r="I196" s="410">
        <v>2.7810000000000001E-2</v>
      </c>
      <c r="J196" s="410">
        <v>4.0999999999999999E-4</v>
      </c>
    </row>
    <row r="197" spans="1:14">
      <c r="A197" s="20" t="s">
        <v>526</v>
      </c>
      <c r="C197" s="428">
        <v>0.28061199999999997</v>
      </c>
      <c r="D197" s="428">
        <v>2.3E-5</v>
      </c>
      <c r="E197" s="428">
        <v>1.4671940000000001</v>
      </c>
      <c r="F197" s="428">
        <v>3.4E-5</v>
      </c>
      <c r="G197" s="428">
        <v>1.0009999999999999E-3</v>
      </c>
      <c r="H197" s="428">
        <v>7.7000000000000001E-5</v>
      </c>
      <c r="I197" s="410">
        <v>2.5100000000000001E-2</v>
      </c>
      <c r="J197" s="410">
        <v>2E-3</v>
      </c>
    </row>
    <row r="198" spans="1:14">
      <c r="A198" s="20" t="s">
        <v>527</v>
      </c>
      <c r="C198" s="428">
        <v>0.28063500000000002</v>
      </c>
      <c r="D198" s="428">
        <v>2.0000000000000002E-5</v>
      </c>
      <c r="E198" s="428">
        <v>1.467171</v>
      </c>
      <c r="F198" s="428">
        <v>4.5000000000000003E-5</v>
      </c>
      <c r="G198" s="428">
        <v>1.0610000000000001E-3</v>
      </c>
      <c r="H198" s="428">
        <v>3.4999999999999997E-5</v>
      </c>
      <c r="I198" s="410">
        <v>2.7300000000000001E-2</v>
      </c>
      <c r="J198" s="410">
        <v>5.9000000000000003E-4</v>
      </c>
    </row>
    <row r="199" spans="1:14">
      <c r="A199" s="20" t="s">
        <v>528</v>
      </c>
      <c r="C199" s="428">
        <v>0.280613</v>
      </c>
      <c r="D199" s="428">
        <v>2.0000000000000002E-5</v>
      </c>
      <c r="E199" s="428">
        <v>1.4671810000000001</v>
      </c>
      <c r="F199" s="428">
        <v>3.8000000000000002E-5</v>
      </c>
      <c r="G199" s="428">
        <v>7.4700000000000005E-4</v>
      </c>
      <c r="H199" s="428">
        <v>1.5999999999999999E-5</v>
      </c>
      <c r="I199" s="410">
        <v>1.823E-2</v>
      </c>
      <c r="J199" s="410">
        <v>4.8000000000000001E-4</v>
      </c>
    </row>
    <row r="200" spans="1:14">
      <c r="A200" s="20" t="s">
        <v>529</v>
      </c>
      <c r="C200" s="428">
        <v>0.28063399999999999</v>
      </c>
      <c r="D200" s="428">
        <v>2.0999999999999999E-5</v>
      </c>
      <c r="E200" s="428">
        <v>1.467187</v>
      </c>
      <c r="F200" s="428">
        <v>3.1999999999999999E-5</v>
      </c>
      <c r="G200" s="428">
        <v>1.415E-3</v>
      </c>
      <c r="H200" s="428">
        <v>6.0999999999999999E-5</v>
      </c>
      <c r="I200" s="410">
        <v>3.7999999999999999E-2</v>
      </c>
      <c r="J200" s="410">
        <v>2E-3</v>
      </c>
    </row>
    <row r="201" spans="1:14">
      <c r="A201" s="20" t="s">
        <v>530</v>
      </c>
      <c r="C201" s="428">
        <v>0.28062300000000001</v>
      </c>
      <c r="D201" s="428">
        <v>2.3E-5</v>
      </c>
      <c r="E201" s="428">
        <v>1.4671510000000001</v>
      </c>
      <c r="F201" s="428">
        <v>3.6000000000000001E-5</v>
      </c>
      <c r="G201" s="428">
        <v>1.1609999999999999E-3</v>
      </c>
      <c r="H201" s="428">
        <v>1.2999999999999999E-5</v>
      </c>
      <c r="I201" s="410">
        <v>2.8549999999999999E-2</v>
      </c>
      <c r="J201" s="410">
        <v>2.5000000000000001E-4</v>
      </c>
    </row>
    <row r="202" spans="1:14">
      <c r="A202" s="20" t="s">
        <v>531</v>
      </c>
      <c r="C202" s="428">
        <v>0.28071200000000002</v>
      </c>
      <c r="D202" s="428">
        <v>2.1999999999999999E-5</v>
      </c>
      <c r="E202" s="428">
        <v>1.467157</v>
      </c>
      <c r="F202" s="428">
        <v>4.1E-5</v>
      </c>
      <c r="G202" s="428">
        <v>2.3E-3</v>
      </c>
      <c r="H202" s="428">
        <v>2.3E-5</v>
      </c>
      <c r="I202" s="410">
        <v>6.1800000000000001E-2</v>
      </c>
      <c r="J202" s="410">
        <v>1.6999999999999999E-3</v>
      </c>
    </row>
    <row r="203" spans="1:14">
      <c r="A203" s="20" t="s">
        <v>532</v>
      </c>
      <c r="C203" s="428">
        <v>0.28063900000000003</v>
      </c>
      <c r="D203" s="428">
        <v>2.3E-5</v>
      </c>
      <c r="E203" s="428">
        <v>1.4671700000000001</v>
      </c>
      <c r="F203" s="428">
        <v>3.3000000000000003E-5</v>
      </c>
      <c r="G203" s="428">
        <v>9.5200000000000005E-4</v>
      </c>
      <c r="H203" s="428">
        <v>2.1999999999999999E-5</v>
      </c>
      <c r="I203" s="410">
        <v>2.2929999999999999E-2</v>
      </c>
      <c r="J203" s="410">
        <v>2.7999999999999998E-4</v>
      </c>
    </row>
    <row r="204" spans="1:14" s="61" customFormat="1">
      <c r="A204" s="60" t="s">
        <v>648</v>
      </c>
      <c r="C204" s="429">
        <f>AVERAGE(C191:C203)</f>
        <v>0.28063553846153844</v>
      </c>
      <c r="D204" s="429"/>
      <c r="E204" s="429">
        <f>AVERAGE(E191:E203)</f>
        <v>1.4671688461538464</v>
      </c>
      <c r="F204" s="429"/>
      <c r="G204" s="429">
        <f>AVERAGE(G191:G203)</f>
        <v>1.1589923076923076E-3</v>
      </c>
      <c r="H204" s="429"/>
      <c r="I204" s="430">
        <f>AVERAGE(I191:I203)</f>
        <v>3.0009230769230771E-2</v>
      </c>
      <c r="J204" s="430"/>
      <c r="K204" s="48"/>
      <c r="L204" s="48"/>
      <c r="M204" s="48"/>
      <c r="N204" s="48"/>
    </row>
    <row r="205" spans="1:14" s="61" customFormat="1" ht="12.5" customHeight="1">
      <c r="A205" s="60" t="s">
        <v>599</v>
      </c>
      <c r="C205" s="429">
        <f>2*_xlfn.STDEV.S(C191:C203)</f>
        <v>5.4440275437815047E-5</v>
      </c>
      <c r="D205" s="429"/>
      <c r="E205" s="429">
        <f>2*_xlfn.STDEV.S(E191:E203)</f>
        <v>3.4591387693540331E-5</v>
      </c>
      <c r="F205" s="429"/>
      <c r="G205" s="429">
        <f>2*_xlfn.STDEV.S(G191:G203)</f>
        <v>7.8810460583833011E-4</v>
      </c>
      <c r="H205" s="429"/>
      <c r="I205" s="430">
        <f>2*_xlfn.STDEV.S(I191:I203)</f>
        <v>2.2642051528867627E-2</v>
      </c>
      <c r="J205" s="430"/>
      <c r="K205" s="48"/>
      <c r="L205" s="48"/>
      <c r="M205" s="48"/>
      <c r="N205" s="48"/>
    </row>
    <row r="206" spans="1:14" s="61" customFormat="1" ht="12.5" customHeight="1">
      <c r="A206" s="60"/>
      <c r="C206" s="429"/>
      <c r="D206" s="429"/>
      <c r="E206" s="429"/>
      <c r="F206" s="429"/>
      <c r="G206" s="429"/>
      <c r="H206" s="429"/>
      <c r="I206" s="430"/>
      <c r="J206" s="430"/>
      <c r="K206" s="48"/>
      <c r="L206" s="48"/>
      <c r="M206" s="48"/>
      <c r="N206" s="48"/>
    </row>
    <row r="207" spans="1:14">
      <c r="A207" s="20" t="s">
        <v>612</v>
      </c>
      <c r="C207" s="428">
        <v>0.28273900000000002</v>
      </c>
      <c r="D207" s="428">
        <v>1.7E-5</v>
      </c>
      <c r="E207" s="428">
        <v>1.467163</v>
      </c>
      <c r="F207" s="428">
        <v>3.4999999999999997E-5</v>
      </c>
      <c r="G207" s="428">
        <v>1.0250000000000001E-3</v>
      </c>
      <c r="H207" s="428">
        <v>1.7E-5</v>
      </c>
      <c r="I207" s="410">
        <v>2.9159999999999998E-2</v>
      </c>
      <c r="J207" s="410">
        <v>2.7999999999999998E-4</v>
      </c>
    </row>
    <row r="208" spans="1:14">
      <c r="A208" s="20" t="s">
        <v>613</v>
      </c>
      <c r="C208" s="428">
        <v>0.28276000000000001</v>
      </c>
      <c r="D208" s="428">
        <v>2.6999999999999999E-5</v>
      </c>
      <c r="E208" s="428">
        <v>1.4671639999999999</v>
      </c>
      <c r="F208" s="428">
        <v>3.8000000000000002E-5</v>
      </c>
      <c r="G208" s="428">
        <v>2.6407000000000002E-3</v>
      </c>
      <c r="H208" s="428">
        <v>9.0000000000000002E-6</v>
      </c>
      <c r="I208" s="410">
        <v>7.8200000000000006E-2</v>
      </c>
      <c r="J208" s="410">
        <v>1E-3</v>
      </c>
    </row>
    <row r="209" spans="1:14">
      <c r="A209" s="20" t="s">
        <v>614</v>
      </c>
      <c r="C209" s="428">
        <v>0.28275499999999998</v>
      </c>
      <c r="D209" s="428">
        <v>2.0999999999999999E-5</v>
      </c>
      <c r="E209" s="428">
        <v>1.4671430000000001</v>
      </c>
      <c r="F209" s="428">
        <v>3.6000000000000001E-5</v>
      </c>
      <c r="G209" s="428">
        <v>1.9090000000000001E-3</v>
      </c>
      <c r="H209" s="428">
        <v>4.0000000000000003E-5</v>
      </c>
      <c r="I209" s="410">
        <v>5.391E-2</v>
      </c>
      <c r="J209" s="410">
        <v>8.4999999999999995E-4</v>
      </c>
    </row>
    <row r="210" spans="1:14">
      <c r="A210" s="20" t="s">
        <v>615</v>
      </c>
      <c r="C210" s="428">
        <v>0.28275099999999997</v>
      </c>
      <c r="D210" s="428">
        <v>2.4000000000000001E-5</v>
      </c>
      <c r="E210" s="428">
        <v>1.4671639999999999</v>
      </c>
      <c r="F210" s="428">
        <v>3.8000000000000002E-5</v>
      </c>
      <c r="G210" s="428">
        <v>1.3154E-3</v>
      </c>
      <c r="H210" s="428">
        <v>7.1999999999999997E-6</v>
      </c>
      <c r="I210" s="410">
        <v>3.884E-2</v>
      </c>
      <c r="J210" s="410">
        <v>8.7000000000000001E-4</v>
      </c>
    </row>
    <row r="211" spans="1:14">
      <c r="A211" s="20" t="s">
        <v>616</v>
      </c>
      <c r="C211" s="428">
        <v>0.28276499999999999</v>
      </c>
      <c r="D211" s="428">
        <v>2.3E-5</v>
      </c>
      <c r="E211" s="428">
        <v>1.4671510000000001</v>
      </c>
      <c r="F211" s="428">
        <v>3.1999999999999999E-5</v>
      </c>
      <c r="G211" s="428">
        <v>2.1789999999999999E-3</v>
      </c>
      <c r="H211" s="428">
        <v>5.8999999999999998E-5</v>
      </c>
      <c r="I211" s="410">
        <v>6.5699999999999995E-2</v>
      </c>
      <c r="J211" s="410">
        <v>3.0000000000000001E-3</v>
      </c>
    </row>
    <row r="212" spans="1:14">
      <c r="A212" s="20" t="s">
        <v>617</v>
      </c>
      <c r="C212" s="428">
        <v>0.28276600000000002</v>
      </c>
      <c r="D212" s="428">
        <v>2.0999999999999999E-5</v>
      </c>
      <c r="E212" s="428">
        <v>1.467174</v>
      </c>
      <c r="F212" s="428">
        <v>4.6999999999999997E-5</v>
      </c>
      <c r="G212" s="428">
        <v>1.954E-3</v>
      </c>
      <c r="H212" s="428">
        <v>1.2999999999999999E-5</v>
      </c>
      <c r="I212" s="410">
        <v>5.5419999999999997E-2</v>
      </c>
      <c r="J212" s="410">
        <v>4.4000000000000002E-4</v>
      </c>
    </row>
    <row r="213" spans="1:14">
      <c r="A213" s="20" t="s">
        <v>618</v>
      </c>
      <c r="C213" s="428">
        <v>0.28273700000000002</v>
      </c>
      <c r="D213" s="428">
        <v>2.0000000000000002E-5</v>
      </c>
      <c r="E213" s="428">
        <v>1.467157</v>
      </c>
      <c r="F213" s="428">
        <v>3.4E-5</v>
      </c>
      <c r="G213" s="428">
        <v>2.3839999999999998E-3</v>
      </c>
      <c r="H213" s="428">
        <v>6.9999999999999994E-5</v>
      </c>
      <c r="I213" s="410">
        <v>6.9900000000000004E-2</v>
      </c>
      <c r="J213" s="410">
        <v>3.0999999999999999E-3</v>
      </c>
    </row>
    <row r="214" spans="1:14">
      <c r="A214" s="20" t="s">
        <v>619</v>
      </c>
      <c r="C214" s="428">
        <v>0.28273999999999999</v>
      </c>
      <c r="D214" s="428">
        <v>2.3E-5</v>
      </c>
      <c r="E214" s="428">
        <v>1.467157</v>
      </c>
      <c r="F214" s="428">
        <v>4.3000000000000002E-5</v>
      </c>
      <c r="G214" s="428">
        <v>1.9840000000000001E-3</v>
      </c>
      <c r="H214" s="428">
        <v>4.6E-5</v>
      </c>
      <c r="I214" s="410">
        <v>5.4899999999999997E-2</v>
      </c>
      <c r="J214" s="410">
        <v>1.9E-3</v>
      </c>
    </row>
    <row r="215" spans="1:14">
      <c r="A215" s="20" t="s">
        <v>620</v>
      </c>
      <c r="C215" s="428">
        <v>0.28274100000000002</v>
      </c>
      <c r="D215" s="428">
        <v>2.0999999999999999E-5</v>
      </c>
      <c r="E215" s="428">
        <v>1.4671700000000001</v>
      </c>
      <c r="F215" s="428">
        <v>3.1000000000000001E-5</v>
      </c>
      <c r="G215" s="428">
        <v>1.5709999999999999E-3</v>
      </c>
      <c r="H215" s="428">
        <v>3.6000000000000001E-5</v>
      </c>
      <c r="I215" s="410">
        <v>4.3929999999999997E-2</v>
      </c>
      <c r="J215" s="410">
        <v>4.8000000000000001E-4</v>
      </c>
    </row>
    <row r="216" spans="1:14">
      <c r="A216" s="20" t="s">
        <v>621</v>
      </c>
      <c r="C216" s="428">
        <v>0.28273700000000002</v>
      </c>
      <c r="D216" s="428">
        <v>2.0000000000000002E-5</v>
      </c>
      <c r="E216" s="428">
        <v>1.4671799999999999</v>
      </c>
      <c r="F216" s="428">
        <v>4.1999999999999998E-5</v>
      </c>
      <c r="G216" s="428">
        <v>8.4900000000000004E-4</v>
      </c>
      <c r="H216" s="428">
        <v>1.2E-5</v>
      </c>
      <c r="I216" s="410">
        <v>2.2780000000000002E-2</v>
      </c>
      <c r="J216" s="410">
        <v>1.1E-4</v>
      </c>
    </row>
    <row r="217" spans="1:14">
      <c r="A217" s="20" t="s">
        <v>622</v>
      </c>
      <c r="C217" s="428">
        <v>0.28275299999999998</v>
      </c>
      <c r="D217" s="428">
        <v>2.0000000000000002E-5</v>
      </c>
      <c r="E217" s="428">
        <v>1.4671940000000001</v>
      </c>
      <c r="F217" s="428">
        <v>3.4999999999999997E-5</v>
      </c>
      <c r="G217" s="428">
        <v>1.2899999999999999E-3</v>
      </c>
      <c r="H217" s="428">
        <v>1.2E-4</v>
      </c>
      <c r="I217" s="410">
        <v>3.5099999999999999E-2</v>
      </c>
      <c r="J217" s="410">
        <v>3.3E-3</v>
      </c>
    </row>
    <row r="218" spans="1:14">
      <c r="A218" s="20" t="s">
        <v>623</v>
      </c>
      <c r="C218" s="428">
        <v>0.28276000000000001</v>
      </c>
      <c r="D218" s="428">
        <v>2.4000000000000001E-5</v>
      </c>
      <c r="E218" s="428">
        <v>1.467152</v>
      </c>
      <c r="F218" s="428">
        <v>4.6E-5</v>
      </c>
      <c r="G218" s="428">
        <v>2.7209999999999999E-3</v>
      </c>
      <c r="H218" s="428">
        <v>2.3E-5</v>
      </c>
      <c r="I218" s="410">
        <v>8.1390000000000004E-2</v>
      </c>
      <c r="J218" s="410">
        <v>9.7999999999999997E-4</v>
      </c>
    </row>
    <row r="219" spans="1:14">
      <c r="A219" s="20" t="s">
        <v>624</v>
      </c>
      <c r="C219" s="428">
        <v>0.282744</v>
      </c>
      <c r="D219" s="428">
        <v>2.3E-5</v>
      </c>
      <c r="E219" s="428">
        <v>1.4671860000000001</v>
      </c>
      <c r="F219" s="428">
        <v>4.6E-5</v>
      </c>
      <c r="G219" s="428">
        <v>2.47E-3</v>
      </c>
      <c r="H219" s="428">
        <v>1.8000000000000001E-4</v>
      </c>
      <c r="I219" s="410">
        <v>7.0499999999999993E-2</v>
      </c>
      <c r="J219" s="410">
        <v>4.4999999999999997E-3</v>
      </c>
    </row>
    <row r="220" spans="1:14" s="61" customFormat="1">
      <c r="A220" s="60" t="s">
        <v>648</v>
      </c>
      <c r="C220" s="429">
        <f>AVERAGE(C207:C219)</f>
        <v>0.28274984615384618</v>
      </c>
      <c r="D220" s="429"/>
      <c r="E220" s="429">
        <f>AVERAGE(E207:E219)</f>
        <v>1.4671657692307691</v>
      </c>
      <c r="F220" s="429"/>
      <c r="G220" s="429">
        <f>AVERAGE(G207:G219)</f>
        <v>1.8686230769230769E-3</v>
      </c>
      <c r="H220" s="429"/>
      <c r="I220" s="430">
        <f>AVERAGE(I207:I219)</f>
        <v>5.3825384615384622E-2</v>
      </c>
      <c r="J220" s="430"/>
      <c r="K220" s="48"/>
      <c r="L220" s="48"/>
      <c r="M220" s="48"/>
      <c r="N220" s="48"/>
    </row>
    <row r="221" spans="1:14" s="61" customFormat="1" ht="12.5" customHeight="1">
      <c r="A221" s="60" t="s">
        <v>599</v>
      </c>
      <c r="C221" s="429">
        <f>2*_xlfn.STDEV.S(C207:C219)</f>
        <v>2.1538278387491153E-5</v>
      </c>
      <c r="D221" s="429"/>
      <c r="E221" s="429">
        <f>2*_xlfn.STDEV.S(E207:E219)</f>
        <v>2.9372933642546727E-5</v>
      </c>
      <c r="F221" s="429"/>
      <c r="G221" s="429">
        <f>2*_xlfn.STDEV.S(G207:G219)</f>
        <v>1.2314291159836639E-3</v>
      </c>
      <c r="H221" s="429"/>
      <c r="I221" s="430">
        <f>2*_xlfn.STDEV.S(I207:I219)</f>
        <v>3.7772982951120429E-2</v>
      </c>
      <c r="J221" s="430"/>
      <c r="K221" s="48"/>
      <c r="L221" s="48"/>
      <c r="M221" s="48"/>
      <c r="N221" s="48"/>
    </row>
    <row r="222" spans="1:14">
      <c r="A222" s="20"/>
      <c r="C222" s="428"/>
      <c r="D222" s="428"/>
      <c r="E222" s="428"/>
      <c r="F222" s="428"/>
      <c r="G222" s="428"/>
      <c r="H222" s="428"/>
      <c r="I222" s="410"/>
      <c r="J222" s="410"/>
    </row>
    <row r="223" spans="1:14">
      <c r="A223" s="20" t="s">
        <v>577</v>
      </c>
      <c r="C223" s="428">
        <v>0.28230899999999998</v>
      </c>
      <c r="D223" s="428">
        <v>2.0999999999999999E-5</v>
      </c>
      <c r="E223" s="428">
        <v>1.4671639999999999</v>
      </c>
      <c r="F223" s="428">
        <v>3.6000000000000001E-5</v>
      </c>
      <c r="G223" s="428">
        <v>3.8420000000000001E-4</v>
      </c>
      <c r="H223" s="428">
        <v>1.7E-6</v>
      </c>
      <c r="I223" s="410">
        <v>1.0540000000000001E-2</v>
      </c>
      <c r="J223" s="410">
        <v>1.7000000000000001E-4</v>
      </c>
    </row>
    <row r="224" spans="1:14">
      <c r="A224" s="20" t="s">
        <v>578</v>
      </c>
      <c r="C224" s="428">
        <v>0.28230300000000003</v>
      </c>
      <c r="D224" s="428">
        <v>2.8E-5</v>
      </c>
      <c r="E224" s="428">
        <v>1.4671749999999999</v>
      </c>
      <c r="F224" s="428">
        <v>4.3000000000000002E-5</v>
      </c>
      <c r="G224" s="428">
        <v>3.8890000000000002E-4</v>
      </c>
      <c r="H224" s="428">
        <v>1.1999999999999999E-6</v>
      </c>
      <c r="I224" s="410">
        <v>1.052E-2</v>
      </c>
      <c r="J224" s="410">
        <v>1.9000000000000001E-4</v>
      </c>
    </row>
    <row r="225" spans="1:14">
      <c r="A225" s="20" t="s">
        <v>579</v>
      </c>
      <c r="C225" s="428">
        <v>0.28231800000000001</v>
      </c>
      <c r="D225" s="428">
        <v>2.5000000000000001E-5</v>
      </c>
      <c r="E225" s="428">
        <v>1.4671590000000001</v>
      </c>
      <c r="F225" s="428">
        <v>4.3999999999999999E-5</v>
      </c>
      <c r="G225" s="428">
        <v>3.5050000000000001E-4</v>
      </c>
      <c r="H225" s="428">
        <v>6.3999999999999997E-6</v>
      </c>
      <c r="I225" s="410">
        <v>9.3849999999999992E-3</v>
      </c>
      <c r="J225" s="410">
        <v>7.6000000000000004E-5</v>
      </c>
    </row>
    <row r="226" spans="1:14">
      <c r="A226" s="20" t="s">
        <v>580</v>
      </c>
      <c r="C226" s="428">
        <v>0.28232600000000002</v>
      </c>
      <c r="D226" s="428">
        <v>2.4000000000000001E-5</v>
      </c>
      <c r="E226" s="428">
        <v>1.4671540000000001</v>
      </c>
      <c r="F226" s="428">
        <v>4.3999999999999999E-5</v>
      </c>
      <c r="G226" s="428">
        <v>2.8459999999999998E-4</v>
      </c>
      <c r="H226" s="428">
        <v>2.5000000000000002E-6</v>
      </c>
      <c r="I226" s="410">
        <v>7.6299999999999996E-3</v>
      </c>
      <c r="J226" s="410">
        <v>1.1E-4</v>
      </c>
    </row>
    <row r="227" spans="1:14">
      <c r="A227" s="20" t="s">
        <v>581</v>
      </c>
      <c r="C227" s="428">
        <v>0.28231099999999998</v>
      </c>
      <c r="D227" s="428">
        <v>2.4000000000000001E-5</v>
      </c>
      <c r="E227" s="428">
        <v>1.467182</v>
      </c>
      <c r="F227" s="428">
        <v>4.1999999999999998E-5</v>
      </c>
      <c r="G227" s="428">
        <v>2.8099E-4</v>
      </c>
      <c r="H227" s="428">
        <v>4.9999999999999998E-7</v>
      </c>
      <c r="I227" s="410">
        <v>7.5700000000000003E-3</v>
      </c>
      <c r="J227" s="410">
        <v>1.4999999999999999E-4</v>
      </c>
    </row>
    <row r="228" spans="1:14">
      <c r="A228" s="20" t="s">
        <v>582</v>
      </c>
      <c r="C228" s="428">
        <v>0.28232000000000002</v>
      </c>
      <c r="D228" s="428">
        <v>2.5999999999999998E-5</v>
      </c>
      <c r="E228" s="428">
        <v>1.4671510000000001</v>
      </c>
      <c r="F228" s="428">
        <v>4.8000000000000001E-5</v>
      </c>
      <c r="G228" s="428">
        <v>2.9809999999999998E-4</v>
      </c>
      <c r="H228" s="428">
        <v>1.3999999999999999E-6</v>
      </c>
      <c r="I228" s="410">
        <v>7.92E-3</v>
      </c>
      <c r="J228" s="410">
        <v>1.6000000000000001E-4</v>
      </c>
    </row>
    <row r="229" spans="1:14">
      <c r="A229" s="20" t="s">
        <v>583</v>
      </c>
      <c r="C229" s="428">
        <v>0.282302</v>
      </c>
      <c r="D229" s="428">
        <v>2.5000000000000001E-5</v>
      </c>
      <c r="E229" s="428">
        <v>1.4671700000000001</v>
      </c>
      <c r="F229" s="428">
        <v>4.1E-5</v>
      </c>
      <c r="G229" s="428">
        <v>3.1930000000000001E-4</v>
      </c>
      <c r="H229" s="428">
        <v>4.4000000000000002E-7</v>
      </c>
      <c r="I229" s="410">
        <v>8.6999999999999994E-3</v>
      </c>
      <c r="J229" s="410">
        <v>1.7000000000000001E-4</v>
      </c>
    </row>
    <row r="230" spans="1:14">
      <c r="A230" s="20" t="s">
        <v>584</v>
      </c>
      <c r="C230" s="428">
        <v>0.28231299999999998</v>
      </c>
      <c r="D230" s="428">
        <v>2.3E-5</v>
      </c>
      <c r="E230" s="428">
        <v>1.4671559999999999</v>
      </c>
      <c r="F230" s="428">
        <v>5.0000000000000002E-5</v>
      </c>
      <c r="G230" s="428">
        <v>2.765E-4</v>
      </c>
      <c r="H230" s="428">
        <v>5.3000000000000001E-7</v>
      </c>
      <c r="I230" s="410">
        <v>7.43E-3</v>
      </c>
      <c r="J230" s="410">
        <v>1.6000000000000001E-4</v>
      </c>
    </row>
    <row r="231" spans="1:14">
      <c r="A231" s="20" t="s">
        <v>585</v>
      </c>
      <c r="C231" s="428">
        <v>0.28232000000000002</v>
      </c>
      <c r="D231" s="428">
        <v>2.3E-5</v>
      </c>
      <c r="E231" s="428">
        <v>1.4672069999999999</v>
      </c>
      <c r="F231" s="428">
        <v>4.3999999999999999E-5</v>
      </c>
      <c r="G231" s="428">
        <v>2.9379999999999999E-4</v>
      </c>
      <c r="H231" s="428">
        <v>3.5999999999999998E-6</v>
      </c>
      <c r="I231" s="410">
        <v>7.77E-3</v>
      </c>
      <c r="J231" s="410">
        <v>6.3E-5</v>
      </c>
    </row>
    <row r="232" spans="1:14">
      <c r="A232" s="20" t="s">
        <v>586</v>
      </c>
      <c r="C232" s="428">
        <v>0.28228300000000001</v>
      </c>
      <c r="D232" s="428">
        <v>2.8E-5</v>
      </c>
      <c r="E232" s="428">
        <v>1.467179</v>
      </c>
      <c r="F232" s="428">
        <v>4.3999999999999999E-5</v>
      </c>
      <c r="G232" s="428">
        <v>3.6739999999999999E-4</v>
      </c>
      <c r="H232" s="428">
        <v>5.6999999999999996E-6</v>
      </c>
      <c r="I232" s="410">
        <v>9.7769999999999992E-3</v>
      </c>
      <c r="J232" s="410">
        <v>7.1000000000000005E-5</v>
      </c>
    </row>
    <row r="233" spans="1:14">
      <c r="A233" s="20" t="s">
        <v>588</v>
      </c>
      <c r="C233" s="428">
        <v>0.28229399999999999</v>
      </c>
      <c r="D233" s="428">
        <v>2.5999999999999998E-5</v>
      </c>
      <c r="E233" s="428">
        <v>1.467133</v>
      </c>
      <c r="F233" s="428">
        <v>4.8000000000000001E-5</v>
      </c>
      <c r="G233" s="428">
        <v>3.812E-4</v>
      </c>
      <c r="H233" s="428">
        <v>1.1000000000000001E-6</v>
      </c>
      <c r="I233" s="410">
        <v>1.014E-2</v>
      </c>
      <c r="J233" s="410">
        <v>1.9000000000000001E-4</v>
      </c>
    </row>
    <row r="234" spans="1:14">
      <c r="A234" s="20" t="s">
        <v>589</v>
      </c>
      <c r="C234" s="428">
        <v>0.282333</v>
      </c>
      <c r="D234" s="428">
        <v>2.5000000000000001E-5</v>
      </c>
      <c r="E234" s="428">
        <v>1.4672149999999999</v>
      </c>
      <c r="F234" s="428">
        <v>4.0000000000000003E-5</v>
      </c>
      <c r="G234" s="428">
        <v>3.8039999999999998E-4</v>
      </c>
      <c r="H234" s="428">
        <v>1.3E-6</v>
      </c>
      <c r="I234" s="410">
        <v>1.0030000000000001E-2</v>
      </c>
      <c r="J234" s="410">
        <v>1.1E-4</v>
      </c>
    </row>
    <row r="235" spans="1:14">
      <c r="A235" s="20" t="s">
        <v>590</v>
      </c>
      <c r="C235" s="428">
        <v>0.28228599999999998</v>
      </c>
      <c r="D235" s="428">
        <v>3.0000000000000001E-5</v>
      </c>
      <c r="E235" s="428">
        <v>1.467096</v>
      </c>
      <c r="F235" s="428">
        <v>4.1E-5</v>
      </c>
      <c r="G235" s="428">
        <v>3.7076999999999998E-4</v>
      </c>
      <c r="H235" s="428">
        <v>3.3999999999999997E-7</v>
      </c>
      <c r="I235" s="410">
        <v>9.7900000000000001E-3</v>
      </c>
      <c r="J235" s="410">
        <v>1.2999999999999999E-4</v>
      </c>
    </row>
    <row r="236" spans="1:14" s="61" customFormat="1">
      <c r="A236" s="60" t="s">
        <v>648</v>
      </c>
      <c r="C236" s="429">
        <f>AVERAGE(C223:C235)</f>
        <v>0.28230907692307688</v>
      </c>
      <c r="D236" s="429"/>
      <c r="E236" s="429">
        <f>AVERAGE(E223:E235)</f>
        <v>1.4671646923076922</v>
      </c>
      <c r="F236" s="429"/>
      <c r="G236" s="429">
        <f>AVERAGE(G223:G235)</f>
        <v>3.3666615384615387E-4</v>
      </c>
      <c r="H236" s="429"/>
      <c r="I236" s="430">
        <f>AVERAGE(I223:I235)</f>
        <v>9.015538461538462E-3</v>
      </c>
      <c r="J236" s="430"/>
      <c r="K236" s="48"/>
      <c r="L236" s="48"/>
      <c r="M236" s="48"/>
      <c r="N236" s="48"/>
    </row>
    <row r="237" spans="1:14" s="61" customFormat="1" ht="12.5" customHeight="1">
      <c r="A237" s="60" t="s">
        <v>599</v>
      </c>
      <c r="C237" s="429">
        <f>2*_xlfn.STDEV.S(C223:C235)</f>
        <v>3.0127081266556454E-5</v>
      </c>
      <c r="D237" s="429"/>
      <c r="E237" s="429">
        <f>2*_xlfn.STDEV.S(E223:E235)</f>
        <v>6.0807809889729996E-5</v>
      </c>
      <c r="F237" s="429"/>
      <c r="G237" s="429">
        <f>2*_xlfn.STDEV.S(G223:G235)</f>
        <v>8.9888623877352263E-5</v>
      </c>
      <c r="H237" s="429"/>
      <c r="I237" s="430">
        <f>2*_xlfn.STDEV.S(I223:I235)</f>
        <v>2.4201525592938171E-3</v>
      </c>
      <c r="J237" s="430"/>
      <c r="K237" s="48"/>
      <c r="L237" s="48"/>
      <c r="M237" s="48"/>
      <c r="N237" s="48"/>
    </row>
    <row r="238" spans="1:14" s="61" customFormat="1" ht="12.5" customHeight="1">
      <c r="A238" s="60"/>
      <c r="C238" s="429"/>
      <c r="D238" s="429"/>
      <c r="E238" s="429"/>
      <c r="F238" s="429"/>
      <c r="G238" s="429"/>
      <c r="H238" s="429"/>
      <c r="I238" s="430"/>
      <c r="J238" s="430"/>
      <c r="K238" s="48"/>
      <c r="L238" s="48"/>
      <c r="M238" s="48"/>
      <c r="N238" s="48"/>
    </row>
    <row r="239" spans="1:14">
      <c r="A239" s="20" t="s">
        <v>692</v>
      </c>
      <c r="C239" s="428">
        <v>0.28247899999999998</v>
      </c>
      <c r="D239" s="428">
        <v>1.8E-5</v>
      </c>
      <c r="E239" s="428">
        <v>1.4671639999999999</v>
      </c>
      <c r="F239" s="428">
        <v>2.8E-5</v>
      </c>
      <c r="G239" s="428">
        <v>1.0876E-4</v>
      </c>
      <c r="H239" s="428">
        <v>8.1999999999999998E-7</v>
      </c>
      <c r="I239" s="410">
        <v>4.4520000000000002E-3</v>
      </c>
      <c r="J239" s="410">
        <v>5.1E-5</v>
      </c>
    </row>
    <row r="240" spans="1:14">
      <c r="A240" s="20" t="s">
        <v>693</v>
      </c>
      <c r="C240" s="428">
        <v>0.28247800000000001</v>
      </c>
      <c r="D240" s="428">
        <v>1.9000000000000001E-5</v>
      </c>
      <c r="E240" s="428">
        <v>1.4671689999999999</v>
      </c>
      <c r="F240" s="428">
        <v>3.4E-5</v>
      </c>
      <c r="G240" s="428">
        <v>1.064E-4</v>
      </c>
      <c r="H240" s="428">
        <v>1.1999999999999999E-6</v>
      </c>
      <c r="I240" s="410">
        <v>4.3369999999999997E-3</v>
      </c>
      <c r="J240" s="410">
        <v>2.9E-5</v>
      </c>
    </row>
    <row r="241" spans="1:10">
      <c r="A241" s="20" t="s">
        <v>694</v>
      </c>
      <c r="C241" s="428">
        <v>0.28248200000000001</v>
      </c>
      <c r="D241" s="428">
        <v>1.8E-5</v>
      </c>
      <c r="E241" s="428">
        <v>1.4671780000000001</v>
      </c>
      <c r="F241" s="428">
        <v>3.1999999999999999E-5</v>
      </c>
      <c r="G241" s="428">
        <v>1.0349999999999999E-4</v>
      </c>
      <c r="H241" s="428">
        <v>1.3E-6</v>
      </c>
      <c r="I241" s="410">
        <v>4.2449999999999996E-3</v>
      </c>
      <c r="J241" s="410">
        <v>3.4999999999999997E-5</v>
      </c>
    </row>
    <row r="242" spans="1:10">
      <c r="A242" s="20" t="s">
        <v>695</v>
      </c>
      <c r="C242" s="428">
        <v>0.28248299999999998</v>
      </c>
      <c r="D242" s="428">
        <v>1.5999999999999999E-5</v>
      </c>
      <c r="E242" s="428">
        <v>1.467158</v>
      </c>
      <c r="F242" s="428">
        <v>3.0000000000000001E-5</v>
      </c>
      <c r="G242" s="428">
        <v>9.98E-5</v>
      </c>
      <c r="H242" s="428">
        <v>1.7999999999999999E-6</v>
      </c>
      <c r="I242" s="410">
        <v>4.0600000000000002E-3</v>
      </c>
      <c r="J242" s="410">
        <v>1.8E-5</v>
      </c>
    </row>
    <row r="243" spans="1:10">
      <c r="A243" s="20" t="s">
        <v>696</v>
      </c>
      <c r="C243" s="428">
        <v>0.282503</v>
      </c>
      <c r="D243" s="428">
        <v>1.7E-5</v>
      </c>
      <c r="E243" s="428">
        <v>1.4671479999999999</v>
      </c>
      <c r="F243" s="428">
        <v>3.3000000000000003E-5</v>
      </c>
      <c r="G243" s="428">
        <v>9.4199999999999999E-5</v>
      </c>
      <c r="H243" s="428">
        <v>3.1E-6</v>
      </c>
      <c r="I243" s="410">
        <v>3.836E-3</v>
      </c>
      <c r="J243" s="410">
        <v>6.0999999999999999E-5</v>
      </c>
    </row>
    <row r="244" spans="1:10">
      <c r="A244" s="20" t="s">
        <v>697</v>
      </c>
      <c r="C244" s="428">
        <v>0.282476</v>
      </c>
      <c r="D244" s="428">
        <v>1.9000000000000001E-5</v>
      </c>
      <c r="E244" s="428">
        <v>1.4671799999999999</v>
      </c>
      <c r="F244" s="428">
        <v>2.5000000000000001E-5</v>
      </c>
      <c r="G244" s="428">
        <v>9.4199999999999999E-5</v>
      </c>
      <c r="H244" s="428">
        <v>3.4000000000000001E-6</v>
      </c>
      <c r="I244" s="410">
        <v>3.8159999999999999E-3</v>
      </c>
      <c r="J244" s="410">
        <v>9.3999999999999994E-5</v>
      </c>
    </row>
    <row r="245" spans="1:10">
      <c r="A245" s="20" t="s">
        <v>698</v>
      </c>
      <c r="C245" s="428">
        <v>0.28248000000000001</v>
      </c>
      <c r="D245" s="428">
        <v>1.9000000000000001E-5</v>
      </c>
      <c r="E245" s="428">
        <v>1.4671590000000001</v>
      </c>
      <c r="F245" s="428">
        <v>3.0000000000000001E-5</v>
      </c>
      <c r="G245" s="428">
        <v>9.2700000000000004E-5</v>
      </c>
      <c r="H245" s="428">
        <v>3.7000000000000002E-6</v>
      </c>
      <c r="I245" s="410">
        <v>3.7690000000000002E-3</v>
      </c>
      <c r="J245" s="410">
        <v>9.3999999999999994E-5</v>
      </c>
    </row>
    <row r="246" spans="1:10">
      <c r="A246" s="20" t="s">
        <v>699</v>
      </c>
      <c r="C246" s="428">
        <v>0.28248099999999998</v>
      </c>
      <c r="D246" s="428">
        <v>2.0000000000000002E-5</v>
      </c>
      <c r="E246" s="428">
        <v>1.467185</v>
      </c>
      <c r="F246" s="428">
        <v>2.8E-5</v>
      </c>
      <c r="G246" s="428">
        <v>9.8099999999999999E-5</v>
      </c>
      <c r="H246" s="428">
        <v>3.1E-6</v>
      </c>
      <c r="I246" s="410">
        <v>3.9500000000000004E-3</v>
      </c>
      <c r="J246" s="410">
        <v>6.6000000000000005E-5</v>
      </c>
    </row>
    <row r="247" spans="1:10">
      <c r="A247" s="20" t="s">
        <v>700</v>
      </c>
      <c r="C247" s="428">
        <v>0.282468</v>
      </c>
      <c r="D247" s="428">
        <v>1.9000000000000001E-5</v>
      </c>
      <c r="E247" s="428">
        <v>1.4671780000000001</v>
      </c>
      <c r="F247" s="428">
        <v>3.3000000000000003E-5</v>
      </c>
      <c r="G247" s="428">
        <v>1.036E-4</v>
      </c>
      <c r="H247" s="428">
        <v>1.7E-6</v>
      </c>
      <c r="I247" s="410">
        <v>4.156E-3</v>
      </c>
      <c r="J247" s="410">
        <v>2.1999999999999999E-5</v>
      </c>
    </row>
    <row r="248" spans="1:10">
      <c r="A248" s="20" t="s">
        <v>701</v>
      </c>
      <c r="C248" s="428">
        <v>0.28248899999999999</v>
      </c>
      <c r="D248" s="428">
        <v>1.8E-5</v>
      </c>
      <c r="E248" s="428">
        <v>1.4671719999999999</v>
      </c>
      <c r="F248" s="428">
        <v>3.6000000000000001E-5</v>
      </c>
      <c r="G248" s="428">
        <v>1.0620000000000001E-4</v>
      </c>
      <c r="H248" s="428">
        <v>1.3E-6</v>
      </c>
      <c r="I248" s="410">
        <v>4.2459999999999998E-3</v>
      </c>
      <c r="J248" s="410">
        <v>3.3000000000000003E-5</v>
      </c>
    </row>
    <row r="249" spans="1:10">
      <c r="A249" s="20" t="s">
        <v>702</v>
      </c>
      <c r="C249" s="428">
        <v>0.28249800000000003</v>
      </c>
      <c r="D249" s="428">
        <v>2.0000000000000002E-5</v>
      </c>
      <c r="E249" s="428">
        <v>1.4671909999999999</v>
      </c>
      <c r="F249" s="428">
        <v>3.6000000000000001E-5</v>
      </c>
      <c r="G249" s="428">
        <v>1.1129999999999999E-4</v>
      </c>
      <c r="H249" s="428">
        <v>7.8000000000000005E-7</v>
      </c>
      <c r="I249" s="410">
        <v>4.4219999999999997E-3</v>
      </c>
      <c r="J249" s="410">
        <v>3.8000000000000002E-5</v>
      </c>
    </row>
    <row r="250" spans="1:10">
      <c r="A250" s="20" t="s">
        <v>703</v>
      </c>
      <c r="C250" s="428">
        <v>0.28247899999999998</v>
      </c>
      <c r="D250" s="428">
        <v>1.9000000000000001E-5</v>
      </c>
      <c r="E250" s="428">
        <v>1.4671700000000001</v>
      </c>
      <c r="F250" s="428">
        <v>3.6000000000000001E-5</v>
      </c>
      <c r="G250" s="428">
        <v>1.1414E-4</v>
      </c>
      <c r="H250" s="428">
        <v>7.3E-7</v>
      </c>
      <c r="I250" s="410">
        <v>4.5409999999999999E-3</v>
      </c>
      <c r="J250" s="410">
        <v>4.5000000000000003E-5</v>
      </c>
    </row>
    <row r="251" spans="1:10">
      <c r="A251" s="20" t="s">
        <v>704</v>
      </c>
      <c r="C251" s="428">
        <v>0.28247100000000003</v>
      </c>
      <c r="D251" s="428">
        <v>2.0000000000000002E-5</v>
      </c>
      <c r="E251" s="428">
        <v>1.467158</v>
      </c>
      <c r="F251" s="428">
        <v>2.9E-5</v>
      </c>
      <c r="G251" s="428">
        <v>1.1644E-4</v>
      </c>
      <c r="H251" s="428">
        <v>7.4000000000000001E-7</v>
      </c>
      <c r="I251" s="410">
        <v>4.6540000000000002E-3</v>
      </c>
      <c r="J251" s="410">
        <v>6.3999999999999997E-5</v>
      </c>
    </row>
    <row r="252" spans="1:10">
      <c r="A252" s="20" t="s">
        <v>705</v>
      </c>
      <c r="C252" s="428">
        <v>0.28248600000000001</v>
      </c>
      <c r="D252" s="428">
        <v>1.9000000000000001E-5</v>
      </c>
      <c r="E252" s="428">
        <v>1.4671559999999999</v>
      </c>
      <c r="F252" s="428">
        <v>3.4999999999999997E-5</v>
      </c>
      <c r="G252" s="428">
        <v>1.1849999999999999E-4</v>
      </c>
      <c r="H252" s="428">
        <v>9.9999999999999995E-7</v>
      </c>
      <c r="I252" s="410">
        <v>4.7489999999999997E-3</v>
      </c>
      <c r="J252" s="410">
        <v>6.2000000000000003E-5</v>
      </c>
    </row>
    <row r="253" spans="1:10">
      <c r="A253" s="20" t="s">
        <v>706</v>
      </c>
      <c r="C253" s="428">
        <v>0.28248000000000001</v>
      </c>
      <c r="D253" s="428">
        <v>1.9000000000000001E-5</v>
      </c>
      <c r="E253" s="428">
        <v>1.4671810000000001</v>
      </c>
      <c r="F253" s="428">
        <v>3.1999999999999999E-5</v>
      </c>
      <c r="G253" s="428">
        <v>1.1382E-4</v>
      </c>
      <c r="H253" s="428">
        <v>9.5000000000000001E-7</v>
      </c>
      <c r="I253" s="410">
        <v>4.5560000000000002E-3</v>
      </c>
      <c r="J253" s="410">
        <v>3.8000000000000002E-5</v>
      </c>
    </row>
    <row r="254" spans="1:10">
      <c r="A254" s="20" t="s">
        <v>707</v>
      </c>
      <c r="C254" s="428">
        <v>0.28246500000000002</v>
      </c>
      <c r="D254" s="428">
        <v>1.8E-5</v>
      </c>
      <c r="E254" s="428">
        <v>1.467147</v>
      </c>
      <c r="F254" s="428">
        <v>3.8000000000000002E-5</v>
      </c>
      <c r="G254" s="428">
        <v>1.116E-4</v>
      </c>
      <c r="H254" s="428">
        <v>1.1999999999999999E-6</v>
      </c>
      <c r="I254" s="410">
        <v>4.47E-3</v>
      </c>
      <c r="J254" s="410">
        <v>2.5999999999999998E-5</v>
      </c>
    </row>
    <row r="255" spans="1:10">
      <c r="A255" s="20" t="s">
        <v>708</v>
      </c>
      <c r="C255" s="428">
        <v>0.28247499999999998</v>
      </c>
      <c r="D255" s="428">
        <v>1.8E-5</v>
      </c>
      <c r="E255" s="428">
        <v>1.4671650000000001</v>
      </c>
      <c r="F255" s="428">
        <v>4.1999999999999998E-5</v>
      </c>
      <c r="G255" s="428">
        <v>1.106E-4</v>
      </c>
      <c r="H255" s="428">
        <v>1.5E-6</v>
      </c>
      <c r="I255" s="410">
        <v>4.4470000000000004E-3</v>
      </c>
      <c r="J255" s="410">
        <v>2.5999999999999998E-5</v>
      </c>
    </row>
    <row r="256" spans="1:10">
      <c r="A256" s="20" t="s">
        <v>709</v>
      </c>
      <c r="C256" s="428">
        <v>0.28247899999999998</v>
      </c>
      <c r="D256" s="428">
        <v>1.8E-5</v>
      </c>
      <c r="E256" s="428">
        <v>1.4671959999999999</v>
      </c>
      <c r="F256" s="428">
        <v>3.0000000000000001E-5</v>
      </c>
      <c r="G256" s="428">
        <v>1.082E-4</v>
      </c>
      <c r="H256" s="428">
        <v>1.5999999999999999E-6</v>
      </c>
      <c r="I256" s="410">
        <v>4.3620000000000004E-3</v>
      </c>
      <c r="J256" s="410">
        <v>2.9E-5</v>
      </c>
    </row>
    <row r="257" spans="1:14">
      <c r="A257" s="20" t="s">
        <v>710</v>
      </c>
      <c r="C257" s="428">
        <v>0.28248400000000001</v>
      </c>
      <c r="D257" s="428">
        <v>1.8E-5</v>
      </c>
      <c r="E257" s="428">
        <v>1.4671650000000001</v>
      </c>
      <c r="F257" s="428">
        <v>2.8E-5</v>
      </c>
      <c r="G257" s="428">
        <v>1.036E-4</v>
      </c>
      <c r="H257" s="428">
        <v>2.7999999999999999E-6</v>
      </c>
      <c r="I257" s="410">
        <v>4.176E-3</v>
      </c>
      <c r="J257" s="410">
        <v>4.6999999999999997E-5</v>
      </c>
    </row>
    <row r="258" spans="1:14">
      <c r="A258" s="20" t="s">
        <v>711</v>
      </c>
      <c r="C258" s="428">
        <v>0.282474</v>
      </c>
      <c r="D258" s="428">
        <v>1.9000000000000001E-5</v>
      </c>
      <c r="E258" s="428">
        <v>1.4671890000000001</v>
      </c>
      <c r="F258" s="428">
        <v>3.0000000000000001E-5</v>
      </c>
      <c r="G258" s="428">
        <v>9.7E-5</v>
      </c>
      <c r="H258" s="428">
        <v>3.8E-6</v>
      </c>
      <c r="I258" s="410">
        <v>3.934E-3</v>
      </c>
      <c r="J258" s="410">
        <v>9.2E-5</v>
      </c>
    </row>
    <row r="259" spans="1:14">
      <c r="A259" s="20" t="s">
        <v>712</v>
      </c>
      <c r="C259" s="428">
        <v>0.28248600000000001</v>
      </c>
      <c r="D259" s="428">
        <v>1.8E-5</v>
      </c>
      <c r="E259" s="428">
        <v>1.4671700000000001</v>
      </c>
      <c r="F259" s="428">
        <v>2.9E-5</v>
      </c>
      <c r="G259" s="428">
        <v>9.1680000000000003E-5</v>
      </c>
      <c r="H259" s="428">
        <v>4.7E-7</v>
      </c>
      <c r="I259" s="410">
        <v>3.65E-3</v>
      </c>
      <c r="J259" s="410">
        <v>5.8E-5</v>
      </c>
    </row>
    <row r="260" spans="1:14">
      <c r="A260" s="20" t="s">
        <v>713</v>
      </c>
      <c r="C260" s="428">
        <v>0.28246900000000003</v>
      </c>
      <c r="D260" s="428">
        <v>2.0000000000000002E-5</v>
      </c>
      <c r="E260" s="428">
        <v>1.467155</v>
      </c>
      <c r="F260" s="428">
        <v>3.6000000000000001E-5</v>
      </c>
      <c r="G260" s="428">
        <v>8.7769999999999995E-5</v>
      </c>
      <c r="H260" s="428">
        <v>4.7999999999999996E-7</v>
      </c>
      <c r="I260" s="410">
        <v>3.4880000000000002E-3</v>
      </c>
      <c r="J260" s="410">
        <v>4.6E-5</v>
      </c>
    </row>
    <row r="261" spans="1:14">
      <c r="A261" s="20" t="s">
        <v>714</v>
      </c>
      <c r="C261" s="428">
        <v>0.28248699999999999</v>
      </c>
      <c r="D261" s="428">
        <v>1.7E-5</v>
      </c>
      <c r="E261" s="428">
        <v>1.4671689999999999</v>
      </c>
      <c r="F261" s="428">
        <v>3.8000000000000002E-5</v>
      </c>
      <c r="G261" s="428">
        <v>8.4969999999999995E-5</v>
      </c>
      <c r="H261" s="428">
        <v>6.9999999999999997E-7</v>
      </c>
      <c r="I261" s="410">
        <v>3.385E-3</v>
      </c>
      <c r="J261" s="410">
        <v>3.8999999999999999E-5</v>
      </c>
    </row>
    <row r="262" spans="1:14">
      <c r="A262" s="20" t="s">
        <v>715</v>
      </c>
      <c r="C262" s="428">
        <v>0.28249400000000002</v>
      </c>
      <c r="D262" s="428">
        <v>1.9000000000000001E-5</v>
      </c>
      <c r="E262" s="428">
        <v>1.4671620000000001</v>
      </c>
      <c r="F262" s="428">
        <v>3.4E-5</v>
      </c>
      <c r="G262" s="428">
        <v>8.2589999999999994E-5</v>
      </c>
      <c r="H262" s="428">
        <v>9.1999999999999998E-7</v>
      </c>
      <c r="I262" s="410">
        <v>3.3050000000000002E-3</v>
      </c>
      <c r="J262" s="410">
        <v>2.5000000000000001E-5</v>
      </c>
    </row>
    <row r="263" spans="1:14">
      <c r="A263" s="20" t="s">
        <v>716</v>
      </c>
      <c r="C263" s="428">
        <v>0.28247100000000003</v>
      </c>
      <c r="D263" s="428">
        <v>2.0000000000000002E-5</v>
      </c>
      <c r="E263" s="428">
        <v>1.4671670000000001</v>
      </c>
      <c r="F263" s="428">
        <v>3.4E-5</v>
      </c>
      <c r="G263" s="428">
        <v>8.0099999999999995E-5</v>
      </c>
      <c r="H263" s="428">
        <v>1.3999999999999999E-6</v>
      </c>
      <c r="I263" s="410">
        <v>3.202E-3</v>
      </c>
      <c r="J263" s="410">
        <v>1.9000000000000001E-5</v>
      </c>
    </row>
    <row r="264" spans="1:14">
      <c r="A264" s="20" t="s">
        <v>717</v>
      </c>
      <c r="C264" s="428">
        <v>0.28248899999999999</v>
      </c>
      <c r="D264" s="428">
        <v>1.8E-5</v>
      </c>
      <c r="E264" s="428">
        <v>1.467179</v>
      </c>
      <c r="F264" s="428">
        <v>3.3000000000000003E-5</v>
      </c>
      <c r="G264" s="428">
        <v>7.7700000000000005E-5</v>
      </c>
      <c r="H264" s="428">
        <v>1.5E-6</v>
      </c>
      <c r="I264" s="410">
        <v>3.1250000000000002E-3</v>
      </c>
      <c r="J264" s="410">
        <v>3.6000000000000001E-5</v>
      </c>
    </row>
    <row r="265" spans="1:14">
      <c r="A265" s="20" t="s">
        <v>718</v>
      </c>
      <c r="C265" s="428">
        <v>0.282476</v>
      </c>
      <c r="D265" s="428">
        <v>1.8E-5</v>
      </c>
      <c r="E265" s="428">
        <v>1.467174</v>
      </c>
      <c r="F265" s="428">
        <v>3.1999999999999999E-5</v>
      </c>
      <c r="G265" s="428">
        <v>8.03E-5</v>
      </c>
      <c r="H265" s="428">
        <v>1.9E-6</v>
      </c>
      <c r="I265" s="410">
        <v>3.2130000000000001E-3</v>
      </c>
      <c r="J265" s="410">
        <v>3.6999999999999998E-5</v>
      </c>
    </row>
    <row r="266" spans="1:14">
      <c r="A266" s="20" t="s">
        <v>719</v>
      </c>
      <c r="C266" s="428">
        <v>0.28249000000000002</v>
      </c>
      <c r="D266" s="428">
        <v>1.5999999999999999E-5</v>
      </c>
      <c r="E266" s="428">
        <v>1.467171</v>
      </c>
      <c r="F266" s="428">
        <v>2.9E-5</v>
      </c>
      <c r="G266" s="428">
        <v>8.3900000000000006E-5</v>
      </c>
      <c r="H266" s="428">
        <v>1.7E-6</v>
      </c>
      <c r="I266" s="410">
        <v>3.3059999999999999E-3</v>
      </c>
      <c r="J266" s="410">
        <v>2.1999999999999999E-5</v>
      </c>
    </row>
    <row r="267" spans="1:14">
      <c r="A267" s="20" t="s">
        <v>720</v>
      </c>
      <c r="C267" s="428">
        <v>0.28248000000000001</v>
      </c>
      <c r="D267" s="428">
        <v>1.7E-5</v>
      </c>
      <c r="E267" s="428">
        <v>1.4671700000000001</v>
      </c>
      <c r="F267" s="428">
        <v>2.8E-5</v>
      </c>
      <c r="G267" s="428">
        <v>8.7100000000000003E-5</v>
      </c>
      <c r="H267" s="428">
        <v>9.9999999999999995E-7</v>
      </c>
      <c r="I267" s="410">
        <v>3.392E-3</v>
      </c>
      <c r="J267" s="410">
        <v>1.2999999999999999E-5</v>
      </c>
    </row>
    <row r="268" spans="1:14">
      <c r="A268" s="20" t="s">
        <v>721</v>
      </c>
      <c r="C268" s="428">
        <v>0.28248000000000001</v>
      </c>
      <c r="D268" s="428">
        <v>1.7E-5</v>
      </c>
      <c r="E268" s="428">
        <v>1.467166</v>
      </c>
      <c r="F268" s="428">
        <v>3.3000000000000003E-5</v>
      </c>
      <c r="G268" s="428">
        <v>8.9339999999999995E-5</v>
      </c>
      <c r="H268" s="428">
        <v>8.8999999999999995E-7</v>
      </c>
      <c r="I268" s="410">
        <v>3.46E-3</v>
      </c>
      <c r="J268" s="410">
        <v>2.1999999999999999E-5</v>
      </c>
    </row>
    <row r="269" spans="1:14">
      <c r="A269" s="20" t="s">
        <v>722</v>
      </c>
      <c r="C269" s="428">
        <v>0.28247899999999998</v>
      </c>
      <c r="D269" s="428">
        <v>2.1999999999999999E-5</v>
      </c>
      <c r="E269" s="428">
        <v>1.4671609999999999</v>
      </c>
      <c r="F269" s="428">
        <v>3.4999999999999997E-5</v>
      </c>
      <c r="G269" s="428">
        <v>9.1340000000000003E-5</v>
      </c>
      <c r="H269" s="428">
        <v>6.5000000000000002E-7</v>
      </c>
      <c r="I269" s="410">
        <v>3.5379999999999999E-3</v>
      </c>
      <c r="J269" s="410">
        <v>2.3E-5</v>
      </c>
    </row>
    <row r="270" spans="1:14">
      <c r="A270" s="20" t="s">
        <v>723</v>
      </c>
      <c r="C270" s="428">
        <v>0.28248800000000002</v>
      </c>
      <c r="D270" s="428">
        <v>1.9000000000000001E-5</v>
      </c>
      <c r="E270" s="428">
        <v>1.467166</v>
      </c>
      <c r="F270" s="428">
        <v>3.1999999999999999E-5</v>
      </c>
      <c r="G270" s="428">
        <v>9.467E-5</v>
      </c>
      <c r="H270" s="428">
        <v>4.4999999999999998E-7</v>
      </c>
      <c r="I270" s="410">
        <v>3.686E-3</v>
      </c>
      <c r="J270" s="410">
        <v>3.8999999999999999E-5</v>
      </c>
    </row>
    <row r="271" spans="1:14" s="61" customFormat="1">
      <c r="A271" s="60" t="s">
        <v>648</v>
      </c>
      <c r="C271" s="429">
        <f>AVERAGE(C239:C270)</f>
        <v>0.28248121874999998</v>
      </c>
      <c r="D271" s="429"/>
      <c r="E271" s="429">
        <f>AVERAGE(E239:E270)</f>
        <v>1.4671693437500002</v>
      </c>
      <c r="F271" s="429"/>
      <c r="G271" s="429">
        <f>AVERAGE(G239:G270)</f>
        <v>9.8253749999999994E-5</v>
      </c>
      <c r="H271" s="429"/>
      <c r="I271" s="430">
        <f>AVERAGE(I239:I270)</f>
        <v>3.9352500000000004E-3</v>
      </c>
      <c r="J271" s="430"/>
      <c r="K271" s="48"/>
      <c r="L271" s="48"/>
      <c r="M271" s="48"/>
      <c r="N271" s="48"/>
    </row>
    <row r="272" spans="1:14" s="61" customFormat="1" ht="12.5" customHeight="1">
      <c r="A272" s="60" t="s">
        <v>599</v>
      </c>
      <c r="C272" s="429">
        <f>2*_xlfn.STDEV.S(C239:C270)</f>
        <v>1.6968543002064646E-5</v>
      </c>
      <c r="D272" s="429"/>
      <c r="E272" s="429">
        <f>2*_xlfn.STDEV.S(E239:E270)</f>
        <v>2.3437545698896802E-5</v>
      </c>
      <c r="F272" s="429"/>
      <c r="G272" s="429">
        <f>2*_xlfn.STDEV.S(G239:G270)</f>
        <v>2.3683687458098731E-5</v>
      </c>
      <c r="H272" s="429"/>
      <c r="I272" s="430">
        <f>2*_xlfn.STDEV.S(I239:I270)</f>
        <v>9.855167958176612E-4</v>
      </c>
      <c r="J272" s="430"/>
      <c r="K272" s="48"/>
      <c r="L272" s="48"/>
      <c r="M272" s="48"/>
      <c r="N272" s="48"/>
    </row>
    <row r="273" spans="1:14">
      <c r="A273" s="20"/>
      <c r="C273" s="59"/>
      <c r="D273" s="59"/>
      <c r="E273" s="59"/>
      <c r="F273" s="59"/>
      <c r="G273" s="59"/>
      <c r="H273" s="59"/>
      <c r="I273" s="58"/>
      <c r="J273" s="58"/>
    </row>
    <row r="274" spans="1:14" s="157" customFormat="1">
      <c r="A274" s="98" t="s">
        <v>889</v>
      </c>
      <c r="C274" s="158"/>
      <c r="D274" s="158"/>
      <c r="E274" s="158"/>
      <c r="F274" s="158"/>
      <c r="G274" s="158"/>
      <c r="H274" s="158"/>
      <c r="I274" s="159"/>
      <c r="J274" s="159"/>
      <c r="K274" s="160"/>
      <c r="L274" s="160"/>
      <c r="M274" s="160"/>
      <c r="N274" s="160"/>
    </row>
    <row r="275" spans="1:14">
      <c r="A275" s="20" t="s">
        <v>732</v>
      </c>
      <c r="C275" s="59"/>
      <c r="D275" s="59"/>
      <c r="E275" s="59"/>
      <c r="F275" s="59"/>
      <c r="G275" s="59"/>
      <c r="H275" s="59"/>
      <c r="I275" s="58"/>
      <c r="J275" s="58"/>
    </row>
    <row r="276" spans="1:14" ht="13">
      <c r="A276" s="20" t="s">
        <v>742</v>
      </c>
    </row>
    <row r="277" spans="1:14" s="20" customFormat="1" ht="13">
      <c r="A277" s="20" t="s">
        <v>1060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s="20" customFormat="1">
      <c r="A278" s="20" t="s">
        <v>1220</v>
      </c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80" spans="1:14">
      <c r="A280" s="60" t="s">
        <v>733</v>
      </c>
    </row>
    <row r="281" spans="1:14">
      <c r="A281" s="243" t="s">
        <v>1164</v>
      </c>
    </row>
    <row r="282" spans="1:14">
      <c r="A282" s="243" t="s">
        <v>1165</v>
      </c>
    </row>
  </sheetData>
  <pageMargins left="0.7" right="0.7" top="0.75" bottom="0.75" header="0.3" footer="0.3"/>
  <pageSetup orientation="portrait" r:id="rId1"/>
  <ignoredErrors>
    <ignoredError sqref="C146:C147 C132:C133 E118:E119 C62:C63 C47:C48 K146:L147 K132:L133 K118:L119 K62:L63 K48:L48 E146:E147 G146:G147 I146:I147 N146:N147 E132:E133 G132:G133 I132:I133 N132:N133 G118:G119 I118:I119 N118:N119 E62:E63 G62:G63 I62:I63 N62:N63 E47:E48 G47:G48 I47:I48 N47:N48 K4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25"/>
  <sheetViews>
    <sheetView zoomScaleNormal="100" workbookViewId="0">
      <pane xSplit="1" ySplit="2" topLeftCell="B207" activePane="bottomRight" state="frozen"/>
      <selection pane="topRight" activeCell="B1" sqref="B1"/>
      <selection pane="bottomLeft" activeCell="A2" sqref="A2"/>
      <selection pane="bottomRight" activeCell="E215" sqref="E215"/>
    </sheetView>
  </sheetViews>
  <sheetFormatPr baseColWidth="10" defaultColWidth="8.83203125" defaultRowHeight="12"/>
  <cols>
    <col min="1" max="2" width="13.83203125" style="2" customWidth="1"/>
    <col min="3" max="3" width="11" style="5" bestFit="1" customWidth="1"/>
    <col min="4" max="4" width="17.5" style="5" customWidth="1"/>
    <col min="5" max="5" width="13.6640625" style="5" customWidth="1"/>
    <col min="6" max="6" width="9.1640625" style="5" bestFit="1" customWidth="1"/>
    <col min="7" max="7" width="11.83203125" style="226" customWidth="1"/>
    <col min="8" max="8" width="3.1640625" style="2" customWidth="1"/>
    <col min="9" max="9" width="18.33203125" style="2" customWidth="1"/>
    <col min="10" max="11" width="11.1640625" style="2" customWidth="1"/>
    <col min="12" max="12" width="15.5" style="2" customWidth="1"/>
    <col min="13" max="19" width="8.83203125" style="2"/>
    <col min="20" max="21" width="8.83203125" style="2" customWidth="1"/>
    <col min="22" max="16384" width="8.83203125" style="2"/>
  </cols>
  <sheetData>
    <row r="1" spans="1:9" ht="16">
      <c r="A1" s="275" t="s">
        <v>1217</v>
      </c>
    </row>
    <row r="2" spans="1:9" s="274" customFormat="1" ht="19" customHeight="1">
      <c r="A2" s="270" t="s">
        <v>1195</v>
      </c>
      <c r="B2" s="271" t="s">
        <v>1196</v>
      </c>
      <c r="C2" s="272" t="s">
        <v>1197</v>
      </c>
      <c r="D2" s="272" t="s">
        <v>409</v>
      </c>
      <c r="E2" s="272" t="s">
        <v>1198</v>
      </c>
      <c r="F2" s="272" t="s">
        <v>410</v>
      </c>
      <c r="G2" s="270" t="s">
        <v>411</v>
      </c>
      <c r="H2" s="272"/>
      <c r="I2" s="273"/>
    </row>
    <row r="3" spans="1:9">
      <c r="A3" s="22" t="s">
        <v>405</v>
      </c>
      <c r="B3" s="22"/>
      <c r="C3" s="6"/>
      <c r="D3" s="6"/>
      <c r="E3" s="6"/>
      <c r="F3" s="6"/>
      <c r="G3" s="93"/>
      <c r="H3" s="6"/>
    </row>
    <row r="4" spans="1:9">
      <c r="A4" s="20" t="s">
        <v>128</v>
      </c>
      <c r="B4" s="20" t="s">
        <v>653</v>
      </c>
      <c r="C4" s="447">
        <v>2.0197862247001894E-3</v>
      </c>
      <c r="D4" s="447">
        <v>1.5782494266357264E-2</v>
      </c>
      <c r="E4" s="408">
        <v>7.2741994315725922</v>
      </c>
      <c r="F4" s="408">
        <v>0.31564988532714527</v>
      </c>
      <c r="G4" s="408">
        <v>-5.5667574378565732</v>
      </c>
      <c r="H4" s="7"/>
    </row>
    <row r="5" spans="1:9">
      <c r="A5" s="20" t="s">
        <v>123</v>
      </c>
      <c r="B5" s="20" t="s">
        <v>653</v>
      </c>
      <c r="C5" s="447">
        <v>2.0172759517741801E-3</v>
      </c>
      <c r="D5" s="447">
        <v>1.2159842208227909E-2</v>
      </c>
      <c r="E5" s="408">
        <v>6.0223178606524375</v>
      </c>
      <c r="F5" s="408">
        <v>0.2431968441645582</v>
      </c>
      <c r="G5" s="408">
        <v>26.424837188787009</v>
      </c>
      <c r="H5" s="7"/>
    </row>
    <row r="6" spans="1:9">
      <c r="A6" s="20" t="s">
        <v>147</v>
      </c>
      <c r="B6" s="20" t="s">
        <v>653</v>
      </c>
      <c r="C6" s="447">
        <v>2.0180070861132589E-3</v>
      </c>
      <c r="D6" s="447">
        <v>9.8181704010843578E-3</v>
      </c>
      <c r="E6" s="408">
        <v>6.3869370203764042</v>
      </c>
      <c r="F6" s="408">
        <v>0.19636340802168717</v>
      </c>
      <c r="G6" s="408">
        <v>-8.1732480370644964</v>
      </c>
      <c r="H6" s="7"/>
    </row>
    <row r="7" spans="1:9">
      <c r="A7" s="20" t="s">
        <v>124</v>
      </c>
      <c r="B7" s="20" t="s">
        <v>653</v>
      </c>
      <c r="C7" s="447">
        <v>2.0175414111546219E-3</v>
      </c>
      <c r="D7" s="447">
        <v>1.088983444475094E-2</v>
      </c>
      <c r="E7" s="408">
        <v>6.1547033486046843</v>
      </c>
      <c r="F7" s="408">
        <v>0.2177966888950188</v>
      </c>
      <c r="G7" s="408">
        <v>26.560136057612915</v>
      </c>
      <c r="H7" s="7"/>
    </row>
    <row r="8" spans="1:9">
      <c r="A8" s="20" t="s">
        <v>129</v>
      </c>
      <c r="B8" s="20" t="s">
        <v>653</v>
      </c>
      <c r="C8" s="447">
        <v>2.0170095814801029E-3</v>
      </c>
      <c r="D8" s="447">
        <v>1.2983069831133931E-2</v>
      </c>
      <c r="E8" s="408">
        <v>5.8894780969993565</v>
      </c>
      <c r="F8" s="408">
        <v>0.25966139662267862</v>
      </c>
      <c r="G8" s="408">
        <v>37.12421506585568</v>
      </c>
      <c r="H8" s="7"/>
    </row>
    <row r="9" spans="1:9">
      <c r="A9" s="20" t="s">
        <v>125</v>
      </c>
      <c r="B9" s="20" t="s">
        <v>653</v>
      </c>
      <c r="C9" s="447">
        <v>2.0184228106381601E-3</v>
      </c>
      <c r="D9" s="447">
        <v>1.3017661799401612E-2</v>
      </c>
      <c r="E9" s="408">
        <v>6.5942602424498009</v>
      </c>
      <c r="F9" s="408">
        <v>0.26035323598803223</v>
      </c>
      <c r="G9" s="408">
        <v>-11.247263523314777</v>
      </c>
      <c r="H9" s="7"/>
    </row>
    <row r="10" spans="1:9">
      <c r="A10" s="20" t="s">
        <v>130</v>
      </c>
      <c r="B10" s="20" t="s">
        <v>653</v>
      </c>
      <c r="C10" s="447">
        <v>2.0170364644719108E-3</v>
      </c>
      <c r="D10" s="447">
        <v>1.2026863537115942E-2</v>
      </c>
      <c r="E10" s="408">
        <v>5.9028847356428216</v>
      </c>
      <c r="F10" s="408">
        <v>0.24053727074231884</v>
      </c>
      <c r="G10" s="408">
        <v>-0.84946281075646279</v>
      </c>
      <c r="H10" s="7"/>
    </row>
    <row r="11" spans="1:9">
      <c r="A11" s="20" t="s">
        <v>126</v>
      </c>
      <c r="B11" s="20" t="s">
        <v>653</v>
      </c>
      <c r="C11" s="447"/>
      <c r="D11" s="447"/>
      <c r="E11" s="408"/>
      <c r="F11" s="408"/>
      <c r="G11" s="408"/>
      <c r="H11" s="7"/>
    </row>
    <row r="12" spans="1:9">
      <c r="A12" s="20" t="s">
        <v>131</v>
      </c>
      <c r="B12" s="20" t="s">
        <v>653</v>
      </c>
      <c r="C12" s="447">
        <v>2.0183481616466003E-3</v>
      </c>
      <c r="D12" s="447">
        <v>1.1718965134821804E-2</v>
      </c>
      <c r="E12" s="408">
        <v>6.5570325386996586</v>
      </c>
      <c r="F12" s="408">
        <v>0.23437930269643609</v>
      </c>
      <c r="G12" s="408">
        <v>-8.3792423357795247</v>
      </c>
      <c r="H12" s="7"/>
    </row>
    <row r="13" spans="1:9">
      <c r="A13" s="20" t="s">
        <v>148</v>
      </c>
      <c r="B13" s="20" t="s">
        <v>653</v>
      </c>
      <c r="C13" s="447">
        <v>2.0176920820651461E-3</v>
      </c>
      <c r="D13" s="447">
        <v>1.1010116896892649E-2</v>
      </c>
      <c r="E13" s="408">
        <v>6.2298434396299562</v>
      </c>
      <c r="F13" s="408">
        <v>0.22020233793785299</v>
      </c>
      <c r="G13" s="408">
        <v>16.717761207492423</v>
      </c>
      <c r="H13" s="7"/>
    </row>
    <row r="14" spans="1:9">
      <c r="A14" s="20" t="s">
        <v>132</v>
      </c>
      <c r="B14" s="20" t="s">
        <v>653</v>
      </c>
      <c r="C14" s="447">
        <v>2.0179696810490098E-3</v>
      </c>
      <c r="D14" s="447">
        <v>1.3798952124911515E-2</v>
      </c>
      <c r="E14" s="408">
        <v>6.368282988734153</v>
      </c>
      <c r="F14" s="408">
        <v>0.2759790424982303</v>
      </c>
      <c r="G14" s="408">
        <v>-5.1326519223694689</v>
      </c>
      <c r="H14" s="7"/>
    </row>
    <row r="15" spans="1:9">
      <c r="A15" s="60" t="s">
        <v>648</v>
      </c>
      <c r="B15" s="60"/>
      <c r="C15" s="448">
        <f xml:space="preserve"> AVERAGE(C4:C14)</f>
        <v>2.0179089455093181E-3</v>
      </c>
      <c r="D15" s="448">
        <f xml:space="preserve"> AVERAGE(D4:D14)</f>
        <v>1.2320597064469793E-2</v>
      </c>
      <c r="E15" s="431">
        <f xml:space="preserve"> AVERAGE(E4:E14)</f>
        <v>6.3379939703361856</v>
      </c>
      <c r="F15" s="431"/>
      <c r="G15" s="431">
        <f xml:space="preserve"> AVERAGE(G4:G14)</f>
        <v>6.7478323452606732</v>
      </c>
      <c r="H15" s="7"/>
    </row>
    <row r="16" spans="1:9">
      <c r="A16" s="60" t="s">
        <v>599</v>
      </c>
      <c r="B16" s="60"/>
      <c r="C16" s="448">
        <f>2*_xlfn.STDEV.S(C4:C14)</f>
        <v>1.6529215713055547E-6</v>
      </c>
      <c r="D16" s="448">
        <f>2*_xlfn.STDEV.S(D4:D14)</f>
        <v>3.3728126718950975E-3</v>
      </c>
      <c r="E16" s="431">
        <f>2*_xlfn.STDEV.S(E4:E14)</f>
        <v>0.82431755999674527</v>
      </c>
      <c r="F16" s="431"/>
      <c r="G16" s="431">
        <f>2*_xlfn.STDEV.S(G4:G14)</f>
        <v>36.071782951079165</v>
      </c>
      <c r="H16" s="7"/>
    </row>
    <row r="17" spans="1:8">
      <c r="A17" s="60"/>
      <c r="B17" s="60"/>
      <c r="C17" s="448"/>
      <c r="D17" s="448"/>
      <c r="E17" s="431"/>
      <c r="F17" s="431"/>
      <c r="G17" s="431"/>
      <c r="H17" s="7"/>
    </row>
    <row r="18" spans="1:8">
      <c r="A18" s="20"/>
      <c r="B18" s="20"/>
      <c r="C18" s="447"/>
      <c r="D18" s="447"/>
      <c r="E18" s="408"/>
      <c r="F18" s="408"/>
      <c r="G18" s="408"/>
      <c r="H18" s="7"/>
    </row>
    <row r="19" spans="1:8">
      <c r="A19" s="22" t="s">
        <v>975</v>
      </c>
      <c r="B19" s="22"/>
      <c r="C19" s="447"/>
      <c r="D19" s="447"/>
      <c r="E19" s="408"/>
      <c r="F19" s="408"/>
      <c r="G19" s="408"/>
      <c r="H19" s="7"/>
    </row>
    <row r="20" spans="1:8">
      <c r="A20" s="20" t="s">
        <v>171</v>
      </c>
      <c r="B20" s="20" t="s">
        <v>653</v>
      </c>
      <c r="C20" s="447">
        <v>2.0176776907623564E-3</v>
      </c>
      <c r="D20" s="447">
        <v>1.259280822178818E-2</v>
      </c>
      <c r="E20" s="408">
        <v>6.2226664484124061</v>
      </c>
      <c r="F20" s="408">
        <v>0.25185616443576359</v>
      </c>
      <c r="G20" s="408">
        <v>4.3142629879436845</v>
      </c>
      <c r="H20" s="7"/>
    </row>
    <row r="21" spans="1:8">
      <c r="A21" s="20" t="s">
        <v>172</v>
      </c>
      <c r="B21" s="20" t="s">
        <v>653</v>
      </c>
      <c r="C21" s="447">
        <v>2.0180747376686617E-3</v>
      </c>
      <c r="D21" s="447">
        <v>1.3080785298765515E-2</v>
      </c>
      <c r="E21" s="408">
        <v>6.4206750791251377</v>
      </c>
      <c r="F21" s="408">
        <v>0.26161570597531031</v>
      </c>
      <c r="G21" s="408">
        <v>41.109179969218921</v>
      </c>
      <c r="H21" s="7"/>
    </row>
    <row r="22" spans="1:8">
      <c r="A22" s="20" t="s">
        <v>173</v>
      </c>
      <c r="B22" s="20" t="s">
        <v>653</v>
      </c>
      <c r="C22" s="447">
        <v>2.0190464932733172E-3</v>
      </c>
      <c r="D22" s="447">
        <v>1.1114313812843732E-2</v>
      </c>
      <c r="E22" s="408">
        <v>6.9052928751831555</v>
      </c>
      <c r="F22" s="408">
        <v>0.22228627625687464</v>
      </c>
      <c r="G22" s="408">
        <v>11.429692678733439</v>
      </c>
      <c r="H22" s="7"/>
    </row>
    <row r="23" spans="1:8">
      <c r="A23" s="20" t="s">
        <v>174</v>
      </c>
      <c r="B23" s="20" t="s">
        <v>653</v>
      </c>
      <c r="C23" s="447">
        <v>2.0192485142686849E-3</v>
      </c>
      <c r="D23" s="447">
        <v>1.2717328478306913E-2</v>
      </c>
      <c r="E23" s="408">
        <v>7.0060414266333026</v>
      </c>
      <c r="F23" s="408">
        <v>0.25434656956613827</v>
      </c>
      <c r="G23" s="408">
        <v>22.824753884352589</v>
      </c>
      <c r="H23" s="7"/>
    </row>
    <row r="24" spans="1:8">
      <c r="A24" s="20" t="s">
        <v>175</v>
      </c>
      <c r="B24" s="20" t="s">
        <v>653</v>
      </c>
      <c r="C24" s="447">
        <v>2.0195205847808964E-3</v>
      </c>
      <c r="D24" s="447">
        <v>1.3885504908371175E-2</v>
      </c>
      <c r="E24" s="408">
        <v>7.1417239082867123</v>
      </c>
      <c r="F24" s="408">
        <v>0.27771009816742348</v>
      </c>
      <c r="G24" s="408">
        <v>-4.9358664471870872</v>
      </c>
      <c r="H24" s="7"/>
    </row>
    <row r="25" spans="1:8">
      <c r="A25" s="20" t="s">
        <v>176</v>
      </c>
      <c r="B25" s="20" t="s">
        <v>653</v>
      </c>
      <c r="C25" s="447">
        <v>2.0181847565612582E-3</v>
      </c>
      <c r="D25" s="447">
        <v>1.2634814592596284E-2</v>
      </c>
      <c r="E25" s="408">
        <v>6.4755418717625801</v>
      </c>
      <c r="F25" s="408">
        <v>0.25269629185192566</v>
      </c>
      <c r="G25" s="408">
        <v>10.501868289266625</v>
      </c>
      <c r="H25" s="7"/>
    </row>
    <row r="26" spans="1:8">
      <c r="A26" s="20" t="s">
        <v>177</v>
      </c>
      <c r="B26" s="20" t="s">
        <v>653</v>
      </c>
      <c r="C26" s="447">
        <v>2.0197064562254745E-3</v>
      </c>
      <c r="D26" s="447">
        <v>1.1547802128961209E-2</v>
      </c>
      <c r="E26" s="408">
        <v>7.2344186243140651</v>
      </c>
      <c r="F26" s="408">
        <v>0.2309560425792242</v>
      </c>
      <c r="G26" s="408">
        <v>0.29591019618258052</v>
      </c>
      <c r="H26" s="7"/>
    </row>
    <row r="27" spans="1:8">
      <c r="A27" s="20" t="s">
        <v>178</v>
      </c>
      <c r="B27" s="20" t="s">
        <v>653</v>
      </c>
      <c r="C27" s="447">
        <v>2.0181891953298331E-3</v>
      </c>
      <c r="D27" s="447">
        <v>1.2786834058550224E-2</v>
      </c>
      <c r="E27" s="408">
        <v>6.4777555006150234</v>
      </c>
      <c r="F27" s="408">
        <v>0.25573668117100445</v>
      </c>
      <c r="G27" s="408">
        <v>3.2134229071138387</v>
      </c>
      <c r="H27" s="7"/>
    </row>
    <row r="28" spans="1:8">
      <c r="A28" s="20" t="s">
        <v>179</v>
      </c>
      <c r="B28" s="20" t="s">
        <v>653</v>
      </c>
      <c r="C28" s="447">
        <v>2.0178126298898494E-3</v>
      </c>
      <c r="D28" s="447">
        <v>1.2638833019873947E-2</v>
      </c>
      <c r="E28" s="408">
        <v>6.2899610462046063</v>
      </c>
      <c r="F28" s="408">
        <v>0.25277666039747893</v>
      </c>
      <c r="G28" s="408">
        <v>6.7076283532907732</v>
      </c>
      <c r="H28" s="7"/>
    </row>
    <row r="29" spans="1:8">
      <c r="A29" s="20" t="s">
        <v>180</v>
      </c>
      <c r="B29" s="20" t="s">
        <v>653</v>
      </c>
      <c r="C29" s="447">
        <v>2.0188694078609459E-3</v>
      </c>
      <c r="D29" s="447">
        <v>1.4519337085817657E-2</v>
      </c>
      <c r="E29" s="408">
        <v>6.8169797830370804</v>
      </c>
      <c r="F29" s="408">
        <v>0.29038674171635315</v>
      </c>
      <c r="G29" s="408">
        <v>10.487606418975037</v>
      </c>
      <c r="H29" s="7"/>
    </row>
    <row r="30" spans="1:8">
      <c r="A30" s="20" t="s">
        <v>181</v>
      </c>
      <c r="B30" s="20" t="s">
        <v>653</v>
      </c>
      <c r="C30" s="447">
        <v>2.0198398730030443E-3</v>
      </c>
      <c r="D30" s="447">
        <v>1.0335736625944763E-2</v>
      </c>
      <c r="E30" s="408">
        <v>7.3009540210673407</v>
      </c>
      <c r="F30" s="408">
        <v>0.20671473251889527</v>
      </c>
      <c r="G30" s="408">
        <v>1.8309345003929778</v>
      </c>
      <c r="H30" s="7"/>
    </row>
    <row r="31" spans="1:8" s="61" customFormat="1">
      <c r="A31" s="60" t="s">
        <v>648</v>
      </c>
      <c r="B31" s="60"/>
      <c r="C31" s="448">
        <f xml:space="preserve"> AVERAGE(C20:C30)</f>
        <v>2.0187427581476653E-3</v>
      </c>
      <c r="D31" s="448">
        <f xml:space="preserve"> AVERAGE(D20:D30)</f>
        <v>1.2532190748347237E-2</v>
      </c>
      <c r="E31" s="431">
        <f xml:space="preserve"> AVERAGE(E20:E30)</f>
        <v>6.7538191440583111</v>
      </c>
      <c r="F31" s="431">
        <f xml:space="preserve"> AVERAGE(F20:F30)</f>
        <v>0.25064381496694471</v>
      </c>
      <c r="G31" s="431">
        <f xml:space="preserve"> AVERAGE(G20:G30)</f>
        <v>9.7981267034803068</v>
      </c>
      <c r="H31" s="87"/>
    </row>
    <row r="32" spans="1:8" s="61" customFormat="1">
      <c r="A32" s="60" t="s">
        <v>599</v>
      </c>
      <c r="B32" s="60"/>
      <c r="C32" s="448">
        <f>2*_xlfn.STDEV.S(C20:C30)</f>
        <v>1.5703540655700724E-6</v>
      </c>
      <c r="D32" s="448">
        <f>2*_xlfn.STDEV.S(D20:D30)</f>
        <v>2.3672490644693345E-3</v>
      </c>
      <c r="E32" s="431">
        <f>2*_xlfn.STDEV.S(E20:E30)</f>
        <v>0.7831408665320454</v>
      </c>
      <c r="F32" s="431">
        <f>2*_xlfn.STDEV.S(F20:F30)</f>
        <v>4.7344981289386669E-2</v>
      </c>
      <c r="G32" s="431">
        <f>2*_xlfn.STDEV.S(G20:G30)</f>
        <v>25.357829592092504</v>
      </c>
      <c r="H32" s="87"/>
    </row>
    <row r="33" spans="1:8" s="61" customFormat="1">
      <c r="A33" s="60"/>
      <c r="B33" s="60"/>
      <c r="C33" s="448"/>
      <c r="D33" s="448"/>
      <c r="E33" s="431"/>
      <c r="F33" s="431"/>
      <c r="G33" s="431"/>
      <c r="H33" s="87"/>
    </row>
    <row r="34" spans="1:8">
      <c r="A34" s="20"/>
      <c r="B34" s="20"/>
      <c r="C34" s="447"/>
      <c r="D34" s="447"/>
      <c r="E34" s="408"/>
      <c r="F34" s="408"/>
      <c r="G34" s="408"/>
      <c r="H34" s="7"/>
    </row>
    <row r="35" spans="1:8">
      <c r="A35" s="22" t="s">
        <v>908</v>
      </c>
      <c r="B35" s="22"/>
      <c r="C35" s="447"/>
      <c r="D35" s="447"/>
      <c r="E35" s="408"/>
      <c r="F35" s="408"/>
      <c r="G35" s="408"/>
      <c r="H35" s="7"/>
    </row>
    <row r="36" spans="1:8">
      <c r="A36" s="20" t="s">
        <v>204</v>
      </c>
      <c r="B36" s="20" t="s">
        <v>653</v>
      </c>
      <c r="C36" s="447">
        <v>2.0185509268458388E-3</v>
      </c>
      <c r="D36" s="447">
        <v>1.3462727695088392E-2</v>
      </c>
      <c r="E36" s="408">
        <v>6.658152227128955</v>
      </c>
      <c r="F36" s="408">
        <v>0.26925455390176783</v>
      </c>
      <c r="G36" s="408">
        <v>-2.9200313635213804</v>
      </c>
      <c r="H36" s="7"/>
    </row>
    <row r="37" spans="1:8">
      <c r="A37" s="20" t="s">
        <v>205</v>
      </c>
      <c r="B37" s="20" t="s">
        <v>653</v>
      </c>
      <c r="C37" s="447">
        <v>2.0199906121916274E-3</v>
      </c>
      <c r="D37" s="447">
        <v>1.1618942098267639E-2</v>
      </c>
      <c r="E37" s="408">
        <v>7.3761281625910335</v>
      </c>
      <c r="F37" s="408">
        <v>0.23237884196535277</v>
      </c>
      <c r="G37" s="408">
        <v>0.35160390158175403</v>
      </c>
      <c r="H37" s="7"/>
    </row>
    <row r="38" spans="1:8">
      <c r="A38" s="20" t="s">
        <v>206</v>
      </c>
      <c r="B38" s="20" t="s">
        <v>653</v>
      </c>
      <c r="C38" s="447">
        <v>2.0192474890178059E-3</v>
      </c>
      <c r="D38" s="447">
        <v>1.3166241018848166E-2</v>
      </c>
      <c r="E38" s="408">
        <v>7.0055301305635975</v>
      </c>
      <c r="F38" s="408">
        <v>0.26332482037696331</v>
      </c>
      <c r="G38" s="408">
        <v>1.915246395847503</v>
      </c>
      <c r="H38" s="7"/>
    </row>
    <row r="39" spans="1:8">
      <c r="A39" s="20" t="s">
        <v>207</v>
      </c>
      <c r="B39" s="20" t="s">
        <v>653</v>
      </c>
      <c r="C39" s="447">
        <v>2.0196714501360081E-3</v>
      </c>
      <c r="D39" s="447">
        <v>1.0808761893370074E-2</v>
      </c>
      <c r="E39" s="408">
        <v>7.2169609694834325</v>
      </c>
      <c r="F39" s="408">
        <v>0.21617523786740148</v>
      </c>
      <c r="G39" s="408">
        <v>-5.5132832950524406</v>
      </c>
      <c r="H39" s="7"/>
    </row>
    <row r="40" spans="1:8">
      <c r="A40" s="20" t="s">
        <v>208</v>
      </c>
      <c r="B40" s="20" t="s">
        <v>653</v>
      </c>
      <c r="C40" s="447">
        <v>2.0198381206546906E-3</v>
      </c>
      <c r="D40" s="447">
        <v>1.1177487718998218E-2</v>
      </c>
      <c r="E40" s="408">
        <v>7.3000801190359343</v>
      </c>
      <c r="F40" s="408">
        <v>0.22354975437996438</v>
      </c>
      <c r="G40" s="408">
        <v>2.1169275020019418</v>
      </c>
      <c r="H40" s="7"/>
    </row>
    <row r="41" spans="1:8">
      <c r="A41" s="20" t="s">
        <v>209</v>
      </c>
      <c r="B41" s="20" t="s">
        <v>653</v>
      </c>
      <c r="C41" s="447">
        <v>2.0197416875334896E-3</v>
      </c>
      <c r="D41" s="447">
        <v>1.002222392318192E-2</v>
      </c>
      <c r="E41" s="408">
        <v>7.2519885963941988</v>
      </c>
      <c r="F41" s="408">
        <v>0.20044447846363839</v>
      </c>
      <c r="G41" s="408">
        <v>-0.27547762704517309</v>
      </c>
      <c r="H41" s="7"/>
    </row>
    <row r="42" spans="1:8">
      <c r="A42" s="20" t="s">
        <v>210</v>
      </c>
      <c r="B42" s="20" t="s">
        <v>653</v>
      </c>
      <c r="C42" s="447">
        <v>2.0195603204410015E-3</v>
      </c>
      <c r="D42" s="447">
        <v>1.0492636078258361E-2</v>
      </c>
      <c r="E42" s="408">
        <v>7.1615402159392882</v>
      </c>
      <c r="F42" s="408">
        <v>0.20985272156516721</v>
      </c>
      <c r="G42" s="408">
        <v>7.5500861615309445</v>
      </c>
      <c r="H42" s="7"/>
    </row>
    <row r="43" spans="1:8">
      <c r="A43" s="20" t="s">
        <v>211</v>
      </c>
      <c r="B43" s="20" t="s">
        <v>653</v>
      </c>
      <c r="C43" s="447">
        <v>2.019256839817022E-3</v>
      </c>
      <c r="D43" s="447">
        <v>1.267875657228279E-2</v>
      </c>
      <c r="E43" s="408">
        <v>7.0101934056563397</v>
      </c>
      <c r="F43" s="408">
        <v>0.2535751314456558</v>
      </c>
      <c r="G43" s="408">
        <v>-5.3540100018842685</v>
      </c>
      <c r="H43" s="7"/>
    </row>
    <row r="44" spans="1:8">
      <c r="A44" s="20" t="s">
        <v>212</v>
      </c>
      <c r="B44" s="20" t="s">
        <v>653</v>
      </c>
      <c r="C44" s="447">
        <v>2.019242269568379E-3</v>
      </c>
      <c r="D44" s="447">
        <v>1.4683802808295269E-2</v>
      </c>
      <c r="E44" s="408">
        <v>7.0029271735383425</v>
      </c>
      <c r="F44" s="408">
        <v>0.29367605616590536</v>
      </c>
      <c r="G44" s="408">
        <v>-7.9385883235580712</v>
      </c>
      <c r="H44" s="7"/>
    </row>
    <row r="45" spans="1:8">
      <c r="A45" s="20" t="s">
        <v>213</v>
      </c>
      <c r="B45" s="20" t="s">
        <v>653</v>
      </c>
      <c r="C45" s="447">
        <v>2.019422444138341E-3</v>
      </c>
      <c r="D45" s="447">
        <v>1.2570141745865916E-2</v>
      </c>
      <c r="E45" s="408">
        <v>7.0927808389891212</v>
      </c>
      <c r="F45" s="408">
        <v>0.2514028349173183</v>
      </c>
      <c r="G45" s="408">
        <v>-2.8940420171070014</v>
      </c>
      <c r="H45" s="7"/>
    </row>
    <row r="46" spans="1:8">
      <c r="A46" s="20" t="s">
        <v>214</v>
      </c>
      <c r="B46" s="20" t="s">
        <v>653</v>
      </c>
      <c r="C46" s="447">
        <v>2.0193260549792114E-3</v>
      </c>
      <c r="D46" s="447">
        <v>1.1046472567621259E-2</v>
      </c>
      <c r="E46" s="408">
        <v>7.0447112403806411</v>
      </c>
      <c r="F46" s="408">
        <v>0.22092945135242517</v>
      </c>
      <c r="G46" s="408">
        <v>7.8857910686375376</v>
      </c>
      <c r="H46" s="7"/>
    </row>
    <row r="47" spans="1:8" s="122" customFormat="1">
      <c r="A47" s="120" t="s">
        <v>183</v>
      </c>
      <c r="B47" s="120" t="s">
        <v>653</v>
      </c>
      <c r="C47" s="449">
        <v>2.0194921380194469E-3</v>
      </c>
      <c r="D47" s="449">
        <v>1.3744724294830361E-2</v>
      </c>
      <c r="E47" s="434">
        <v>7.1275374124510904</v>
      </c>
      <c r="F47" s="434">
        <v>0.27489448589660725</v>
      </c>
      <c r="G47" s="434">
        <v>132.05668605451967</v>
      </c>
      <c r="H47" s="121"/>
    </row>
    <row r="48" spans="1:8" s="61" customFormat="1">
      <c r="A48" s="60" t="s">
        <v>648</v>
      </c>
      <c r="B48" s="60"/>
      <c r="C48" s="448">
        <f xml:space="preserve"> AVERAGE(C36:C46)</f>
        <v>2.0194407468475833E-3</v>
      </c>
      <c r="D48" s="448">
        <f xml:space="preserve"> AVERAGE(D36:D46)</f>
        <v>1.1975290374552545E-2</v>
      </c>
      <c r="E48" s="431">
        <f xml:space="preserve"> AVERAGE(E36:E46)</f>
        <v>7.1019084617909893</v>
      </c>
      <c r="F48" s="431">
        <f xml:space="preserve"> AVERAGE(F36:F46)</f>
        <v>0.23950580749105094</v>
      </c>
      <c r="G48" s="431">
        <f xml:space="preserve"> AVERAGE(G36:G46)</f>
        <v>-0.46143432714260479</v>
      </c>
      <c r="H48" s="87"/>
    </row>
    <row r="49" spans="1:8" s="61" customFormat="1">
      <c r="A49" s="60" t="s">
        <v>599</v>
      </c>
      <c r="B49" s="60"/>
      <c r="C49" s="448">
        <f>2*_xlfn.STDEV.S(C36:C46)</f>
        <v>7.8337154696444802E-7</v>
      </c>
      <c r="D49" s="448">
        <f>2*_xlfn.STDEV.S(D36:D46)</f>
        <v>2.8855004683142737E-3</v>
      </c>
      <c r="E49" s="431">
        <f>2*_xlfn.STDEV.S(E36:E46)</f>
        <v>0.39067003140058254</v>
      </c>
      <c r="F49" s="431">
        <f>2*_xlfn.STDEV.S(F36:F46)</f>
        <v>5.7710009366284946E-2</v>
      </c>
      <c r="G49" s="431">
        <f>2*_xlfn.STDEV.S(G36:G46)</f>
        <v>10.279715765709001</v>
      </c>
      <c r="H49" s="87"/>
    </row>
    <row r="50" spans="1:8">
      <c r="A50" s="20"/>
      <c r="B50" s="20"/>
      <c r="C50" s="447"/>
      <c r="D50" s="447"/>
      <c r="E50" s="408"/>
      <c r="F50" s="408"/>
      <c r="G50" s="408"/>
      <c r="H50" s="7"/>
    </row>
    <row r="51" spans="1:8" ht="12.5" customHeight="1">
      <c r="A51" s="20"/>
      <c r="B51" s="20"/>
      <c r="C51" s="447"/>
      <c r="D51" s="447"/>
      <c r="E51" s="408"/>
      <c r="F51" s="408"/>
      <c r="G51" s="408"/>
      <c r="H51" s="7"/>
    </row>
    <row r="52" spans="1:8">
      <c r="A52" s="22" t="s">
        <v>406</v>
      </c>
      <c r="B52" s="22"/>
      <c r="C52" s="447"/>
      <c r="D52" s="447"/>
      <c r="E52" s="408"/>
      <c r="F52" s="408"/>
      <c r="G52" s="408"/>
      <c r="H52" s="7"/>
    </row>
    <row r="53" spans="1:8">
      <c r="A53" s="20" t="s">
        <v>238</v>
      </c>
      <c r="B53" s="20" t="s">
        <v>653</v>
      </c>
      <c r="C53" s="447">
        <v>2.0163659012577867E-3</v>
      </c>
      <c r="D53" s="447">
        <v>1.3517440156926902E-2</v>
      </c>
      <c r="E53" s="408">
        <v>5.5684726001330453</v>
      </c>
      <c r="F53" s="408">
        <v>0.27034880313853804</v>
      </c>
      <c r="G53" s="408">
        <v>7.9626886805298724</v>
      </c>
      <c r="H53" s="7"/>
    </row>
    <row r="54" spans="1:8">
      <c r="A54" s="20" t="s">
        <v>239</v>
      </c>
      <c r="B54" s="20" t="s">
        <v>653</v>
      </c>
      <c r="C54" s="447">
        <v>2.0165509944270062E-3</v>
      </c>
      <c r="D54" s="447">
        <v>1.3526499520899708E-2</v>
      </c>
      <c r="E54" s="408">
        <v>5.6607791876153168</v>
      </c>
      <c r="F54" s="408">
        <v>0.27052999041799414</v>
      </c>
      <c r="G54" s="408">
        <v>11.546636866808768</v>
      </c>
      <c r="H54" s="7"/>
    </row>
    <row r="55" spans="1:8">
      <c r="A55" s="20" t="s">
        <v>221</v>
      </c>
      <c r="B55" s="20" t="s">
        <v>653</v>
      </c>
      <c r="C55" s="447">
        <v>2.0171649985730993E-3</v>
      </c>
      <c r="D55" s="447">
        <v>1.1165168919671615E-2</v>
      </c>
      <c r="E55" s="408">
        <v>5.9669851252242001</v>
      </c>
      <c r="F55" s="408">
        <v>0.22330337839343228</v>
      </c>
      <c r="G55" s="408">
        <v>29.777604550449645</v>
      </c>
      <c r="H55" s="7"/>
    </row>
    <row r="56" spans="1:8">
      <c r="A56" s="20" t="s">
        <v>240</v>
      </c>
      <c r="B56" s="20" t="s">
        <v>653</v>
      </c>
      <c r="C56" s="447">
        <v>2.0169494373851776E-3</v>
      </c>
      <c r="D56" s="447">
        <v>1.2875617305589662E-2</v>
      </c>
      <c r="E56" s="408">
        <v>5.859484034100193</v>
      </c>
      <c r="F56" s="408">
        <v>0.25751234611179324</v>
      </c>
      <c r="G56" s="408">
        <v>8.5658115263931975</v>
      </c>
      <c r="H56" s="7"/>
    </row>
    <row r="57" spans="1:8">
      <c r="A57" s="20" t="s">
        <v>224</v>
      </c>
      <c r="B57" s="20" t="s">
        <v>653</v>
      </c>
      <c r="C57" s="447">
        <v>2.0162585904266294E-3</v>
      </c>
      <c r="D57" s="447">
        <v>1.211550816559673E-2</v>
      </c>
      <c r="E57" s="408">
        <v>5.5149563268648283</v>
      </c>
      <c r="F57" s="408">
        <v>0.24231016331193458</v>
      </c>
      <c r="G57" s="408">
        <v>6.3621794089761208</v>
      </c>
      <c r="H57" s="7"/>
    </row>
    <row r="58" spans="1:8">
      <c r="A58" s="20" t="s">
        <v>225</v>
      </c>
      <c r="B58" s="20" t="s">
        <v>653</v>
      </c>
      <c r="C58" s="447">
        <v>2.016490354974448E-3</v>
      </c>
      <c r="D58" s="447">
        <v>1.4815714959194509E-2</v>
      </c>
      <c r="E58" s="408">
        <v>5.630538088194692</v>
      </c>
      <c r="F58" s="408">
        <v>0.29631429918389018</v>
      </c>
      <c r="G58" s="408">
        <v>5.5380133151717414</v>
      </c>
      <c r="H58" s="7"/>
    </row>
    <row r="59" spans="1:8">
      <c r="A59" s="20" t="s">
        <v>241</v>
      </c>
      <c r="B59" s="20" t="s">
        <v>653</v>
      </c>
      <c r="C59" s="447">
        <v>2.0166154424831311E-3</v>
      </c>
      <c r="D59" s="447">
        <v>1.1413366413217838E-2</v>
      </c>
      <c r="E59" s="408">
        <v>5.6929196504742485</v>
      </c>
      <c r="F59" s="408">
        <v>0.22826732826435675</v>
      </c>
      <c r="G59" s="408">
        <v>-1.347510618875436</v>
      </c>
      <c r="H59" s="7"/>
    </row>
    <row r="60" spans="1:8">
      <c r="A60" s="20" t="s">
        <v>222</v>
      </c>
      <c r="B60" s="20" t="s">
        <v>653</v>
      </c>
      <c r="C60" s="447">
        <v>2.0166994451884038E-3</v>
      </c>
      <c r="D60" s="447">
        <v>1.3455418537020689E-2</v>
      </c>
      <c r="E60" s="408">
        <v>5.7348120827867</v>
      </c>
      <c r="F60" s="408">
        <v>0.26910837074041377</v>
      </c>
      <c r="G60" s="408">
        <v>12.774243880815472</v>
      </c>
      <c r="H60" s="7"/>
    </row>
    <row r="61" spans="1:8">
      <c r="A61" s="20" t="s">
        <v>242</v>
      </c>
      <c r="B61" s="20" t="s">
        <v>653</v>
      </c>
      <c r="C61" s="447">
        <v>2.0179848267868473E-3</v>
      </c>
      <c r="D61" s="447">
        <v>1.3731794733813932E-2</v>
      </c>
      <c r="E61" s="408">
        <v>6.3758362192536397</v>
      </c>
      <c r="F61" s="408">
        <v>0.27463589467627864</v>
      </c>
      <c r="G61" s="408">
        <v>-3.4708292018248321</v>
      </c>
      <c r="H61" s="7"/>
    </row>
    <row r="62" spans="1:8" s="122" customFormat="1">
      <c r="A62" s="120" t="s">
        <v>415</v>
      </c>
      <c r="B62" s="120" t="s">
        <v>653</v>
      </c>
      <c r="C62" s="449">
        <v>2.0146707709829477E-3</v>
      </c>
      <c r="D62" s="449">
        <v>1.259890409583409E-2</v>
      </c>
      <c r="E62" s="434">
        <v>4.7231054173886289</v>
      </c>
      <c r="F62" s="434">
        <v>0.25197808191668181</v>
      </c>
      <c r="G62" s="434">
        <v>254.02605829452904</v>
      </c>
      <c r="H62" s="121"/>
    </row>
    <row r="63" spans="1:8" s="61" customFormat="1">
      <c r="A63" s="60" t="s">
        <v>648</v>
      </c>
      <c r="B63" s="60"/>
      <c r="C63" s="448">
        <f xml:space="preserve"> AVERAGE(C53:C61)</f>
        <v>2.0167866657225032E-3</v>
      </c>
      <c r="D63" s="448">
        <f xml:space="preserve"> AVERAGE(D53:D61)</f>
        <v>1.295739207910351E-2</v>
      </c>
      <c r="E63" s="431">
        <f xml:space="preserve"> AVERAGE(E53:E61)</f>
        <v>5.7783092571829862</v>
      </c>
      <c r="F63" s="436">
        <f xml:space="preserve"> AVERAGE(F53:F61)</f>
        <v>0.25914784158207022</v>
      </c>
      <c r="G63" s="431">
        <f xml:space="preserve"> AVERAGE(G53:G61)</f>
        <v>8.634315378716062</v>
      </c>
      <c r="H63" s="87"/>
    </row>
    <row r="64" spans="1:8" s="61" customFormat="1">
      <c r="A64" s="60" t="s">
        <v>599</v>
      </c>
      <c r="B64" s="60"/>
      <c r="C64" s="448">
        <f>2*_xlfn.STDEV.S(C53:C61)</f>
        <v>1.0586293938873355E-6</v>
      </c>
      <c r="D64" s="448">
        <f>2*_xlfn.STDEV.S(D53:D61)</f>
        <v>2.3717257038264089E-3</v>
      </c>
      <c r="E64" s="431">
        <f>2*_xlfn.STDEV.S(E53:E61)</f>
        <v>0.52794204761989982</v>
      </c>
      <c r="F64" s="436">
        <f>2*_xlfn.STDEV.S(F53:F61)</f>
        <v>4.743451407652817E-2</v>
      </c>
      <c r="G64" s="431">
        <f>2*_xlfn.STDEV.S(G53:G61)</f>
        <v>19.157715685165005</v>
      </c>
      <c r="H64" s="87"/>
    </row>
    <row r="65" spans="1:8" s="61" customFormat="1">
      <c r="A65" s="60"/>
      <c r="B65" s="60"/>
      <c r="C65" s="448"/>
      <c r="D65" s="448"/>
      <c r="E65" s="431"/>
      <c r="F65" s="436"/>
      <c r="G65" s="431"/>
      <c r="H65" s="87"/>
    </row>
    <row r="66" spans="1:8">
      <c r="A66" s="20"/>
      <c r="B66" s="20"/>
      <c r="C66" s="447"/>
      <c r="D66" s="447"/>
      <c r="E66" s="408"/>
      <c r="F66" s="408"/>
      <c r="G66" s="408"/>
      <c r="H66" s="7"/>
    </row>
    <row r="67" spans="1:8">
      <c r="A67" s="22" t="s">
        <v>1143</v>
      </c>
      <c r="B67" s="22"/>
      <c r="C67" s="447"/>
      <c r="D67" s="447"/>
      <c r="E67" s="408"/>
      <c r="F67" s="408"/>
      <c r="G67" s="408"/>
      <c r="H67" s="7"/>
    </row>
    <row r="68" spans="1:8">
      <c r="A68" s="20" t="s">
        <v>416</v>
      </c>
      <c r="B68" s="20" t="s">
        <v>690</v>
      </c>
      <c r="C68" s="447">
        <v>2.0169274237678298E-3</v>
      </c>
      <c r="D68" s="447">
        <v>8.944801519265199E-3</v>
      </c>
      <c r="E68" s="408">
        <v>5.8485057689157127</v>
      </c>
      <c r="F68" s="408">
        <v>0.17889603038530399</v>
      </c>
      <c r="G68" s="408"/>
      <c r="H68" s="7"/>
    </row>
    <row r="69" spans="1:8">
      <c r="A69" s="20" t="s">
        <v>417</v>
      </c>
      <c r="B69" s="20" t="s">
        <v>690</v>
      </c>
      <c r="C69" s="447">
        <v>2.0166197219555161E-3</v>
      </c>
      <c r="D69" s="447">
        <v>1.0374282796941725E-2</v>
      </c>
      <c r="E69" s="408">
        <v>5.6950538377797955</v>
      </c>
      <c r="F69" s="408">
        <v>0.2074856559388345</v>
      </c>
      <c r="G69" s="408"/>
      <c r="H69" s="7"/>
    </row>
    <row r="70" spans="1:8">
      <c r="A70" s="20" t="s">
        <v>418</v>
      </c>
      <c r="B70" s="20" t="s">
        <v>690</v>
      </c>
      <c r="C70" s="447">
        <v>2.0168898101145844E-3</v>
      </c>
      <c r="D70" s="447">
        <v>1.1127766546111981E-2</v>
      </c>
      <c r="E70" s="408">
        <v>5.8297477132378539</v>
      </c>
      <c r="F70" s="408">
        <v>0.22255533092223961</v>
      </c>
      <c r="G70" s="408"/>
      <c r="H70" s="7"/>
    </row>
    <row r="71" spans="1:8">
      <c r="A71" s="20" t="s">
        <v>419</v>
      </c>
      <c r="B71" s="20" t="s">
        <v>690</v>
      </c>
      <c r="C71" s="447">
        <v>2.0164082560369077E-3</v>
      </c>
      <c r="D71" s="447">
        <v>1.1291488870937259E-2</v>
      </c>
      <c r="E71" s="408">
        <v>5.5895950712685494</v>
      </c>
      <c r="F71" s="408">
        <v>0.22582977741874516</v>
      </c>
      <c r="G71" s="408"/>
      <c r="H71" s="7"/>
    </row>
    <row r="72" spans="1:8">
      <c r="A72" s="20" t="s">
        <v>420</v>
      </c>
      <c r="B72" s="20" t="s">
        <v>690</v>
      </c>
      <c r="C72" s="447">
        <v>2.0167984245684977E-3</v>
      </c>
      <c r="D72" s="447">
        <v>1.2575660765542302E-2</v>
      </c>
      <c r="E72" s="408">
        <v>5.7841734333221595</v>
      </c>
      <c r="F72" s="408">
        <v>0.25151321531084603</v>
      </c>
      <c r="G72" s="408"/>
      <c r="H72" s="7"/>
    </row>
    <row r="73" spans="1:8">
      <c r="A73" s="20" t="s">
        <v>421</v>
      </c>
      <c r="B73" s="20" t="s">
        <v>690</v>
      </c>
      <c r="C73" s="447">
        <v>2.0166515397835906E-3</v>
      </c>
      <c r="D73" s="447">
        <v>1.0663847219783487E-2</v>
      </c>
      <c r="E73" s="408">
        <v>5.7109214959059074</v>
      </c>
      <c r="F73" s="408">
        <v>0.21327694439566974</v>
      </c>
      <c r="G73" s="408"/>
      <c r="H73" s="7"/>
    </row>
    <row r="74" spans="1:8">
      <c r="A74" s="20" t="s">
        <v>422</v>
      </c>
      <c r="B74" s="20" t="s">
        <v>690</v>
      </c>
      <c r="C74" s="447">
        <v>2.0164678468550007E-3</v>
      </c>
      <c r="D74" s="447">
        <v>9.602023212909299E-3</v>
      </c>
      <c r="E74" s="408">
        <v>5.6193132131461265</v>
      </c>
      <c r="F74" s="408">
        <v>0.19204046425818599</v>
      </c>
      <c r="G74" s="408"/>
      <c r="H74" s="7"/>
    </row>
    <row r="75" spans="1:8">
      <c r="A75" s="20" t="s">
        <v>423</v>
      </c>
      <c r="B75" s="20" t="s">
        <v>690</v>
      </c>
      <c r="C75" s="447">
        <v>2.0165028552631028E-3</v>
      </c>
      <c r="D75" s="447">
        <v>9.4414369534820287E-3</v>
      </c>
      <c r="E75" s="408">
        <v>5.6367720242882502</v>
      </c>
      <c r="F75" s="408">
        <v>0.18882873906964057</v>
      </c>
      <c r="G75" s="408"/>
      <c r="H75" s="7"/>
    </row>
    <row r="76" spans="1:8">
      <c r="A76" s="20" t="s">
        <v>424</v>
      </c>
      <c r="B76" s="20" t="s">
        <v>690</v>
      </c>
      <c r="C76" s="447">
        <v>2.0165550612645995E-3</v>
      </c>
      <c r="D76" s="447">
        <v>9.4271071631741293E-3</v>
      </c>
      <c r="E76" s="408">
        <v>5.6628073332334328</v>
      </c>
      <c r="F76" s="408">
        <v>0.18854214326348259</v>
      </c>
      <c r="G76" s="408"/>
      <c r="H76" s="7"/>
    </row>
    <row r="77" spans="1:8">
      <c r="A77" s="20" t="s">
        <v>425</v>
      </c>
      <c r="B77" s="20" t="s">
        <v>690</v>
      </c>
      <c r="C77" s="447">
        <v>2.0166079527294853E-3</v>
      </c>
      <c r="D77" s="447">
        <v>1.0592107502143471E-2</v>
      </c>
      <c r="E77" s="408">
        <v>5.6891844850814888</v>
      </c>
      <c r="F77" s="408">
        <v>0.21184215004286941</v>
      </c>
      <c r="G77" s="408"/>
      <c r="H77" s="7"/>
    </row>
    <row r="78" spans="1:8">
      <c r="A78" s="20" t="s">
        <v>426</v>
      </c>
      <c r="B78" s="20" t="s">
        <v>690</v>
      </c>
      <c r="C78" s="447">
        <v>2.016489010764161E-3</v>
      </c>
      <c r="D78" s="447">
        <v>1.1246329071527696E-2</v>
      </c>
      <c r="E78" s="408">
        <v>5.6298677259929431</v>
      </c>
      <c r="F78" s="408">
        <v>0.22492658143055394</v>
      </c>
      <c r="G78" s="408"/>
      <c r="H78" s="7"/>
    </row>
    <row r="79" spans="1:8">
      <c r="A79" s="20" t="s">
        <v>427</v>
      </c>
      <c r="B79" s="20" t="s">
        <v>690</v>
      </c>
      <c r="C79" s="447">
        <v>2.0167881343396937E-3</v>
      </c>
      <c r="D79" s="447">
        <v>9.7602860307204123E-3</v>
      </c>
      <c r="E79" s="408">
        <v>5.7790416615268736</v>
      </c>
      <c r="F79" s="408">
        <v>0.19520572061440825</v>
      </c>
      <c r="G79" s="408"/>
      <c r="H79" s="7"/>
    </row>
    <row r="80" spans="1:8">
      <c r="A80" s="20" t="s">
        <v>428</v>
      </c>
      <c r="B80" s="20" t="s">
        <v>690</v>
      </c>
      <c r="C80" s="447">
        <v>2.0165253868537972E-3</v>
      </c>
      <c r="D80" s="447">
        <v>1.3108453562018672E-2</v>
      </c>
      <c r="E80" s="408">
        <v>5.6480086045267441</v>
      </c>
      <c r="F80" s="408">
        <v>0.26216907124037342</v>
      </c>
      <c r="G80" s="408"/>
      <c r="H80" s="7"/>
    </row>
    <row r="81" spans="1:8">
      <c r="A81" s="20" t="s">
        <v>429</v>
      </c>
      <c r="B81" s="20" t="s">
        <v>690</v>
      </c>
      <c r="C81" s="447">
        <v>2.0161311831384016E-3</v>
      </c>
      <c r="D81" s="447">
        <v>1.0994085612199361E-2</v>
      </c>
      <c r="E81" s="408">
        <v>5.4514178827058668</v>
      </c>
      <c r="F81" s="408">
        <v>0.21988171224398723</v>
      </c>
      <c r="G81" s="408"/>
      <c r="H81" s="7"/>
    </row>
    <row r="82" spans="1:8">
      <c r="A82" s="20" t="s">
        <v>430</v>
      </c>
      <c r="B82" s="20" t="s">
        <v>690</v>
      </c>
      <c r="C82" s="447">
        <v>2.0164568895495662E-3</v>
      </c>
      <c r="D82" s="447">
        <v>1.0009181825274032E-2</v>
      </c>
      <c r="E82" s="408">
        <v>5.6138487679864291</v>
      </c>
      <c r="F82" s="408">
        <v>0.20018363650548066</v>
      </c>
      <c r="G82" s="408"/>
      <c r="H82" s="7"/>
    </row>
    <row r="83" spans="1:8" s="61" customFormat="1">
      <c r="A83" s="60" t="s">
        <v>648</v>
      </c>
      <c r="B83" s="60"/>
      <c r="C83" s="448">
        <f xml:space="preserve"> AVERAGE(C68:C82)</f>
        <v>2.0165879664656491E-3</v>
      </c>
      <c r="D83" s="448">
        <f xml:space="preserve"> AVERAGE(D68:D82)</f>
        <v>1.0610590576802071E-2</v>
      </c>
      <c r="E83" s="431">
        <f xml:space="preserve"> AVERAGE(E68:E82)</f>
        <v>5.6792172679278741</v>
      </c>
      <c r="F83" s="431">
        <f xml:space="preserve"> AVERAGE(F68:F82)</f>
        <v>0.21221181153604141</v>
      </c>
      <c r="G83" s="431"/>
      <c r="H83" s="87"/>
    </row>
    <row r="84" spans="1:8" s="61" customFormat="1">
      <c r="A84" s="60" t="s">
        <v>599</v>
      </c>
      <c r="B84" s="60"/>
      <c r="C84" s="448">
        <f>2*_xlfn.STDEV.S(C68:C82)</f>
        <v>4.1083256953474766E-7</v>
      </c>
      <c r="D84" s="448">
        <f>2*_xlfn.STDEV.S(D68:D82)</f>
        <v>2.3352264956529021E-3</v>
      </c>
      <c r="E84" s="431">
        <f>2*_xlfn.STDEV.S(E68:E82)</f>
        <v>0.20488358743999543</v>
      </c>
      <c r="F84" s="431">
        <f>2*_xlfn.STDEV.S(F68:F82)</f>
        <v>4.6704529913058686E-2</v>
      </c>
      <c r="G84" s="431"/>
      <c r="H84" s="87"/>
    </row>
    <row r="85" spans="1:8">
      <c r="A85" s="20"/>
      <c r="B85" s="20"/>
      <c r="C85" s="447"/>
      <c r="D85" s="447"/>
      <c r="E85" s="408"/>
      <c r="F85" s="408"/>
      <c r="G85" s="408"/>
      <c r="H85" s="7"/>
    </row>
    <row r="86" spans="1:8">
      <c r="A86" s="20"/>
      <c r="B86" s="20"/>
      <c r="C86" s="447"/>
      <c r="D86" s="447"/>
      <c r="E86" s="408"/>
      <c r="F86" s="408"/>
      <c r="G86" s="408"/>
      <c r="H86" s="7"/>
    </row>
    <row r="87" spans="1:8">
      <c r="A87" s="22" t="s">
        <v>407</v>
      </c>
      <c r="B87" s="22"/>
      <c r="C87" s="447"/>
      <c r="D87" s="447"/>
      <c r="E87" s="408"/>
      <c r="F87" s="408"/>
      <c r="G87" s="408"/>
      <c r="H87" s="7"/>
    </row>
    <row r="88" spans="1:8">
      <c r="A88" s="20" t="s">
        <v>276</v>
      </c>
      <c r="B88" s="20" t="s">
        <v>653</v>
      </c>
      <c r="C88" s="447">
        <v>2.0159776286115018E-3</v>
      </c>
      <c r="D88" s="447">
        <v>1.4258619593901787E-2</v>
      </c>
      <c r="E88" s="408">
        <v>5.3748397224724354</v>
      </c>
      <c r="F88" s="408">
        <v>0.28517239187803572</v>
      </c>
      <c r="G88" s="408">
        <v>9.9358798275289484</v>
      </c>
      <c r="H88" s="7"/>
    </row>
    <row r="89" spans="1:8">
      <c r="A89" s="20" t="s">
        <v>299</v>
      </c>
      <c r="B89" s="20" t="s">
        <v>653</v>
      </c>
      <c r="C89" s="447">
        <v>2.0161711022457104E-3</v>
      </c>
      <c r="D89" s="447">
        <v>1.3030819739080117E-2</v>
      </c>
      <c r="E89" s="408">
        <v>5.4713256760974271</v>
      </c>
      <c r="F89" s="408">
        <v>0.26061639478160237</v>
      </c>
      <c r="G89" s="408">
        <v>3.4371107402744849</v>
      </c>
      <c r="H89" s="7"/>
    </row>
    <row r="90" spans="1:8">
      <c r="A90" s="20" t="s">
        <v>300</v>
      </c>
      <c r="B90" s="20" t="s">
        <v>653</v>
      </c>
      <c r="C90" s="447">
        <v>2.0166768967573483E-3</v>
      </c>
      <c r="D90" s="447">
        <v>1.4609863026996524E-2</v>
      </c>
      <c r="E90" s="408">
        <v>5.7235671042032976</v>
      </c>
      <c r="F90" s="408">
        <v>0.29219726053993045</v>
      </c>
      <c r="G90" s="408">
        <v>4.9902378599764541</v>
      </c>
      <c r="H90" s="7"/>
    </row>
    <row r="91" spans="1:8">
      <c r="A91" s="20" t="s">
        <v>301</v>
      </c>
      <c r="B91" s="20" t="s">
        <v>653</v>
      </c>
      <c r="C91" s="447">
        <v>2.0161279711323251E-3</v>
      </c>
      <c r="D91" s="447">
        <v>1.1358426506370723E-2</v>
      </c>
      <c r="E91" s="408">
        <v>5.4498160444469423</v>
      </c>
      <c r="F91" s="408">
        <v>0.22716853012741445</v>
      </c>
      <c r="G91" s="408">
        <v>-6.4790448891580255</v>
      </c>
      <c r="H91" s="7"/>
    </row>
    <row r="92" spans="1:8">
      <c r="A92" s="20" t="s">
        <v>302</v>
      </c>
      <c r="B92" s="20" t="s">
        <v>653</v>
      </c>
      <c r="C92" s="447">
        <v>2.0154812955471011E-3</v>
      </c>
      <c r="D92" s="447">
        <v>1.0488487651012608E-2</v>
      </c>
      <c r="E92" s="408">
        <v>5.1273167500005545</v>
      </c>
      <c r="F92" s="408">
        <v>0.20976975302025216</v>
      </c>
      <c r="G92" s="408">
        <v>11.167957449883147</v>
      </c>
      <c r="H92" s="7"/>
    </row>
    <row r="93" spans="1:8">
      <c r="A93" s="20" t="s">
        <v>303</v>
      </c>
      <c r="B93" s="20" t="s">
        <v>653</v>
      </c>
      <c r="C93" s="447">
        <v>2.0165361004632334E-3</v>
      </c>
      <c r="D93" s="447">
        <v>1.3958797102361649E-2</v>
      </c>
      <c r="E93" s="408">
        <v>5.6533515176708793</v>
      </c>
      <c r="F93" s="408">
        <v>0.27917594204723295</v>
      </c>
      <c r="G93" s="408">
        <v>-3.2952318915568934</v>
      </c>
      <c r="H93" s="7"/>
    </row>
    <row r="94" spans="1:8">
      <c r="A94" s="20" t="s">
        <v>304</v>
      </c>
      <c r="B94" s="20" t="s">
        <v>653</v>
      </c>
      <c r="C94" s="447">
        <v>2.0159153095310458E-3</v>
      </c>
      <c r="D94" s="447">
        <v>1.2664131365990167E-2</v>
      </c>
      <c r="E94" s="408">
        <v>5.3437609869568803</v>
      </c>
      <c r="F94" s="408">
        <v>0.25328262731980333</v>
      </c>
      <c r="G94" s="408">
        <v>-6.2008282274211073</v>
      </c>
      <c r="H94" s="7"/>
    </row>
    <row r="95" spans="1:8">
      <c r="A95" s="20" t="s">
        <v>305</v>
      </c>
      <c r="B95" s="20" t="s">
        <v>653</v>
      </c>
      <c r="C95" s="447">
        <v>2.0166360379276606E-3</v>
      </c>
      <c r="D95" s="447">
        <v>1.1160630058110563E-2</v>
      </c>
      <c r="E95" s="408">
        <v>5.7031906680933275</v>
      </c>
      <c r="F95" s="408">
        <v>0.22321260116221125</v>
      </c>
      <c r="G95" s="408">
        <v>-4.3419524248563874</v>
      </c>
      <c r="H95" s="7"/>
    </row>
    <row r="96" spans="1:8">
      <c r="A96" s="20" t="s">
        <v>306</v>
      </c>
      <c r="B96" s="20" t="s">
        <v>653</v>
      </c>
      <c r="C96" s="447">
        <v>2.0160692787348756E-3</v>
      </c>
      <c r="D96" s="447">
        <v>1.16023495135363E-2</v>
      </c>
      <c r="E96" s="408">
        <v>5.4205459479730322</v>
      </c>
      <c r="F96" s="408">
        <v>0.23204699027072601</v>
      </c>
      <c r="G96" s="408">
        <v>5.2298561707696978</v>
      </c>
      <c r="H96" s="7"/>
    </row>
    <row r="97" spans="1:8">
      <c r="A97" s="20" t="s">
        <v>307</v>
      </c>
      <c r="B97" s="20" t="s">
        <v>653</v>
      </c>
      <c r="C97" s="447">
        <v>2.0178297580762282E-3</v>
      </c>
      <c r="D97" s="447">
        <v>1.2044687023978663E-2</v>
      </c>
      <c r="E97" s="408">
        <v>6.2985029304947204</v>
      </c>
      <c r="F97" s="408">
        <v>0.24089374047957327</v>
      </c>
      <c r="G97" s="408">
        <v>-14.049437687196885</v>
      </c>
      <c r="H97" s="7"/>
    </row>
    <row r="98" spans="1:8" s="61" customFormat="1">
      <c r="A98" s="60" t="s">
        <v>648</v>
      </c>
      <c r="B98" s="60"/>
      <c r="C98" s="448">
        <f xml:space="preserve"> AVERAGE(C88:C97)</f>
        <v>2.0163421379027031E-3</v>
      </c>
      <c r="D98" s="448">
        <f xml:space="preserve"> AVERAGE(D88:D97)</f>
        <v>1.2517681158133908E-2</v>
      </c>
      <c r="E98" s="431">
        <f xml:space="preserve"> AVERAGE(E88:E97)</f>
        <v>5.5566217348409497</v>
      </c>
      <c r="F98" s="431">
        <f xml:space="preserve"> AVERAGE(F88:F97)</f>
        <v>0.25035362316267817</v>
      </c>
      <c r="G98" s="431"/>
      <c r="H98" s="87"/>
    </row>
    <row r="99" spans="1:8" s="61" customFormat="1">
      <c r="A99" s="60" t="s">
        <v>599</v>
      </c>
      <c r="B99" s="60"/>
      <c r="C99" s="448">
        <f>2*_xlfn.STDEV.S(C88:C97)</f>
        <v>1.274492969578506E-6</v>
      </c>
      <c r="D99" s="448">
        <f>2*_xlfn.STDEV.S(D88:D97)</f>
        <v>2.8389596245005635E-3</v>
      </c>
      <c r="E99" s="431">
        <f>2*_xlfn.STDEV.S(E88:E97)</f>
        <v>0.63559394054381413</v>
      </c>
      <c r="F99" s="431">
        <f>2*_xlfn.STDEV.S(F88:F97)</f>
        <v>5.677919249001151E-2</v>
      </c>
      <c r="G99" s="431"/>
      <c r="H99" s="87"/>
    </row>
    <row r="100" spans="1:8">
      <c r="A100" s="20"/>
      <c r="B100" s="20"/>
      <c r="C100" s="447"/>
      <c r="D100" s="447"/>
      <c r="E100" s="408"/>
      <c r="F100" s="408"/>
      <c r="G100" s="408"/>
      <c r="H100" s="7"/>
    </row>
    <row r="101" spans="1:8">
      <c r="A101" s="20"/>
      <c r="B101" s="20"/>
      <c r="C101" s="447"/>
      <c r="D101" s="447"/>
      <c r="E101" s="408"/>
      <c r="F101" s="408"/>
      <c r="G101" s="408"/>
      <c r="H101" s="7"/>
    </row>
    <row r="102" spans="1:8">
      <c r="A102" s="22" t="s">
        <v>915</v>
      </c>
      <c r="B102" s="22"/>
      <c r="C102" s="447"/>
      <c r="D102" s="447"/>
      <c r="E102" s="408"/>
      <c r="F102" s="408"/>
      <c r="G102" s="408"/>
      <c r="H102" s="7"/>
    </row>
    <row r="103" spans="1:8">
      <c r="A103" s="20" t="s">
        <v>431</v>
      </c>
      <c r="B103" s="20" t="s">
        <v>690</v>
      </c>
      <c r="C103" s="447">
        <v>2.0167118171216815E-3</v>
      </c>
      <c r="D103" s="447">
        <v>1.1708782161373573E-2</v>
      </c>
      <c r="E103" s="408">
        <v>5.740982007621076</v>
      </c>
      <c r="F103" s="408">
        <v>0.23417564322747147</v>
      </c>
      <c r="G103" s="408"/>
      <c r="H103" s="7"/>
    </row>
    <row r="104" spans="1:8">
      <c r="A104" s="20" t="s">
        <v>432</v>
      </c>
      <c r="B104" s="20" t="s">
        <v>690</v>
      </c>
      <c r="C104" s="447">
        <v>2.0167813395175157E-3</v>
      </c>
      <c r="D104" s="447">
        <v>1.0439926954166682E-2</v>
      </c>
      <c r="E104" s="408">
        <v>5.7756530607997458</v>
      </c>
      <c r="F104" s="408">
        <v>0.20879853908333362</v>
      </c>
      <c r="G104" s="408"/>
      <c r="H104" s="7"/>
    </row>
    <row r="105" spans="1:8">
      <c r="A105" s="20" t="s">
        <v>433</v>
      </c>
      <c r="B105" s="20" t="s">
        <v>690</v>
      </c>
      <c r="C105" s="447">
        <v>2.0167426941770459E-3</v>
      </c>
      <c r="D105" s="447">
        <v>1.4450234272235865E-2</v>
      </c>
      <c r="E105" s="408">
        <v>5.756380499224889</v>
      </c>
      <c r="F105" s="408">
        <v>0.2890046854447173</v>
      </c>
      <c r="G105" s="408"/>
      <c r="H105" s="7"/>
    </row>
    <row r="106" spans="1:8">
      <c r="A106" s="20" t="s">
        <v>434</v>
      </c>
      <c r="B106" s="20" t="s">
        <v>690</v>
      </c>
      <c r="C106" s="447">
        <v>2.0155536803656243E-3</v>
      </c>
      <c r="D106" s="447">
        <v>1.4772890865216598E-2</v>
      </c>
      <c r="E106" s="408">
        <v>5.1634153030242214</v>
      </c>
      <c r="F106" s="408">
        <v>0.29545781730433196</v>
      </c>
      <c r="G106" s="408"/>
      <c r="H106" s="7"/>
    </row>
    <row r="107" spans="1:8">
      <c r="A107" s="20" t="s">
        <v>435</v>
      </c>
      <c r="B107" s="20" t="s">
        <v>690</v>
      </c>
      <c r="C107" s="447">
        <v>2.0169108013870715E-3</v>
      </c>
      <c r="D107" s="447">
        <v>1.101682753101073E-2</v>
      </c>
      <c r="E107" s="408">
        <v>5.8402161315935786</v>
      </c>
      <c r="F107" s="408">
        <v>0.22033655062021459</v>
      </c>
      <c r="G107" s="408"/>
      <c r="H107" s="7"/>
    </row>
    <row r="108" spans="1:8">
      <c r="A108" s="20" t="s">
        <v>436</v>
      </c>
      <c r="B108" s="20" t="s">
        <v>690</v>
      </c>
      <c r="C108" s="447">
        <v>2.0170491188697746E-3</v>
      </c>
      <c r="D108" s="447">
        <v>1.1377036131967761E-2</v>
      </c>
      <c r="E108" s="408">
        <v>5.9091955265184737</v>
      </c>
      <c r="F108" s="408">
        <v>0.22754072263935524</v>
      </c>
      <c r="G108" s="408"/>
      <c r="H108" s="7"/>
    </row>
    <row r="109" spans="1:8">
      <c r="A109" s="20" t="s">
        <v>437</v>
      </c>
      <c r="B109" s="20" t="s">
        <v>690</v>
      </c>
      <c r="C109" s="447">
        <v>2.0167538022500503E-3</v>
      </c>
      <c r="D109" s="447">
        <v>1.1575869323834821E-2</v>
      </c>
      <c r="E109" s="408">
        <v>5.7619201326801761</v>
      </c>
      <c r="F109" s="408">
        <v>0.23151738647669642</v>
      </c>
      <c r="G109" s="408"/>
      <c r="H109" s="7"/>
    </row>
    <row r="110" spans="1:8">
      <c r="A110" s="20" t="s">
        <v>438</v>
      </c>
      <c r="B110" s="20" t="s">
        <v>690</v>
      </c>
      <c r="C110" s="447">
        <v>2.0164577562626681E-3</v>
      </c>
      <c r="D110" s="447">
        <v>8.5879519727479273E-3</v>
      </c>
      <c r="E110" s="408">
        <v>5.6142810007322463</v>
      </c>
      <c r="F110" s="408">
        <v>0.17175903945495855</v>
      </c>
      <c r="G110" s="408"/>
      <c r="H110" s="7"/>
    </row>
    <row r="111" spans="1:8">
      <c r="A111" s="20" t="s">
        <v>439</v>
      </c>
      <c r="B111" s="20" t="s">
        <v>690</v>
      </c>
      <c r="C111" s="447">
        <v>2.0156910631630087E-3</v>
      </c>
      <c r="D111" s="447">
        <v>1.0905814446670593E-2</v>
      </c>
      <c r="E111" s="408">
        <v>5.2319285672295379</v>
      </c>
      <c r="F111" s="408">
        <v>0.21811628893341184</v>
      </c>
      <c r="G111" s="408"/>
      <c r="H111" s="7"/>
    </row>
    <row r="112" spans="1:8">
      <c r="A112" s="20" t="s">
        <v>440</v>
      </c>
      <c r="B112" s="20" t="s">
        <v>690</v>
      </c>
      <c r="C112" s="447">
        <v>2.0147559696549935E-3</v>
      </c>
      <c r="D112" s="447">
        <v>1.1534971264502571E-2</v>
      </c>
      <c r="E112" s="408">
        <v>4.7655942823625619</v>
      </c>
      <c r="F112" s="408">
        <v>0.23069942529005141</v>
      </c>
      <c r="G112" s="408"/>
      <c r="H112" s="7"/>
    </row>
    <row r="113" spans="1:8">
      <c r="A113" s="20" t="s">
        <v>441</v>
      </c>
      <c r="B113" s="20" t="s">
        <v>690</v>
      </c>
      <c r="C113" s="447">
        <v>2.0164988323272243E-3</v>
      </c>
      <c r="D113" s="447">
        <v>1.0021229509427722E-2</v>
      </c>
      <c r="E113" s="408">
        <v>5.6347657726034672</v>
      </c>
      <c r="F113" s="408">
        <v>0.20042459018855444</v>
      </c>
      <c r="G113" s="408"/>
      <c r="H113" s="7"/>
    </row>
    <row r="114" spans="1:8">
      <c r="A114" s="20" t="s">
        <v>442</v>
      </c>
      <c r="B114" s="20" t="s">
        <v>690</v>
      </c>
      <c r="C114" s="447">
        <v>2.016719181472205E-3</v>
      </c>
      <c r="D114" s="447">
        <v>1.2993203808514665E-2</v>
      </c>
      <c r="E114" s="408">
        <v>5.7446546340540472</v>
      </c>
      <c r="F114" s="408">
        <v>0.25986407617029328</v>
      </c>
      <c r="G114" s="408"/>
      <c r="H114" s="7"/>
    </row>
    <row r="115" spans="1:8">
      <c r="A115" s="20" t="s">
        <v>443</v>
      </c>
      <c r="B115" s="20" t="s">
        <v>690</v>
      </c>
      <c r="C115" s="447">
        <v>2.0170564678828216E-3</v>
      </c>
      <c r="D115" s="447">
        <v>1.2272478673882469E-2</v>
      </c>
      <c r="E115" s="408">
        <v>5.9128605041001148</v>
      </c>
      <c r="F115" s="408">
        <v>0.24544957347764937</v>
      </c>
      <c r="G115" s="408"/>
      <c r="H115" s="7"/>
    </row>
    <row r="116" spans="1:8">
      <c r="A116" s="20" t="s">
        <v>444</v>
      </c>
      <c r="B116" s="20" t="s">
        <v>690</v>
      </c>
      <c r="C116" s="447">
        <v>2.0167339186737856E-3</v>
      </c>
      <c r="D116" s="447">
        <v>7.8045487122580639E-3</v>
      </c>
      <c r="E116" s="408">
        <v>5.7520041261647226</v>
      </c>
      <c r="F116" s="408">
        <v>0.15609097424516127</v>
      </c>
      <c r="G116" s="408"/>
      <c r="H116" s="7"/>
    </row>
    <row r="117" spans="1:8">
      <c r="A117" s="20" t="s">
        <v>445</v>
      </c>
      <c r="B117" s="20" t="s">
        <v>690</v>
      </c>
      <c r="C117" s="447">
        <v>2.0163978045060005E-3</v>
      </c>
      <c r="D117" s="447">
        <v>1.1250642093998058E-2</v>
      </c>
      <c r="E117" s="408">
        <v>5.584382857570569</v>
      </c>
      <c r="F117" s="408">
        <v>0.22501284187996115</v>
      </c>
      <c r="G117" s="408"/>
      <c r="H117" s="7"/>
    </row>
    <row r="118" spans="1:8">
      <c r="A118" s="20" t="s">
        <v>446</v>
      </c>
      <c r="B118" s="20" t="s">
        <v>690</v>
      </c>
      <c r="C118" s="447">
        <v>2.0169594972980127E-3</v>
      </c>
      <c r="D118" s="447">
        <v>1.0514104102037462E-2</v>
      </c>
      <c r="E118" s="408">
        <v>5.8645009465454478</v>
      </c>
      <c r="F118" s="408">
        <v>0.21028208204074922</v>
      </c>
      <c r="G118" s="408"/>
      <c r="H118" s="7"/>
    </row>
    <row r="119" spans="1:8">
      <c r="A119" s="20" t="s">
        <v>447</v>
      </c>
      <c r="B119" s="20" t="s">
        <v>690</v>
      </c>
      <c r="C119" s="447">
        <v>2.0171417484194541E-3</v>
      </c>
      <c r="D119" s="447">
        <v>1.1381476375514732E-2</v>
      </c>
      <c r="E119" s="408">
        <v>5.9553901952194011</v>
      </c>
      <c r="F119" s="408">
        <v>0.22762952751029464</v>
      </c>
      <c r="G119" s="408"/>
      <c r="H119" s="7"/>
    </row>
    <row r="120" spans="1:8">
      <c r="A120" s="20" t="s">
        <v>448</v>
      </c>
      <c r="B120" s="20" t="s">
        <v>690</v>
      </c>
      <c r="C120" s="447">
        <v>2.0171793480712823E-3</v>
      </c>
      <c r="D120" s="447">
        <v>8.8796018603198648E-3</v>
      </c>
      <c r="E120" s="408">
        <v>5.9741412683433914</v>
      </c>
      <c r="F120" s="408">
        <v>0.1775920372063973</v>
      </c>
      <c r="G120" s="408"/>
      <c r="H120" s="7"/>
    </row>
    <row r="121" spans="1:8">
      <c r="A121" s="20" t="s">
        <v>449</v>
      </c>
      <c r="B121" s="20" t="s">
        <v>690</v>
      </c>
      <c r="C121" s="447">
        <v>2.017432142450475E-3</v>
      </c>
      <c r="D121" s="447">
        <v>1.1036958433174648E-2</v>
      </c>
      <c r="E121" s="408">
        <v>6.1002106774761256</v>
      </c>
      <c r="F121" s="408">
        <v>0.22073916866349297</v>
      </c>
      <c r="G121" s="408"/>
      <c r="H121" s="7"/>
    </row>
    <row r="122" spans="1:8" s="61" customFormat="1">
      <c r="A122" s="60" t="s">
        <v>648</v>
      </c>
      <c r="B122" s="60"/>
      <c r="C122" s="448">
        <f xml:space="preserve"> AVERAGE(C103:C121)</f>
        <v>2.0166066833616153E-3</v>
      </c>
      <c r="D122" s="448">
        <f xml:space="preserve"> AVERAGE(D103:D121)</f>
        <v>1.1185502552255516E-2</v>
      </c>
      <c r="E122" s="431">
        <f xml:space="preserve"> AVERAGE(E103:E121)</f>
        <v>5.6885514470454623</v>
      </c>
      <c r="F122" s="431">
        <f xml:space="preserve"> AVERAGE(F103:F121)</f>
        <v>0.22371005104511035</v>
      </c>
      <c r="G122" s="431"/>
      <c r="H122" s="87"/>
    </row>
    <row r="123" spans="1:8" s="61" customFormat="1">
      <c r="A123" s="60" t="s">
        <v>599</v>
      </c>
      <c r="B123" s="60"/>
      <c r="C123" s="448">
        <f>2*_xlfn.STDEV.S(C103:C121)</f>
        <v>1.2884915175075788E-6</v>
      </c>
      <c r="D123" s="448">
        <f>2*_xlfn.STDEV.S(D103:D121)</f>
        <v>3.4830072477930246E-3</v>
      </c>
      <c r="E123" s="431">
        <f>2*_xlfn.STDEV.S(E103:E121)</f>
        <v>0.6425750635884836</v>
      </c>
      <c r="F123" s="431">
        <f>2*_xlfn.STDEV.S(F103:F121)</f>
        <v>6.9660144955860079E-2</v>
      </c>
      <c r="G123" s="431"/>
      <c r="H123" s="87"/>
    </row>
    <row r="124" spans="1:8">
      <c r="A124" s="20"/>
      <c r="B124" s="20"/>
      <c r="C124" s="420"/>
      <c r="D124" s="420"/>
      <c r="E124" s="408"/>
      <c r="F124" s="408"/>
      <c r="G124" s="408"/>
      <c r="H124" s="7"/>
    </row>
    <row r="125" spans="1:8">
      <c r="A125" s="22" t="s">
        <v>408</v>
      </c>
      <c r="B125" s="22"/>
      <c r="C125" s="418"/>
      <c r="D125" s="418"/>
      <c r="E125" s="408"/>
      <c r="F125" s="408"/>
      <c r="G125" s="408"/>
      <c r="H125" s="7"/>
    </row>
    <row r="126" spans="1:8">
      <c r="A126" s="20" t="s">
        <v>377</v>
      </c>
      <c r="B126" s="20" t="s">
        <v>653</v>
      </c>
      <c r="C126" s="447">
        <v>2.0177227201224673E-3</v>
      </c>
      <c r="D126" s="447">
        <v>1.2526741197913527E-2</v>
      </c>
      <c r="E126" s="408">
        <v>6.2451227421043143</v>
      </c>
      <c r="F126" s="408">
        <v>0.25053482395827054</v>
      </c>
      <c r="G126" s="408">
        <v>4.2150595590500606</v>
      </c>
      <c r="H126" s="7"/>
    </row>
    <row r="127" spans="1:8">
      <c r="A127" s="20" t="s">
        <v>391</v>
      </c>
      <c r="B127" s="20" t="s">
        <v>653</v>
      </c>
      <c r="C127" s="447">
        <v>2.0173998956369288E-3</v>
      </c>
      <c r="D127" s="447">
        <v>1.3549713998000106E-2</v>
      </c>
      <c r="E127" s="408">
        <v>6.0841290828490546</v>
      </c>
      <c r="F127" s="408">
        <v>0.27099427996000214</v>
      </c>
      <c r="G127" s="408">
        <v>10.303209566220328</v>
      </c>
      <c r="H127" s="7"/>
    </row>
    <row r="128" spans="1:8">
      <c r="A128" s="20" t="s">
        <v>392</v>
      </c>
      <c r="B128" s="20" t="s">
        <v>653</v>
      </c>
      <c r="C128" s="447">
        <v>2.0183274270178398E-3</v>
      </c>
      <c r="D128" s="447">
        <v>1.2192900864171907E-2</v>
      </c>
      <c r="E128" s="408">
        <v>6.5466921094354813</v>
      </c>
      <c r="F128" s="408">
        <v>0.24385801728343814</v>
      </c>
      <c r="G128" s="408">
        <v>-10.314244412880836</v>
      </c>
      <c r="H128" s="7"/>
    </row>
    <row r="129" spans="1:8">
      <c r="A129" s="20" t="s">
        <v>378</v>
      </c>
      <c r="B129" s="20" t="s">
        <v>653</v>
      </c>
      <c r="C129" s="447">
        <v>2.0170334317526515E-3</v>
      </c>
      <c r="D129" s="447">
        <v>1.4883277768048946E-2</v>
      </c>
      <c r="E129" s="408">
        <v>5.9013723083241043</v>
      </c>
      <c r="F129" s="408">
        <v>0.29766555536097894</v>
      </c>
      <c r="G129" s="408">
        <v>14.092978893848706</v>
      </c>
      <c r="H129" s="7"/>
    </row>
    <row r="130" spans="1:8">
      <c r="A130" s="20" t="s">
        <v>393</v>
      </c>
      <c r="B130" s="20" t="s">
        <v>653</v>
      </c>
      <c r="C130" s="447">
        <v>2.0178957218889987E-3</v>
      </c>
      <c r="D130" s="447">
        <v>1.3249876892745078E-2</v>
      </c>
      <c r="E130" s="408">
        <v>6.3313993063029983</v>
      </c>
      <c r="F130" s="408">
        <v>0.26499753785490154</v>
      </c>
      <c r="G130" s="408">
        <v>-13.587721442690492</v>
      </c>
      <c r="H130" s="7"/>
    </row>
    <row r="131" spans="1:8">
      <c r="A131" s="20" t="s">
        <v>379</v>
      </c>
      <c r="B131" s="20" t="s">
        <v>653</v>
      </c>
      <c r="C131" s="447">
        <v>2.0174310498181748E-3</v>
      </c>
      <c r="D131" s="447">
        <v>1.4073277320098544E-2</v>
      </c>
      <c r="E131" s="408">
        <v>6.0996657780645336</v>
      </c>
      <c r="F131" s="408">
        <v>0.28146554640197086</v>
      </c>
      <c r="G131" s="408">
        <v>4.0161961954808145</v>
      </c>
      <c r="H131" s="7"/>
    </row>
    <row r="132" spans="1:8">
      <c r="A132" s="20" t="s">
        <v>394</v>
      </c>
      <c r="B132" s="20" t="s">
        <v>653</v>
      </c>
      <c r="C132" s="447">
        <v>2.0176836569184599E-3</v>
      </c>
      <c r="D132" s="447">
        <v>1.1745644631906927E-2</v>
      </c>
      <c r="E132" s="408">
        <v>6.2256417905743877</v>
      </c>
      <c r="F132" s="408">
        <v>0.23491289263813855</v>
      </c>
      <c r="G132" s="408">
        <v>-11.259526213112958</v>
      </c>
      <c r="H132" s="7"/>
    </row>
    <row r="133" spans="1:8">
      <c r="A133" s="20" t="s">
        <v>380</v>
      </c>
      <c r="B133" s="20" t="s">
        <v>653</v>
      </c>
      <c r="C133" s="447">
        <v>2.0180288442406009E-3</v>
      </c>
      <c r="D133" s="447">
        <v>1.1570005415439354E-2</v>
      </c>
      <c r="E133" s="408">
        <v>6.39778787183376</v>
      </c>
      <c r="F133" s="408">
        <v>0.2314001083087871</v>
      </c>
      <c r="G133" s="408">
        <v>3.6688897448809543</v>
      </c>
      <c r="H133" s="7"/>
    </row>
    <row r="134" spans="1:8">
      <c r="A134" s="20" t="s">
        <v>395</v>
      </c>
      <c r="B134" s="20" t="s">
        <v>653</v>
      </c>
      <c r="C134" s="447">
        <v>2.0183219133870609E-3</v>
      </c>
      <c r="D134" s="447">
        <v>1.2002421676611934E-2</v>
      </c>
      <c r="E134" s="408">
        <v>6.5439424431781301</v>
      </c>
      <c r="F134" s="408">
        <v>0.24004843353223868</v>
      </c>
      <c r="G134" s="408">
        <v>10.346530390770535</v>
      </c>
      <c r="H134" s="7"/>
    </row>
    <row r="135" spans="1:8">
      <c r="A135" s="20" t="s">
        <v>450</v>
      </c>
      <c r="B135" s="20" t="s">
        <v>653</v>
      </c>
      <c r="C135" s="447">
        <v>2.0141760691601944E-3</v>
      </c>
      <c r="D135" s="447">
        <v>1.2108284136384023E-2</v>
      </c>
      <c r="E135" s="408">
        <v>4.4763959506255446</v>
      </c>
      <c r="F135" s="408">
        <v>0.24216568272768046</v>
      </c>
      <c r="G135" s="408">
        <v>6.7415042306279815</v>
      </c>
      <c r="H135" s="7"/>
    </row>
    <row r="136" spans="1:8" s="122" customFormat="1">
      <c r="A136" s="120" t="s">
        <v>381</v>
      </c>
      <c r="B136" s="120" t="s">
        <v>653</v>
      </c>
      <c r="C136" s="449">
        <v>2.0167397903092135E-3</v>
      </c>
      <c r="D136" s="449">
        <v>1.0961796375154986E-2</v>
      </c>
      <c r="E136" s="434">
        <v>5.7549323305472466</v>
      </c>
      <c r="F136" s="434">
        <v>0.21923592750309973</v>
      </c>
      <c r="G136" s="434">
        <v>209.06795214497117</v>
      </c>
      <c r="H136" s="121"/>
    </row>
    <row r="137" spans="1:8" s="61" customFormat="1">
      <c r="A137" s="60" t="s">
        <v>648</v>
      </c>
      <c r="B137" s="60"/>
      <c r="C137" s="448">
        <f xml:space="preserve"> AVERAGE(C126:C135)</f>
        <v>2.0174020729943377E-3</v>
      </c>
      <c r="D137" s="448">
        <f xml:space="preserve"> AVERAGE(D126:D135)</f>
        <v>1.2790214390132035E-2</v>
      </c>
      <c r="E137" s="431">
        <f xml:space="preserve"> AVERAGE(E126:E135)</f>
        <v>6.0852149383292309</v>
      </c>
      <c r="F137" s="431">
        <f xml:space="preserve"> AVERAGE(F126:F135)</f>
        <v>0.2558042878026407</v>
      </c>
      <c r="G137" s="431"/>
      <c r="H137" s="87"/>
    </row>
    <row r="138" spans="1:8" s="61" customFormat="1">
      <c r="A138" s="60" t="s">
        <v>599</v>
      </c>
      <c r="B138" s="60"/>
      <c r="C138" s="448">
        <f>2*_xlfn.STDEV.S(C126:C135)</f>
        <v>2.4096900151517818E-6</v>
      </c>
      <c r="D138" s="448">
        <f>2*_xlfn.STDEV.S(D126:D135)</f>
        <v>2.2017344456259301E-3</v>
      </c>
      <c r="E138" s="431">
        <f>2*_xlfn.STDEV.S(E126:E135)</f>
        <v>1.2017205341870543</v>
      </c>
      <c r="F138" s="431">
        <f>2*_xlfn.STDEV.S(F126:F135)</f>
        <v>4.4034688912518612E-2</v>
      </c>
      <c r="G138" s="431"/>
      <c r="H138" s="87"/>
    </row>
    <row r="139" spans="1:8">
      <c r="A139" s="20"/>
      <c r="B139" s="20"/>
      <c r="C139" s="447"/>
      <c r="D139" s="447"/>
      <c r="E139" s="408"/>
      <c r="F139" s="408"/>
      <c r="G139" s="408"/>
      <c r="H139" s="7"/>
    </row>
    <row r="140" spans="1:8">
      <c r="A140" s="20"/>
      <c r="B140" s="20"/>
      <c r="C140" s="447"/>
      <c r="D140" s="447"/>
      <c r="E140" s="408"/>
      <c r="F140" s="408"/>
      <c r="G140" s="408"/>
      <c r="H140" s="7"/>
    </row>
    <row r="141" spans="1:8">
      <c r="A141" s="22" t="s">
        <v>909</v>
      </c>
      <c r="B141" s="22"/>
      <c r="C141" s="447"/>
      <c r="D141" s="447"/>
      <c r="E141" s="408"/>
      <c r="F141" s="408"/>
      <c r="G141" s="408"/>
      <c r="H141" s="7"/>
    </row>
    <row r="142" spans="1:8">
      <c r="A142" s="20" t="s">
        <v>399</v>
      </c>
      <c r="B142" s="20" t="s">
        <v>653</v>
      </c>
      <c r="C142" s="447">
        <v>2.0183784829122219E-3</v>
      </c>
      <c r="D142" s="447">
        <v>1.375411786484324E-2</v>
      </c>
      <c r="E142" s="408">
        <v>6.5721538560852277</v>
      </c>
      <c r="F142" s="408">
        <v>0.27508235729686481</v>
      </c>
      <c r="G142" s="408">
        <v>26.813528249758399</v>
      </c>
      <c r="H142" s="7"/>
    </row>
    <row r="143" spans="1:8">
      <c r="A143" s="20" t="s">
        <v>401</v>
      </c>
      <c r="B143" s="20" t="s">
        <v>653</v>
      </c>
      <c r="C143" s="447">
        <v>2.0183223594608555E-3</v>
      </c>
      <c r="D143" s="447">
        <v>1.3551254983805005E-2</v>
      </c>
      <c r="E143" s="408">
        <v>6.5441649016833026</v>
      </c>
      <c r="F143" s="408">
        <v>0.27102509967610011</v>
      </c>
      <c r="G143" s="408">
        <v>8.1992531250575595</v>
      </c>
      <c r="H143" s="7"/>
    </row>
    <row r="144" spans="1:8">
      <c r="A144" s="20" t="s">
        <v>397</v>
      </c>
      <c r="B144" s="20" t="s">
        <v>653</v>
      </c>
      <c r="C144" s="447">
        <v>2.0188304691733708E-3</v>
      </c>
      <c r="D144" s="447">
        <v>1.290167541506141E-2</v>
      </c>
      <c r="E144" s="408">
        <v>6.7975609282719951</v>
      </c>
      <c r="F144" s="408">
        <v>0.25803350830122818</v>
      </c>
      <c r="G144" s="408">
        <v>13.964810960168617</v>
      </c>
      <c r="H144" s="7"/>
    </row>
    <row r="145" spans="1:15">
      <c r="A145" s="20" t="s">
        <v>402</v>
      </c>
      <c r="B145" s="20" t="s">
        <v>653</v>
      </c>
      <c r="C145" s="447">
        <v>2.0188109283688616E-3</v>
      </c>
      <c r="D145" s="447">
        <v>1.1510501258802763E-2</v>
      </c>
      <c r="E145" s="408">
        <v>6.7878158631864416</v>
      </c>
      <c r="F145" s="408">
        <v>0.23021002517605527</v>
      </c>
      <c r="G145" s="408">
        <v>8.249563210545352</v>
      </c>
      <c r="H145" s="7"/>
    </row>
    <row r="146" spans="1:15">
      <c r="A146" s="20" t="s">
        <v>403</v>
      </c>
      <c r="B146" s="20" t="s">
        <v>653</v>
      </c>
      <c r="C146" s="447">
        <v>2.0184586396351368E-3</v>
      </c>
      <c r="D146" s="447">
        <v>1.0476209891762192E-2</v>
      </c>
      <c r="E146" s="408">
        <v>6.6121282840299056</v>
      </c>
      <c r="F146" s="408">
        <v>0.20952419783524384</v>
      </c>
      <c r="G146" s="408">
        <v>-2.5170784322584017</v>
      </c>
      <c r="H146" s="7"/>
    </row>
    <row r="147" spans="1:15">
      <c r="A147" s="20" t="s">
        <v>404</v>
      </c>
      <c r="B147" s="20" t="s">
        <v>653</v>
      </c>
      <c r="C147" s="447">
        <v>2.0183286064300167E-3</v>
      </c>
      <c r="D147" s="447">
        <v>1.2670356750513539E-2</v>
      </c>
      <c r="E147" s="408">
        <v>6.5472802862640567</v>
      </c>
      <c r="F147" s="408">
        <v>0.25340713501027079</v>
      </c>
      <c r="G147" s="408">
        <v>5.2411271411104909</v>
      </c>
      <c r="H147" s="7"/>
    </row>
    <row r="148" spans="1:15">
      <c r="A148" s="20" t="s">
        <v>396</v>
      </c>
      <c r="B148" s="20" t="s">
        <v>653</v>
      </c>
      <c r="C148" s="447">
        <v>2.0184210393609054E-3</v>
      </c>
      <c r="D148" s="447">
        <v>1.2559182667462122E-2</v>
      </c>
      <c r="E148" s="408">
        <v>6.5933769005113163</v>
      </c>
      <c r="F148" s="408">
        <v>0.25118365334924242</v>
      </c>
      <c r="G148" s="408">
        <v>-1.9087136406918503</v>
      </c>
      <c r="H148" s="7"/>
    </row>
    <row r="149" spans="1:15">
      <c r="A149" s="20" t="s">
        <v>398</v>
      </c>
      <c r="B149" s="20" t="s">
        <v>653</v>
      </c>
      <c r="C149" s="447">
        <v>2.0182082810862164E-3</v>
      </c>
      <c r="D149" s="447">
        <v>1.5096930715297727E-2</v>
      </c>
      <c r="E149" s="408">
        <v>6.4872736316659019</v>
      </c>
      <c r="F149" s="408">
        <v>0.30193861430595453</v>
      </c>
      <c r="G149" s="408">
        <v>-2.5773529370558879</v>
      </c>
      <c r="H149" s="7"/>
    </row>
    <row r="150" spans="1:15" s="122" customFormat="1">
      <c r="A150" s="120" t="s">
        <v>400</v>
      </c>
      <c r="B150" s="120" t="s">
        <v>653</v>
      </c>
      <c r="C150" s="449">
        <v>2.0173675679056044E-3</v>
      </c>
      <c r="D150" s="449">
        <v>1.0520892072179098E-2</v>
      </c>
      <c r="E150" s="434">
        <v>6.0680071342531505</v>
      </c>
      <c r="F150" s="434">
        <v>0.21041784144358197</v>
      </c>
      <c r="G150" s="434">
        <v>283.27627273418472</v>
      </c>
      <c r="H150" s="121"/>
    </row>
    <row r="151" spans="1:15" s="61" customFormat="1">
      <c r="A151" s="60" t="s">
        <v>648</v>
      </c>
      <c r="B151" s="60"/>
      <c r="C151" s="448">
        <f xml:space="preserve"> AVERAGE(C140:C149)</f>
        <v>2.0184698508034483E-3</v>
      </c>
      <c r="D151" s="448">
        <f xml:space="preserve"> AVERAGE(D140:D149)</f>
        <v>1.2815028693443501E-2</v>
      </c>
      <c r="E151" s="431">
        <f xml:space="preserve"> AVERAGE(E142:E149)</f>
        <v>6.6177193314622675</v>
      </c>
      <c r="F151" s="431">
        <f xml:space="preserve"> AVERAGE(F142:F149)</f>
        <v>0.25630057386886995</v>
      </c>
      <c r="G151" s="431"/>
      <c r="H151" s="87"/>
    </row>
    <row r="152" spans="1:15" s="61" customFormat="1">
      <c r="A152" s="60" t="s">
        <v>599</v>
      </c>
      <c r="B152" s="60"/>
      <c r="C152" s="448">
        <f>2*_xlfn.STDEV.S(C140:C149)</f>
        <v>4.5816917602731756E-7</v>
      </c>
      <c r="D152" s="448">
        <f>2*_xlfn.STDEV.S(D140:D149)</f>
        <v>2.8179784536415645E-3</v>
      </c>
      <c r="E152" s="431">
        <f>2*_xlfn.STDEV.S(E142:E149)</f>
        <v>0.22849051268069473</v>
      </c>
      <c r="F152" s="431">
        <f>2*_xlfn.STDEV.S(F142:F149)</f>
        <v>5.6359569072831288E-2</v>
      </c>
      <c r="G152" s="431"/>
      <c r="H152" s="87"/>
    </row>
    <row r="153" spans="1:15">
      <c r="C153" s="450"/>
      <c r="D153" s="450"/>
      <c r="E153" s="450"/>
      <c r="F153" s="451"/>
      <c r="G153" s="452"/>
    </row>
    <row r="154" spans="1:15">
      <c r="A154" s="21"/>
      <c r="B154" s="21"/>
      <c r="C154" s="453"/>
      <c r="D154" s="453"/>
      <c r="E154" s="453"/>
      <c r="F154" s="454"/>
      <c r="G154" s="454"/>
      <c r="H154" s="21"/>
    </row>
    <row r="155" spans="1:15">
      <c r="A155" s="85" t="s">
        <v>730</v>
      </c>
      <c r="B155" s="21"/>
      <c r="C155" s="453"/>
      <c r="D155" s="453"/>
      <c r="E155" s="453"/>
      <c r="F155" s="453"/>
      <c r="G155" s="454"/>
      <c r="H155" s="21"/>
    </row>
    <row r="156" spans="1:15" ht="12" customHeight="1">
      <c r="A156" s="66" t="s">
        <v>657</v>
      </c>
      <c r="B156" s="21" t="s">
        <v>653</v>
      </c>
      <c r="C156" s="455">
        <v>2.0216886629598149E-3</v>
      </c>
      <c r="D156" s="456">
        <v>1.2145261485442626E-2</v>
      </c>
      <c r="E156" s="308">
        <v>8.2229518052139294</v>
      </c>
      <c r="F156" s="308">
        <v>0.24290522970885253</v>
      </c>
      <c r="G156" s="457">
        <v>-17.189961343405212</v>
      </c>
      <c r="I156" s="68" t="s">
        <v>649</v>
      </c>
      <c r="J156" s="69" t="s">
        <v>655</v>
      </c>
      <c r="K156" s="70" t="s">
        <v>656</v>
      </c>
      <c r="L156" s="64" t="s">
        <v>650</v>
      </c>
      <c r="M156" s="21">
        <f>COUNT(F156:F536)</f>
        <v>65</v>
      </c>
      <c r="N156" s="21"/>
      <c r="O156" s="21"/>
    </row>
    <row r="157" spans="1:15" ht="13">
      <c r="A157" s="66" t="s">
        <v>658</v>
      </c>
      <c r="B157" s="21" t="s">
        <v>653</v>
      </c>
      <c r="C157" s="455">
        <v>2.0217969947574207E-3</v>
      </c>
      <c r="D157" s="456">
        <v>1.1853157779026187E-2</v>
      </c>
      <c r="E157" s="308">
        <v>8.2769772378918915</v>
      </c>
      <c r="F157" s="308">
        <v>0.23706315558052374</v>
      </c>
      <c r="G157" s="457">
        <v>-1.0092713176000356</v>
      </c>
      <c r="I157" s="71" t="s">
        <v>651</v>
      </c>
      <c r="J157" s="135">
        <v>2.0149653239999996E-3</v>
      </c>
      <c r="K157" s="72">
        <f>1000*(J157/0.0020052-1)</f>
        <v>4.8699999999999299</v>
      </c>
      <c r="L157" s="65"/>
      <c r="M157" s="21"/>
      <c r="N157" s="21"/>
      <c r="O157" s="21"/>
    </row>
    <row r="158" spans="1:15" ht="13">
      <c r="A158" s="66" t="s">
        <v>659</v>
      </c>
      <c r="B158" s="21" t="s">
        <v>653</v>
      </c>
      <c r="C158" s="455">
        <v>2.0221412768707246E-3</v>
      </c>
      <c r="D158" s="456">
        <v>1.4535711715031362E-2</v>
      </c>
      <c r="E158" s="308">
        <v>8.4486718884524414</v>
      </c>
      <c r="F158" s="308">
        <v>0.29071423430062726</v>
      </c>
      <c r="G158" s="457">
        <v>-1.0197866921638266</v>
      </c>
      <c r="I158" s="73" t="s">
        <v>652</v>
      </c>
      <c r="J158" s="134">
        <f>AVERAGE(C156:C220)</f>
        <v>2.0217371942105834E-3</v>
      </c>
      <c r="K158" s="74">
        <f>1000*(J158/0.0020052-1)</f>
        <v>8.2471545035824878</v>
      </c>
      <c r="L158" s="21"/>
      <c r="M158" s="21"/>
      <c r="N158" s="21"/>
      <c r="O158" s="21"/>
    </row>
    <row r="159" spans="1:15">
      <c r="A159" s="66" t="s">
        <v>660</v>
      </c>
      <c r="B159" s="21" t="s">
        <v>653</v>
      </c>
      <c r="C159" s="455">
        <v>2.0221890607722594E-3</v>
      </c>
      <c r="D159" s="456">
        <v>1.1731107411811086E-2</v>
      </c>
      <c r="E159" s="308">
        <v>8.4725018812386033</v>
      </c>
      <c r="F159" s="308">
        <v>0.23462214823622174</v>
      </c>
      <c r="G159" s="457">
        <v>6.3305545773913341</v>
      </c>
    </row>
    <row r="160" spans="1:15">
      <c r="A160" s="66" t="s">
        <v>661</v>
      </c>
      <c r="B160" s="21" t="s">
        <v>653</v>
      </c>
      <c r="C160" s="455">
        <v>2.0216910165877077E-3</v>
      </c>
      <c r="D160" s="456">
        <v>1.1581634997160332E-2</v>
      </c>
      <c r="E160" s="308">
        <v>8.2241255673787261</v>
      </c>
      <c r="F160" s="308">
        <v>0.23163269994320665</v>
      </c>
      <c r="G160" s="457">
        <v>12.172915574922595</v>
      </c>
    </row>
    <row r="161" spans="1:7">
      <c r="A161" s="66" t="s">
        <v>662</v>
      </c>
      <c r="B161" s="21" t="s">
        <v>653</v>
      </c>
      <c r="C161" s="455">
        <v>2.0216702501543145E-3</v>
      </c>
      <c r="D161" s="456">
        <v>1.1349134471993712E-2</v>
      </c>
      <c r="E161" s="308">
        <v>8.2137692770369863</v>
      </c>
      <c r="F161" s="308">
        <v>0.22698268943987424</v>
      </c>
      <c r="G161" s="457">
        <v>-12.699786213619834</v>
      </c>
    </row>
    <row r="162" spans="1:7">
      <c r="A162" s="66" t="s">
        <v>663</v>
      </c>
      <c r="B162" s="21" t="s">
        <v>653</v>
      </c>
      <c r="C162" s="458">
        <v>2.0210735519107124E-3</v>
      </c>
      <c r="D162" s="459">
        <v>1.2175841653150554E-2</v>
      </c>
      <c r="E162" s="460">
        <v>7.9161938513427899</v>
      </c>
      <c r="F162" s="460">
        <v>0.24351683306301108</v>
      </c>
      <c r="G162" s="457">
        <v>8.33285190338513</v>
      </c>
    </row>
    <row r="163" spans="1:7">
      <c r="A163" s="66" t="s">
        <v>663</v>
      </c>
      <c r="B163" s="21" t="s">
        <v>653</v>
      </c>
      <c r="C163" s="455">
        <v>2.0217514464681984E-3</v>
      </c>
      <c r="D163" s="456">
        <v>1.2647930925706742E-2</v>
      </c>
      <c r="E163" s="308">
        <v>8.2542621525028004</v>
      </c>
      <c r="F163" s="308">
        <v>0.25295861851413481</v>
      </c>
      <c r="G163" s="457">
        <v>2.8526416651567743</v>
      </c>
    </row>
    <row r="164" spans="1:7">
      <c r="A164" s="66" t="s">
        <v>664</v>
      </c>
      <c r="B164" s="21" t="s">
        <v>653</v>
      </c>
      <c r="C164" s="455">
        <v>2.0212513984045099E-3</v>
      </c>
      <c r="D164" s="456">
        <v>1.0738822233653047E-2</v>
      </c>
      <c r="E164" s="308">
        <v>8.0048864973618628</v>
      </c>
      <c r="F164" s="308">
        <v>0.21477644467306095</v>
      </c>
      <c r="G164" s="457">
        <v>3.0501669945375065</v>
      </c>
    </row>
    <row r="165" spans="1:7">
      <c r="A165" s="66" t="s">
        <v>665</v>
      </c>
      <c r="B165" s="21" t="s">
        <v>653</v>
      </c>
      <c r="C165" s="455">
        <v>2.0216077369176544E-3</v>
      </c>
      <c r="D165" s="456">
        <v>1.1899674365807199E-2</v>
      </c>
      <c r="E165" s="308">
        <v>8.1825937151678296</v>
      </c>
      <c r="F165" s="308">
        <v>0.237993487316144</v>
      </c>
      <c r="G165" s="457">
        <v>-19.054472631140339</v>
      </c>
    </row>
    <row r="166" spans="1:7">
      <c r="A166" s="66" t="s">
        <v>666</v>
      </c>
      <c r="B166" s="21" t="s">
        <v>653</v>
      </c>
      <c r="C166" s="455">
        <v>2.0216312033104161E-3</v>
      </c>
      <c r="D166" s="456">
        <v>1.3809003066478042E-2</v>
      </c>
      <c r="E166" s="308">
        <v>8.1942964843486621</v>
      </c>
      <c r="F166" s="308">
        <v>0.27618006132956086</v>
      </c>
      <c r="G166" s="457">
        <v>-15.10906631502078</v>
      </c>
    </row>
    <row r="167" spans="1:7">
      <c r="A167" s="66" t="s">
        <v>667</v>
      </c>
      <c r="B167" s="21" t="s">
        <v>653</v>
      </c>
      <c r="C167" s="455">
        <v>2.0218673245038896E-3</v>
      </c>
      <c r="D167" s="456">
        <v>1.4018006151461055E-2</v>
      </c>
      <c r="E167" s="308">
        <v>8.3120509195540038</v>
      </c>
      <c r="F167" s="308">
        <v>0.28036012302922109</v>
      </c>
      <c r="G167" s="457">
        <v>-8.1590176499302771</v>
      </c>
    </row>
    <row r="168" spans="1:7">
      <c r="A168" s="66" t="s">
        <v>668</v>
      </c>
      <c r="B168" s="21" t="s">
        <v>653</v>
      </c>
      <c r="C168" s="455">
        <v>2.0215307006955043E-3</v>
      </c>
      <c r="D168" s="456">
        <v>1.2850340852663636E-2</v>
      </c>
      <c r="E168" s="308">
        <v>8.1441754914743925</v>
      </c>
      <c r="F168" s="308">
        <v>0.25700681705327272</v>
      </c>
      <c r="G168" s="457">
        <v>-2.7683455112809785</v>
      </c>
    </row>
    <row r="169" spans="1:7">
      <c r="A169" s="66" t="s">
        <v>669</v>
      </c>
      <c r="B169" s="21" t="s">
        <v>653</v>
      </c>
      <c r="C169" s="455">
        <v>2.0218549976770252E-3</v>
      </c>
      <c r="D169" s="456">
        <v>1.1425032306479488E-2</v>
      </c>
      <c r="E169" s="308">
        <v>8.3059034894401584</v>
      </c>
      <c r="F169" s="308">
        <v>0.22850064612958976</v>
      </c>
      <c r="G169" s="457">
        <v>9.8126390079783086</v>
      </c>
    </row>
    <row r="170" spans="1:7">
      <c r="A170" s="66" t="s">
        <v>670</v>
      </c>
      <c r="B170" s="21" t="s">
        <v>653</v>
      </c>
      <c r="C170" s="455">
        <v>2.0218249880266381E-3</v>
      </c>
      <c r="D170" s="456">
        <v>1.4604537699715113E-2</v>
      </c>
      <c r="E170" s="308">
        <v>8.2909375756223813</v>
      </c>
      <c r="F170" s="308">
        <v>0.29209075399430229</v>
      </c>
      <c r="G170" s="457">
        <v>-1.4624084017213157</v>
      </c>
    </row>
    <row r="171" spans="1:7">
      <c r="A171" s="66" t="s">
        <v>671</v>
      </c>
      <c r="B171" s="21" t="s">
        <v>653</v>
      </c>
      <c r="C171" s="455">
        <v>2.0221753617176205E-3</v>
      </c>
      <c r="D171" s="456">
        <v>1.1433595275807562E-2</v>
      </c>
      <c r="E171" s="308">
        <v>8.46567011650734</v>
      </c>
      <c r="F171" s="308">
        <v>0.22867190551615124</v>
      </c>
      <c r="G171" s="457">
        <v>-13.882230638369819</v>
      </c>
    </row>
    <row r="172" spans="1:7">
      <c r="A172" s="66" t="s">
        <v>672</v>
      </c>
      <c r="B172" s="21" t="s">
        <v>653</v>
      </c>
      <c r="C172" s="455">
        <v>2.0216191311770012E-3</v>
      </c>
      <c r="D172" s="456">
        <v>1.3511676192700888E-2</v>
      </c>
      <c r="E172" s="308">
        <v>8.1882760707168156</v>
      </c>
      <c r="F172" s="308">
        <v>0.27023352385401778</v>
      </c>
      <c r="G172" s="457">
        <v>-9.2759928489156263</v>
      </c>
    </row>
    <row r="173" spans="1:7">
      <c r="A173" s="66" t="s">
        <v>673</v>
      </c>
      <c r="B173" s="21" t="s">
        <v>653</v>
      </c>
      <c r="C173" s="455">
        <v>2.0218028451548021E-3</v>
      </c>
      <c r="D173" s="456">
        <v>1.327550042269217E-2</v>
      </c>
      <c r="E173" s="308">
        <v>8.2798948507889492</v>
      </c>
      <c r="F173" s="308">
        <v>0.26551000845384343</v>
      </c>
      <c r="G173" s="457">
        <v>-9.6599456947018432</v>
      </c>
    </row>
    <row r="174" spans="1:7">
      <c r="A174" s="66" t="s">
        <v>674</v>
      </c>
      <c r="B174" s="21" t="s">
        <v>653</v>
      </c>
      <c r="C174" s="455">
        <v>2.0219498619625412E-3</v>
      </c>
      <c r="D174" s="456">
        <v>1.2639257673281293E-2</v>
      </c>
      <c r="E174" s="308">
        <v>8.3532126284366903</v>
      </c>
      <c r="F174" s="308">
        <v>0.25278515346562586</v>
      </c>
      <c r="G174" s="457">
        <v>5.6222307611541344</v>
      </c>
    </row>
    <row r="175" spans="1:7">
      <c r="A175" s="66" t="s">
        <v>675</v>
      </c>
      <c r="B175" s="21" t="s">
        <v>653</v>
      </c>
      <c r="C175" s="455">
        <v>2.0220457498550609E-3</v>
      </c>
      <c r="D175" s="456">
        <v>1.1584797470622611E-2</v>
      </c>
      <c r="E175" s="308">
        <v>8.4010322436969265</v>
      </c>
      <c r="F175" s="308">
        <v>0.23169594941245222</v>
      </c>
      <c r="G175" s="457">
        <v>2.4583780853297599</v>
      </c>
    </row>
    <row r="176" spans="1:7">
      <c r="A176" s="66" t="s">
        <v>676</v>
      </c>
      <c r="B176" s="21" t="s">
        <v>653</v>
      </c>
      <c r="C176" s="455">
        <v>2.0217025001415742E-3</v>
      </c>
      <c r="D176" s="456">
        <v>1.0145851004196937E-2</v>
      </c>
      <c r="E176" s="308">
        <v>8.2298524544057727</v>
      </c>
      <c r="F176" s="308">
        <v>0.20291702008393875</v>
      </c>
      <c r="G176" s="457">
        <v>10.114137464595219</v>
      </c>
    </row>
    <row r="177" spans="1:7">
      <c r="A177" s="66" t="s">
        <v>677</v>
      </c>
      <c r="B177" s="21" t="s">
        <v>653</v>
      </c>
      <c r="C177" s="455">
        <v>2.0218561856498425E-3</v>
      </c>
      <c r="D177" s="456">
        <v>1.1405141375381588E-2</v>
      </c>
      <c r="E177" s="308">
        <v>8.3064959354890444</v>
      </c>
      <c r="F177" s="308">
        <v>0.22810282750763175</v>
      </c>
      <c r="G177" s="457">
        <v>3.66101895553681</v>
      </c>
    </row>
    <row r="178" spans="1:7">
      <c r="A178" s="66" t="s">
        <v>678</v>
      </c>
      <c r="B178" s="21" t="s">
        <v>653</v>
      </c>
      <c r="C178" s="455">
        <v>2.0217252113458907E-3</v>
      </c>
      <c r="D178" s="456">
        <v>1.3183892481357696E-2</v>
      </c>
      <c r="E178" s="308">
        <v>8.2411786085632155</v>
      </c>
      <c r="F178" s="308">
        <v>0.2636778496271539</v>
      </c>
      <c r="G178" s="457">
        <v>16.172315505943004</v>
      </c>
    </row>
    <row r="179" spans="1:7">
      <c r="A179" s="66" t="s">
        <v>679</v>
      </c>
      <c r="B179" s="21" t="s">
        <v>653</v>
      </c>
      <c r="C179" s="455">
        <v>2.0221464050653778E-3</v>
      </c>
      <c r="D179" s="456">
        <v>1.2609057944555415E-2</v>
      </c>
      <c r="E179" s="308">
        <v>8.4512293364142899</v>
      </c>
      <c r="F179" s="308">
        <v>0.25218115889110831</v>
      </c>
      <c r="G179" s="457">
        <v>9.5924615468651275</v>
      </c>
    </row>
    <row r="180" spans="1:7">
      <c r="A180" s="66" t="s">
        <v>680</v>
      </c>
      <c r="B180" s="21" t="s">
        <v>653</v>
      </c>
      <c r="C180" s="455">
        <v>2.0218293235660734E-3</v>
      </c>
      <c r="D180" s="456">
        <v>1.2949578495704019E-2</v>
      </c>
      <c r="E180" s="308">
        <v>8.2930997237549153</v>
      </c>
      <c r="F180" s="308">
        <v>0.2589915699140804</v>
      </c>
      <c r="G180" s="457">
        <v>1.0092713176000467</v>
      </c>
    </row>
    <row r="181" spans="1:7">
      <c r="A181" s="66" t="s">
        <v>681</v>
      </c>
      <c r="B181" s="21" t="s">
        <v>653</v>
      </c>
      <c r="C181" s="455">
        <v>2.0215506918189138E-3</v>
      </c>
      <c r="D181" s="456">
        <v>1.2130115688830011E-2</v>
      </c>
      <c r="E181" s="308">
        <v>8.1541451321134328</v>
      </c>
      <c r="F181" s="308">
        <v>0.24260231377660021</v>
      </c>
      <c r="G181" s="457">
        <v>3.9192910370756673</v>
      </c>
    </row>
    <row r="182" spans="1:7">
      <c r="A182" s="66" t="s">
        <v>682</v>
      </c>
      <c r="B182" s="21" t="s">
        <v>654</v>
      </c>
      <c r="C182" s="455">
        <v>2.0219006085807792E-3</v>
      </c>
      <c r="D182" s="456">
        <v>1.1620355082784689E-2</v>
      </c>
      <c r="E182" s="308">
        <v>8.3286498009071952</v>
      </c>
      <c r="F182" s="308">
        <v>0.23240710165569378</v>
      </c>
      <c r="G182" s="457">
        <v>0.75751345166190642</v>
      </c>
    </row>
    <row r="183" spans="1:7">
      <c r="A183" s="66" t="s">
        <v>683</v>
      </c>
      <c r="B183" s="21" t="s">
        <v>654</v>
      </c>
      <c r="C183" s="455">
        <v>2.0215699103639934E-3</v>
      </c>
      <c r="D183" s="456">
        <v>1.070256003746884E-2</v>
      </c>
      <c r="E183" s="308">
        <v>8.1637294853347253</v>
      </c>
      <c r="F183" s="308">
        <v>0.21405120074937681</v>
      </c>
      <c r="G183" s="457">
        <v>0.87646191212864544</v>
      </c>
    </row>
    <row r="184" spans="1:7">
      <c r="A184" s="66" t="s">
        <v>684</v>
      </c>
      <c r="B184" s="21" t="s">
        <v>654</v>
      </c>
      <c r="C184" s="455">
        <v>2.0216475415164008E-3</v>
      </c>
      <c r="D184" s="456">
        <v>1.1813151801631942E-2</v>
      </c>
      <c r="E184" s="308">
        <v>8.2024444027533061</v>
      </c>
      <c r="F184" s="308">
        <v>0.23626303603263885</v>
      </c>
      <c r="G184" s="457">
        <v>14.389078608239569</v>
      </c>
    </row>
    <row r="185" spans="1:7">
      <c r="A185" s="66" t="s">
        <v>685</v>
      </c>
      <c r="B185" s="21" t="s">
        <v>654</v>
      </c>
      <c r="C185" s="455">
        <v>2.021671129075826E-3</v>
      </c>
      <c r="D185" s="456">
        <v>1.0666355445885017E-2</v>
      </c>
      <c r="E185" s="308">
        <v>8.214207598157941</v>
      </c>
      <c r="F185" s="308">
        <v>0.21332710891770035</v>
      </c>
      <c r="G185" s="457">
        <v>-0.75751345166191753</v>
      </c>
    </row>
    <row r="186" spans="1:7">
      <c r="A186" s="66" t="s">
        <v>686</v>
      </c>
      <c r="B186" s="21" t="s">
        <v>654</v>
      </c>
      <c r="C186" s="455">
        <v>2.0214310725060543E-3</v>
      </c>
      <c r="D186" s="456">
        <v>1.217373345136569E-2</v>
      </c>
      <c r="E186" s="308">
        <v>8.0944905775255371</v>
      </c>
      <c r="F186" s="308">
        <v>0.24347466902731379</v>
      </c>
      <c r="G186" s="457">
        <v>-1.2197057461412752</v>
      </c>
    </row>
    <row r="187" spans="1:7">
      <c r="A187" s="66" t="s">
        <v>687</v>
      </c>
      <c r="B187" s="21" t="s">
        <v>654</v>
      </c>
      <c r="C187" s="455">
        <v>2.021344713512967E-3</v>
      </c>
      <c r="D187" s="456">
        <v>1.3014257489768673E-2</v>
      </c>
      <c r="E187" s="308">
        <v>8.0514230565364997</v>
      </c>
      <c r="F187" s="308">
        <v>0.26028514979537348</v>
      </c>
      <c r="G187" s="457">
        <v>27.951676110061573</v>
      </c>
    </row>
    <row r="188" spans="1:7">
      <c r="A188" s="66" t="s">
        <v>688</v>
      </c>
      <c r="B188" s="21" t="s">
        <v>654</v>
      </c>
      <c r="C188" s="455">
        <v>2.0218266708054685E-3</v>
      </c>
      <c r="D188" s="456">
        <v>1.5259166074841705E-2</v>
      </c>
      <c r="E188" s="308">
        <v>8.2917767830981148</v>
      </c>
      <c r="F188" s="308">
        <v>0.30518332149683408</v>
      </c>
      <c r="G188" s="457">
        <v>-3.8862435560432118</v>
      </c>
    </row>
    <row r="189" spans="1:7">
      <c r="A189" s="66" t="s">
        <v>689</v>
      </c>
      <c r="B189" s="21" t="s">
        <v>654</v>
      </c>
      <c r="C189" s="455">
        <v>2.0217651897463185E-3</v>
      </c>
      <c r="D189" s="456">
        <v>1.1958193946114941E-2</v>
      </c>
      <c r="E189" s="308">
        <v>8.2611159716330373</v>
      </c>
      <c r="F189" s="308">
        <v>0.23916387892229882</v>
      </c>
      <c r="G189" s="457">
        <v>10.101597539161178</v>
      </c>
    </row>
    <row r="190" spans="1:7">
      <c r="A190" s="67" t="s">
        <v>657</v>
      </c>
      <c r="B190" s="21" t="s">
        <v>654</v>
      </c>
      <c r="C190" s="455">
        <v>2.0214426300933616E-3</v>
      </c>
      <c r="D190" s="456">
        <v>1.2657246996863101E-2</v>
      </c>
      <c r="E190" s="308">
        <v>8.1002543852790598</v>
      </c>
      <c r="F190" s="308">
        <v>0.253144939937262</v>
      </c>
      <c r="G190" s="457">
        <v>9.0717684183621259</v>
      </c>
    </row>
    <row r="191" spans="1:7">
      <c r="A191" s="67" t="s">
        <v>658</v>
      </c>
      <c r="B191" s="21" t="s">
        <v>654</v>
      </c>
      <c r="C191" s="455">
        <v>2.0213290766285881E-3</v>
      </c>
      <c r="D191" s="456">
        <v>1.2752969926036839E-2</v>
      </c>
      <c r="E191" s="308">
        <v>8.0436248895812135</v>
      </c>
      <c r="F191" s="308">
        <v>0.25505939852073678</v>
      </c>
      <c r="G191" s="457">
        <v>-3.8848443537999988</v>
      </c>
    </row>
    <row r="192" spans="1:7">
      <c r="A192" s="67" t="s">
        <v>659</v>
      </c>
      <c r="B192" s="21" t="s">
        <v>654</v>
      </c>
      <c r="C192" s="455">
        <v>2.0218418862714962E-3</v>
      </c>
      <c r="D192" s="456">
        <v>9.8722924767551332E-3</v>
      </c>
      <c r="E192" s="308">
        <v>8.299364787301089</v>
      </c>
      <c r="F192" s="308">
        <v>0.19744584953510266</v>
      </c>
      <c r="G192" s="457">
        <v>-4.4607950446113653</v>
      </c>
    </row>
    <row r="193" spans="1:7">
      <c r="A193" s="66" t="s">
        <v>660</v>
      </c>
      <c r="B193" s="21" t="s">
        <v>654</v>
      </c>
      <c r="C193" s="455">
        <v>2.0217663634832673E-3</v>
      </c>
      <c r="D193" s="456">
        <v>1.2967200292183354E-2</v>
      </c>
      <c r="E193" s="308">
        <v>8.2617013182062493</v>
      </c>
      <c r="F193" s="308">
        <v>0.25934400584366707</v>
      </c>
      <c r="G193" s="457">
        <v>-6.0789561690948846</v>
      </c>
    </row>
    <row r="194" spans="1:7">
      <c r="A194" s="67" t="s">
        <v>661</v>
      </c>
      <c r="B194" s="21" t="s">
        <v>654</v>
      </c>
      <c r="C194" s="455">
        <v>2.021505706562305E-3</v>
      </c>
      <c r="D194" s="456">
        <v>1.1063203991771822E-2</v>
      </c>
      <c r="E194" s="308">
        <v>8.1317108329868049</v>
      </c>
      <c r="F194" s="308">
        <v>0.22126407983543644</v>
      </c>
      <c r="G194" s="457">
        <v>-1.1581896568204297</v>
      </c>
    </row>
    <row r="195" spans="1:7">
      <c r="A195" s="66" t="s">
        <v>662</v>
      </c>
      <c r="B195" s="21" t="s">
        <v>654</v>
      </c>
      <c r="C195" s="455">
        <v>2.0213020956561579E-3</v>
      </c>
      <c r="D195" s="456">
        <v>1.0677865785115676E-2</v>
      </c>
      <c r="E195" s="308">
        <v>8.0301693876709823</v>
      </c>
      <c r="F195" s="308">
        <v>0.21355731570231351</v>
      </c>
      <c r="G195" s="457">
        <v>10.994028253635335</v>
      </c>
    </row>
    <row r="196" spans="1:7">
      <c r="A196" s="67" t="s">
        <v>663</v>
      </c>
      <c r="B196" s="21" t="s">
        <v>654</v>
      </c>
      <c r="C196" s="455">
        <v>2.0217678825706141E-3</v>
      </c>
      <c r="D196" s="456">
        <v>1.077210190469107E-2</v>
      </c>
      <c r="E196" s="308">
        <v>8.2624588921873521</v>
      </c>
      <c r="F196" s="308">
        <v>0.2154420380938214</v>
      </c>
      <c r="G196" s="457">
        <v>9.1282896810705552</v>
      </c>
    </row>
    <row r="197" spans="1:7">
      <c r="A197" s="66" t="s">
        <v>664</v>
      </c>
      <c r="B197" s="21" t="s">
        <v>654</v>
      </c>
      <c r="C197" s="455">
        <v>2.0218043282342478E-3</v>
      </c>
      <c r="D197" s="456">
        <v>1.1117416904636121E-2</v>
      </c>
      <c r="E197" s="308">
        <v>8.2806344675083743</v>
      </c>
      <c r="F197" s="308">
        <v>0.22234833809272242</v>
      </c>
      <c r="G197" s="457">
        <v>-6.457131249807313</v>
      </c>
    </row>
    <row r="198" spans="1:7" s="20" customFormat="1">
      <c r="A198" s="20" t="s">
        <v>682</v>
      </c>
      <c r="B198" s="20" t="s">
        <v>690</v>
      </c>
      <c r="C198" s="461">
        <v>2.021695610964722E-3</v>
      </c>
      <c r="D198" s="419">
        <v>9.6544370967037215E-3</v>
      </c>
      <c r="E198" s="284">
        <v>8.2264167986845216</v>
      </c>
      <c r="F198" s="284">
        <v>0.19308874193407444</v>
      </c>
      <c r="G198" s="418"/>
    </row>
    <row r="199" spans="1:7" s="20" customFormat="1">
      <c r="A199" s="20" t="s">
        <v>683</v>
      </c>
      <c r="B199" s="20" t="s">
        <v>690</v>
      </c>
      <c r="C199" s="461">
        <v>2.0216368980458736E-3</v>
      </c>
      <c r="D199" s="419">
        <v>1.097593738475949E-2</v>
      </c>
      <c r="E199" s="284">
        <v>8.1971364681197034</v>
      </c>
      <c r="F199" s="284">
        <v>0.21951874769518981</v>
      </c>
      <c r="G199" s="418"/>
    </row>
    <row r="200" spans="1:7" s="20" customFormat="1">
      <c r="A200" s="20" t="s">
        <v>684</v>
      </c>
      <c r="B200" s="20" t="s">
        <v>690</v>
      </c>
      <c r="C200" s="461">
        <v>2.0216775950468572E-3</v>
      </c>
      <c r="D200" s="419">
        <v>1.0014361445680698E-2</v>
      </c>
      <c r="E200" s="284">
        <v>8.2174321997094957</v>
      </c>
      <c r="F200" s="284">
        <v>0.20028722891361397</v>
      </c>
      <c r="G200" s="418"/>
    </row>
    <row r="201" spans="1:7" s="20" customFormat="1">
      <c r="A201" s="20" t="s">
        <v>685</v>
      </c>
      <c r="B201" s="20" t="s">
        <v>690</v>
      </c>
      <c r="C201" s="461">
        <v>2.0218328341929876E-3</v>
      </c>
      <c r="D201" s="419">
        <v>8.1104372604086528E-3</v>
      </c>
      <c r="E201" s="284">
        <v>8.2948504852322635</v>
      </c>
      <c r="F201" s="284">
        <v>0.16220874520817305</v>
      </c>
      <c r="G201" s="418"/>
    </row>
    <row r="202" spans="1:7" s="20" customFormat="1">
      <c r="A202" s="20" t="s">
        <v>901</v>
      </c>
      <c r="B202" s="20" t="s">
        <v>690</v>
      </c>
      <c r="C202" s="461">
        <v>2.0220471599579283E-3</v>
      </c>
      <c r="D202" s="419">
        <v>1.2384581799354389E-2</v>
      </c>
      <c r="E202" s="284">
        <v>8.4017354667507149</v>
      </c>
      <c r="F202" s="284">
        <v>0.24769163598708777</v>
      </c>
      <c r="G202" s="418"/>
    </row>
    <row r="203" spans="1:7" s="20" customFormat="1">
      <c r="A203" s="20" t="s">
        <v>902</v>
      </c>
      <c r="B203" s="20" t="s">
        <v>690</v>
      </c>
      <c r="C203" s="461">
        <v>2.0215404025040371E-3</v>
      </c>
      <c r="D203" s="419">
        <v>9.4251258003127478E-3</v>
      </c>
      <c r="E203" s="284">
        <v>8.149013816096673</v>
      </c>
      <c r="F203" s="284">
        <v>0.18850251600625495</v>
      </c>
      <c r="G203" s="418"/>
    </row>
    <row r="204" spans="1:7">
      <c r="A204" s="20" t="s">
        <v>903</v>
      </c>
      <c r="B204" s="20" t="s">
        <v>690</v>
      </c>
      <c r="C204" s="461">
        <v>2.0218100241374331E-3</v>
      </c>
      <c r="D204" s="419">
        <v>1.0028010327398152E-2</v>
      </c>
      <c r="E204" s="284">
        <v>8.2834750336291396</v>
      </c>
      <c r="F204" s="284">
        <v>0.20056020654796305</v>
      </c>
      <c r="G204" s="450"/>
    </row>
    <row r="205" spans="1:7">
      <c r="A205" s="20" t="s">
        <v>904</v>
      </c>
      <c r="B205" s="20" t="s">
        <v>690</v>
      </c>
      <c r="C205" s="461">
        <v>2.0216522087211797E-3</v>
      </c>
      <c r="D205" s="419">
        <v>9.2457747817390086E-3</v>
      </c>
      <c r="E205" s="284">
        <v>8.2047719535107699</v>
      </c>
      <c r="F205" s="284">
        <v>0.18491549563478016</v>
      </c>
      <c r="G205" s="450"/>
    </row>
    <row r="206" spans="1:7">
      <c r="A206" s="20" t="s">
        <v>657</v>
      </c>
      <c r="B206" s="20" t="s">
        <v>690</v>
      </c>
      <c r="C206" s="461">
        <v>2.0214944519438014E-3</v>
      </c>
      <c r="D206" s="419">
        <v>1.1434972854607046E-2</v>
      </c>
      <c r="E206" s="284">
        <v>8.126098116796987</v>
      </c>
      <c r="F206" s="284">
        <v>0.22869945709214093</v>
      </c>
      <c r="G206" s="450"/>
    </row>
    <row r="207" spans="1:7">
      <c r="A207" s="20" t="s">
        <v>658</v>
      </c>
      <c r="B207" s="20" t="s">
        <v>690</v>
      </c>
      <c r="C207" s="461">
        <v>2.0219252371494051E-3</v>
      </c>
      <c r="D207" s="419">
        <v>9.8947317342707175E-3</v>
      </c>
      <c r="E207" s="284">
        <v>8.3409321511096479</v>
      </c>
      <c r="F207" s="284">
        <v>0.19789463468541435</v>
      </c>
      <c r="G207" s="450"/>
    </row>
    <row r="208" spans="1:7">
      <c r="A208" s="20" t="s">
        <v>659</v>
      </c>
      <c r="B208" s="20" t="s">
        <v>690</v>
      </c>
      <c r="C208" s="461">
        <v>2.0218156007972238E-3</v>
      </c>
      <c r="D208" s="419">
        <v>1.140158328693432E-2</v>
      </c>
      <c r="E208" s="284">
        <v>8.2862561326668693</v>
      </c>
      <c r="F208" s="284">
        <v>0.22803166573868638</v>
      </c>
      <c r="G208" s="450"/>
    </row>
    <row r="209" spans="1:7">
      <c r="A209" s="20" t="s">
        <v>660</v>
      </c>
      <c r="B209" s="20" t="s">
        <v>690</v>
      </c>
      <c r="C209" s="461">
        <v>2.0217155020351052E-3</v>
      </c>
      <c r="D209" s="419">
        <v>1.2280924065562004E-2</v>
      </c>
      <c r="E209" s="284">
        <v>8.2363365425419666</v>
      </c>
      <c r="F209" s="284">
        <v>0.24561848131124009</v>
      </c>
      <c r="G209" s="450"/>
    </row>
    <row r="210" spans="1:7">
      <c r="A210" s="20" t="s">
        <v>661</v>
      </c>
      <c r="B210" s="20" t="s">
        <v>690</v>
      </c>
      <c r="C210" s="461">
        <v>2.0218999204369686E-3</v>
      </c>
      <c r="D210" s="419">
        <v>8.5886194772576228E-3</v>
      </c>
      <c r="E210" s="284">
        <v>8.3283066212689327</v>
      </c>
      <c r="F210" s="284">
        <v>0.17177238954515245</v>
      </c>
      <c r="G210" s="450"/>
    </row>
    <row r="211" spans="1:7">
      <c r="A211" s="20" t="s">
        <v>662</v>
      </c>
      <c r="B211" s="20" t="s">
        <v>690</v>
      </c>
      <c r="C211" s="461">
        <v>2.0217729002716981E-3</v>
      </c>
      <c r="D211" s="419">
        <v>1.1170718751383009E-2</v>
      </c>
      <c r="E211" s="284">
        <v>8.2649612366338943</v>
      </c>
      <c r="F211" s="284">
        <v>0.22341437502766018</v>
      </c>
      <c r="G211" s="450"/>
    </row>
    <row r="212" spans="1:7">
      <c r="A212" s="20" t="s">
        <v>663</v>
      </c>
      <c r="B212" s="20" t="s">
        <v>690</v>
      </c>
      <c r="C212" s="461">
        <v>2.021889400315756E-3</v>
      </c>
      <c r="D212" s="419">
        <v>1.0604212825567772E-2</v>
      </c>
      <c r="E212" s="284">
        <v>8.3230602013544264</v>
      </c>
      <c r="F212" s="284">
        <v>0.21208425651135543</v>
      </c>
      <c r="G212" s="450"/>
    </row>
    <row r="213" spans="1:7">
      <c r="A213" s="20" t="s">
        <v>664</v>
      </c>
      <c r="B213" s="20" t="s">
        <v>690</v>
      </c>
      <c r="C213" s="461">
        <v>2.0219714412180456E-3</v>
      </c>
      <c r="D213" s="419">
        <v>1.1333121068977424E-2</v>
      </c>
      <c r="E213" s="284">
        <v>8.3639742759054059</v>
      </c>
      <c r="F213" s="284">
        <v>0.22666242137954848</v>
      </c>
      <c r="G213" s="450"/>
    </row>
    <row r="214" spans="1:7">
      <c r="A214" s="20" t="s">
        <v>665</v>
      </c>
      <c r="B214" s="20" t="s">
        <v>690</v>
      </c>
      <c r="C214" s="461">
        <v>2.0220880199276177E-3</v>
      </c>
      <c r="D214" s="419">
        <v>9.4934931480935934E-3</v>
      </c>
      <c r="E214" s="284">
        <v>8.4221124713832474</v>
      </c>
      <c r="F214" s="284">
        <v>0.18986986296187186</v>
      </c>
      <c r="G214" s="450"/>
    </row>
    <row r="215" spans="1:7">
      <c r="A215" s="20" t="s">
        <v>666</v>
      </c>
      <c r="B215" s="20" t="s">
        <v>690</v>
      </c>
      <c r="C215" s="461">
        <v>2.0215542461110569E-3</v>
      </c>
      <c r="D215" s="419">
        <v>7.9418933250343399E-3</v>
      </c>
      <c r="E215" s="284">
        <v>8.1559176695875646</v>
      </c>
      <c r="F215" s="284">
        <v>0.15883786650068679</v>
      </c>
      <c r="G215" s="450"/>
    </row>
    <row r="216" spans="1:7">
      <c r="A216" s="20" t="s">
        <v>667</v>
      </c>
      <c r="B216" s="20" t="s">
        <v>690</v>
      </c>
      <c r="C216" s="461">
        <v>2.0217339575937963E-3</v>
      </c>
      <c r="D216" s="419">
        <v>9.0536313099505005E-3</v>
      </c>
      <c r="E216" s="284">
        <v>8.2455403918793024</v>
      </c>
      <c r="F216" s="284">
        <v>0.18107262619901002</v>
      </c>
      <c r="G216" s="450"/>
    </row>
    <row r="217" spans="1:7">
      <c r="A217" s="20" t="s">
        <v>668</v>
      </c>
      <c r="B217" s="20" t="s">
        <v>690</v>
      </c>
      <c r="C217" s="461">
        <v>2.0218082152084105E-3</v>
      </c>
      <c r="D217" s="419">
        <v>1.3181819444006961E-2</v>
      </c>
      <c r="E217" s="284">
        <v>8.2825729146271954</v>
      </c>
      <c r="F217" s="284">
        <v>0.26363638888013918</v>
      </c>
      <c r="G217" s="450"/>
    </row>
    <row r="218" spans="1:7">
      <c r="A218" s="20" t="s">
        <v>669</v>
      </c>
      <c r="B218" s="20" t="s">
        <v>690</v>
      </c>
      <c r="C218" s="461">
        <v>2.0215290373755122E-3</v>
      </c>
      <c r="D218" s="419">
        <v>1.0429997665995951E-2</v>
      </c>
      <c r="E218" s="284">
        <v>8.1433459881867787</v>
      </c>
      <c r="F218" s="284">
        <v>0.20859995331991901</v>
      </c>
      <c r="G218" s="450"/>
    </row>
    <row r="219" spans="1:7">
      <c r="A219" s="20" t="s">
        <v>670</v>
      </c>
      <c r="B219" s="20" t="s">
        <v>690</v>
      </c>
      <c r="C219" s="461">
        <v>2.0220483385284121E-3</v>
      </c>
      <c r="D219" s="419">
        <v>9.9097930583567674E-3</v>
      </c>
      <c r="E219" s="284">
        <v>8.4023232238241707</v>
      </c>
      <c r="F219" s="284">
        <v>0.19819586116713533</v>
      </c>
      <c r="G219" s="450"/>
    </row>
    <row r="220" spans="1:7">
      <c r="A220" s="20" t="s">
        <v>671</v>
      </c>
      <c r="B220" s="20" t="s">
        <v>690</v>
      </c>
      <c r="C220" s="461">
        <v>2.0218879381247766E-3</v>
      </c>
      <c r="D220" s="419">
        <v>7.8123775125400214E-3</v>
      </c>
      <c r="E220" s="284">
        <v>8.3223310017837004</v>
      </c>
      <c r="F220" s="284">
        <v>0.15624755025080042</v>
      </c>
      <c r="G220" s="450"/>
    </row>
    <row r="221" spans="1:7">
      <c r="A221" s="20"/>
      <c r="B221" s="20"/>
      <c r="C221" s="225"/>
      <c r="D221" s="225"/>
      <c r="E221" s="8"/>
      <c r="F221" s="8"/>
    </row>
    <row r="222" spans="1:7" s="60" customFormat="1">
      <c r="A222" s="60" t="s">
        <v>889</v>
      </c>
      <c r="C222" s="227"/>
      <c r="D222" s="227"/>
      <c r="E222" s="227"/>
      <c r="F222" s="227"/>
      <c r="G222" s="91"/>
    </row>
    <row r="223" spans="1:7" s="20" customFormat="1">
      <c r="A223" s="20" t="s">
        <v>973</v>
      </c>
      <c r="C223" s="6"/>
      <c r="D223" s="6"/>
      <c r="E223" s="6"/>
      <c r="F223" s="6"/>
      <c r="G223" s="93"/>
    </row>
    <row r="224" spans="1:7" s="20" customFormat="1">
      <c r="A224" s="20" t="s">
        <v>731</v>
      </c>
      <c r="C224" s="6"/>
      <c r="D224" s="6"/>
      <c r="E224" s="6"/>
      <c r="F224" s="6"/>
      <c r="G224" s="93"/>
    </row>
    <row r="225" spans="1:7" s="20" customFormat="1">
      <c r="A225" s="20" t="s">
        <v>1221</v>
      </c>
      <c r="C225" s="6"/>
      <c r="D225" s="6"/>
      <c r="E225" s="6"/>
      <c r="F225" s="6"/>
      <c r="G225" s="9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353"/>
  <sheetViews>
    <sheetView tabSelected="1" topLeftCell="A347" zoomScaleNormal="100" workbookViewId="0">
      <selection activeCell="K314" sqref="K314:L353"/>
    </sheetView>
  </sheetViews>
  <sheetFormatPr baseColWidth="10" defaultColWidth="8.83203125" defaultRowHeight="15"/>
  <cols>
    <col min="1" max="1" width="12" customWidth="1"/>
    <col min="2" max="2" width="17.6640625" customWidth="1"/>
    <col min="4" max="4" width="18" bestFit="1" customWidth="1"/>
    <col min="5" max="5" width="12.1640625" customWidth="1"/>
    <col min="6" max="6" width="22.5" bestFit="1" customWidth="1"/>
    <col min="11" max="11" width="10.33203125" customWidth="1"/>
    <col min="12" max="12" width="10.6640625" customWidth="1"/>
    <col min="20" max="20" width="10.6640625" customWidth="1"/>
    <col min="27" max="27" width="14.83203125" style="146" bestFit="1" customWidth="1"/>
    <col min="28" max="28" width="8.83203125" style="146"/>
    <col min="29" max="29" width="17.33203125" style="146" bestFit="1" customWidth="1"/>
    <col min="30" max="30" width="14.5" style="146" bestFit="1" customWidth="1"/>
    <col min="31" max="31" width="20.1640625" style="146" bestFit="1" customWidth="1"/>
    <col min="32" max="32" width="19.5" style="152" bestFit="1" customWidth="1"/>
    <col min="33" max="33" width="13.83203125" customWidth="1"/>
  </cols>
  <sheetData>
    <row r="1" spans="1:35" ht="16">
      <c r="A1" s="275" t="s">
        <v>1218</v>
      </c>
    </row>
    <row r="2" spans="1:35" s="3" customFormat="1" ht="16">
      <c r="A2" s="262" t="s">
        <v>73</v>
      </c>
      <c r="B2" s="262" t="s">
        <v>0</v>
      </c>
      <c r="C2" s="262" t="s">
        <v>918</v>
      </c>
      <c r="D2" s="262" t="s">
        <v>1129</v>
      </c>
      <c r="E2" s="263" t="s">
        <v>917</v>
      </c>
      <c r="F2" s="264" t="s">
        <v>1178</v>
      </c>
      <c r="G2" s="263" t="s">
        <v>1179</v>
      </c>
      <c r="H2" s="263" t="s">
        <v>1180</v>
      </c>
      <c r="I2" s="263" t="s">
        <v>1181</v>
      </c>
      <c r="J2" s="263" t="s">
        <v>4</v>
      </c>
      <c r="K2" s="263" t="s">
        <v>5</v>
      </c>
      <c r="L2" s="263" t="s">
        <v>3</v>
      </c>
      <c r="M2" s="263" t="s">
        <v>1182</v>
      </c>
      <c r="N2" s="263" t="s">
        <v>7</v>
      </c>
      <c r="O2" s="263" t="s">
        <v>1183</v>
      </c>
      <c r="P2" s="263" t="s">
        <v>1184</v>
      </c>
      <c r="Q2" s="263" t="s">
        <v>1185</v>
      </c>
      <c r="R2" s="263" t="s">
        <v>919</v>
      </c>
      <c r="S2" s="263" t="s">
        <v>920</v>
      </c>
      <c r="T2" s="263" t="s">
        <v>921</v>
      </c>
      <c r="U2" s="263" t="s">
        <v>922</v>
      </c>
      <c r="V2" s="265" t="s">
        <v>1186</v>
      </c>
      <c r="W2" s="263" t="s">
        <v>11</v>
      </c>
      <c r="X2" s="266" t="s">
        <v>1187</v>
      </c>
      <c r="Y2" s="266" t="s">
        <v>1188</v>
      </c>
      <c r="Z2" s="266" t="s">
        <v>1189</v>
      </c>
      <c r="AA2" s="267" t="s">
        <v>1190</v>
      </c>
      <c r="AB2" s="268" t="s">
        <v>1191</v>
      </c>
      <c r="AC2" s="268" t="s">
        <v>1192</v>
      </c>
      <c r="AD2" s="268" t="s">
        <v>1193</v>
      </c>
      <c r="AE2" s="269" t="s">
        <v>964</v>
      </c>
      <c r="AF2" s="269" t="s">
        <v>965</v>
      </c>
      <c r="AG2" s="268" t="s">
        <v>1194</v>
      </c>
      <c r="AH2" s="269" t="s">
        <v>964</v>
      </c>
      <c r="AI2" s="269" t="s">
        <v>965</v>
      </c>
    </row>
    <row r="3" spans="1:35" ht="12" customHeight="1">
      <c r="A3" s="140" t="s">
        <v>923</v>
      </c>
      <c r="B3" s="140" t="s">
        <v>74</v>
      </c>
      <c r="C3" s="140" t="s">
        <v>1093</v>
      </c>
      <c r="D3" s="140" t="s">
        <v>1132</v>
      </c>
      <c r="E3" s="141" t="s">
        <v>808</v>
      </c>
      <c r="F3" s="140" t="s">
        <v>924</v>
      </c>
      <c r="G3" s="408">
        <v>40.954000000000001</v>
      </c>
      <c r="H3" s="284">
        <v>0.64500000000000002</v>
      </c>
      <c r="I3" s="284" t="s">
        <v>1133</v>
      </c>
      <c r="J3" s="284" t="s">
        <v>1133</v>
      </c>
      <c r="K3" s="408">
        <v>53.887999999999998</v>
      </c>
      <c r="L3" s="284" t="s">
        <v>1133</v>
      </c>
      <c r="M3" s="284" t="s">
        <v>1133</v>
      </c>
      <c r="N3" s="284" t="s">
        <v>1133</v>
      </c>
      <c r="O3" s="284">
        <v>0.08</v>
      </c>
      <c r="P3" s="284" t="s">
        <v>1133</v>
      </c>
      <c r="Q3" s="284">
        <v>0.252</v>
      </c>
      <c r="R3" s="284">
        <f>0.4*Q3</f>
        <v>0.1008</v>
      </c>
      <c r="S3" s="286">
        <f>0.4*Q3*10000</f>
        <v>1008</v>
      </c>
      <c r="T3" s="284">
        <v>4.617</v>
      </c>
      <c r="U3" s="284" t="s">
        <v>1133</v>
      </c>
      <c r="V3" s="420">
        <v>0.496</v>
      </c>
      <c r="W3" s="408">
        <v>100.97099999999999</v>
      </c>
      <c r="X3" s="408"/>
      <c r="Y3" s="408"/>
      <c r="Z3" s="408"/>
      <c r="AA3" s="462">
        <v>0.85</v>
      </c>
      <c r="AB3" s="453">
        <v>916</v>
      </c>
      <c r="AC3" s="454">
        <v>7.4</v>
      </c>
      <c r="AD3" s="454">
        <f>7.4+((14.2-7.4)/100)*(1000-AB3)</f>
        <v>13.111999999999998</v>
      </c>
      <c r="AE3" s="463">
        <f>(R3/AA3)/(AD3/AC3)</f>
        <v>6.6927466532677754E-2</v>
      </c>
      <c r="AF3" s="235">
        <f>AE3*10000</f>
        <v>669.27466532677749</v>
      </c>
      <c r="AG3" s="284">
        <v>4.78</v>
      </c>
      <c r="AH3" s="284">
        <f>R3/AG3</f>
        <v>2.1087866108786608E-2</v>
      </c>
      <c r="AI3" s="286">
        <f>AH3*10000</f>
        <v>210.87866108786608</v>
      </c>
    </row>
    <row r="4" spans="1:35" ht="12" customHeight="1">
      <c r="A4" s="140" t="s">
        <v>925</v>
      </c>
      <c r="B4" s="140" t="s">
        <v>74</v>
      </c>
      <c r="C4" s="140" t="s">
        <v>1093</v>
      </c>
      <c r="D4" s="140" t="s">
        <v>1132</v>
      </c>
      <c r="E4" s="141" t="s">
        <v>808</v>
      </c>
      <c r="F4" s="140" t="s">
        <v>924</v>
      </c>
      <c r="G4" s="408">
        <v>41.948999999999998</v>
      </c>
      <c r="H4" s="284">
        <v>0.79300000000000004</v>
      </c>
      <c r="I4" s="284" t="s">
        <v>1133</v>
      </c>
      <c r="J4" s="284" t="s">
        <v>1133</v>
      </c>
      <c r="K4" s="408">
        <v>54.548000000000002</v>
      </c>
      <c r="L4" s="284" t="s">
        <v>1133</v>
      </c>
      <c r="M4" s="284">
        <v>5.5E-2</v>
      </c>
      <c r="N4" s="284" t="s">
        <v>1133</v>
      </c>
      <c r="O4" s="284">
        <v>0.08</v>
      </c>
      <c r="P4" s="284" t="s">
        <v>1133</v>
      </c>
      <c r="Q4" s="284">
        <v>0.34899999999999998</v>
      </c>
      <c r="R4" s="284">
        <f>0.4*Q4</f>
        <v>0.1396</v>
      </c>
      <c r="S4" s="286">
        <f>0.4*Q4*10000</f>
        <v>1396</v>
      </c>
      <c r="T4" s="284">
        <v>3.7629999999999999</v>
      </c>
      <c r="U4" s="284" t="s">
        <v>1133</v>
      </c>
      <c r="V4" s="420" t="s">
        <v>926</v>
      </c>
      <c r="W4" s="408">
        <v>101.624</v>
      </c>
      <c r="X4" s="408"/>
      <c r="Y4" s="408"/>
      <c r="Z4" s="408"/>
      <c r="AA4" s="462">
        <v>0.85</v>
      </c>
      <c r="AB4" s="453">
        <v>916</v>
      </c>
      <c r="AC4" s="454">
        <v>7.4</v>
      </c>
      <c r="AD4" s="454">
        <f>7.4+((14.2-7.4)/100)*(1000-AB4)</f>
        <v>13.111999999999998</v>
      </c>
      <c r="AE4" s="463">
        <f>(R4/AA4)/(AD4/AC4)</f>
        <v>9.2689229444065629E-2</v>
      </c>
      <c r="AF4" s="235">
        <f>AE4*10000</f>
        <v>926.89229444065631</v>
      </c>
      <c r="AG4" s="284">
        <v>4.78</v>
      </c>
      <c r="AH4" s="284">
        <f>R4/AG4</f>
        <v>2.9205020920502089E-2</v>
      </c>
      <c r="AI4" s="286">
        <f>AH4*10000</f>
        <v>292.05020920502091</v>
      </c>
    </row>
    <row r="5" spans="1:35" ht="12" customHeight="1">
      <c r="A5" s="140" t="s">
        <v>927</v>
      </c>
      <c r="B5" s="140" t="s">
        <v>74</v>
      </c>
      <c r="C5" s="140" t="s">
        <v>1093</v>
      </c>
      <c r="D5" s="140" t="s">
        <v>1132</v>
      </c>
      <c r="E5" s="141" t="s">
        <v>808</v>
      </c>
      <c r="F5" s="140" t="s">
        <v>924</v>
      </c>
      <c r="G5" s="408">
        <v>42.481000000000002</v>
      </c>
      <c r="H5" s="284">
        <v>0.27100000000000002</v>
      </c>
      <c r="I5" s="284" t="s">
        <v>1133</v>
      </c>
      <c r="J5" s="284" t="s">
        <v>1133</v>
      </c>
      <c r="K5" s="408">
        <v>54.914999999999999</v>
      </c>
      <c r="L5" s="284" t="s">
        <v>1133</v>
      </c>
      <c r="M5" s="284" t="s">
        <v>1133</v>
      </c>
      <c r="N5" s="284" t="s">
        <v>1133</v>
      </c>
      <c r="O5" s="284">
        <v>6.7000000000000004E-2</v>
      </c>
      <c r="P5" s="284" t="s">
        <v>1133</v>
      </c>
      <c r="Q5" s="284">
        <v>0.25</v>
      </c>
      <c r="R5" s="284">
        <f>0.4*Q5</f>
        <v>0.1</v>
      </c>
      <c r="S5" s="286">
        <f>0.4*Q5*10000</f>
        <v>1000</v>
      </c>
      <c r="T5" s="284">
        <v>3.8450000000000002</v>
      </c>
      <c r="U5" s="284" t="s">
        <v>1133</v>
      </c>
      <c r="V5" s="420">
        <v>0.307</v>
      </c>
      <c r="W5" s="408">
        <v>102.274</v>
      </c>
      <c r="X5" s="408"/>
      <c r="Y5" s="408"/>
      <c r="Z5" s="408"/>
      <c r="AA5" s="462">
        <v>0.85</v>
      </c>
      <c r="AB5" s="453">
        <v>916</v>
      </c>
      <c r="AC5" s="454">
        <v>7.4</v>
      </c>
      <c r="AD5" s="454">
        <f>7.4+((14.2-7.4)/100)*(1000-AB5)</f>
        <v>13.111999999999998</v>
      </c>
      <c r="AE5" s="463">
        <f>(R5/AA5)/(AD5/AC5)</f>
        <v>6.6396296163370797E-2</v>
      </c>
      <c r="AF5" s="235">
        <f>AE5*10000</f>
        <v>663.96296163370801</v>
      </c>
      <c r="AG5" s="284">
        <v>4.78</v>
      </c>
      <c r="AH5" s="284">
        <f>R5/AG5</f>
        <v>2.0920502092050208E-2</v>
      </c>
      <c r="AI5" s="286">
        <f>AH5*10000</f>
        <v>209.20502092050208</v>
      </c>
    </row>
    <row r="6" spans="1:35" ht="12" customHeight="1">
      <c r="A6" s="142" t="s">
        <v>648</v>
      </c>
      <c r="B6" s="142"/>
      <c r="C6" s="142"/>
      <c r="D6" s="142"/>
      <c r="E6" s="143"/>
      <c r="F6" s="142"/>
      <c r="G6" s="464">
        <f>AVERAGE(G3:G5)</f>
        <v>41.794666666666664</v>
      </c>
      <c r="H6" s="192">
        <f>AVERAGE(H3:H5)</f>
        <v>0.56966666666666665</v>
      </c>
      <c r="I6" s="192"/>
      <c r="J6" s="192"/>
      <c r="K6" s="464">
        <f>AVERAGE(K3:K5)</f>
        <v>54.450333333333333</v>
      </c>
      <c r="L6" s="192"/>
      <c r="M6" s="192">
        <f>AVERAGE(M3:M5)</f>
        <v>5.5E-2</v>
      </c>
      <c r="N6" s="192"/>
      <c r="O6" s="192">
        <f>AVERAGE(O3:O5)</f>
        <v>7.5666666666666674E-2</v>
      </c>
      <c r="P6" s="192"/>
      <c r="Q6" s="192">
        <f>AVERAGE(Q3:Q5)</f>
        <v>0.28366666666666668</v>
      </c>
      <c r="R6" s="192">
        <f>AVERAGE(R3:R5)</f>
        <v>0.11346666666666667</v>
      </c>
      <c r="S6" s="191">
        <f>AVERAGE(S3:S5)</f>
        <v>1134.6666666666667</v>
      </c>
      <c r="T6" s="192">
        <f>AVERAGE(T3:T5)</f>
        <v>4.0750000000000002</v>
      </c>
      <c r="U6" s="192"/>
      <c r="V6" s="192"/>
      <c r="W6" s="464">
        <f>AVERAGE(W3:W5)</f>
        <v>101.62299999999999</v>
      </c>
      <c r="X6" s="464"/>
      <c r="Y6" s="464"/>
      <c r="Z6" s="464"/>
      <c r="AA6" s="192"/>
      <c r="AB6" s="190"/>
      <c r="AC6" s="464"/>
      <c r="AD6" s="464">
        <f>AVERAGE(AD3:AD5)</f>
        <v>13.112</v>
      </c>
      <c r="AE6" s="190">
        <f>AVERAGE(AE3:AE5)</f>
        <v>7.5337664046704722E-2</v>
      </c>
      <c r="AF6" s="191">
        <f>AVERAGE(AF3:AF5)</f>
        <v>753.37664046704731</v>
      </c>
      <c r="AG6" s="190"/>
      <c r="AH6" s="190">
        <f>AVERAGE(AH3:AH5)</f>
        <v>2.3737796373779634E-2</v>
      </c>
      <c r="AI6" s="191">
        <f>AVERAGE(AI3:AI5)</f>
        <v>237.37796373779634</v>
      </c>
    </row>
    <row r="7" spans="1:35" ht="12" customHeight="1">
      <c r="A7" s="142" t="s">
        <v>966</v>
      </c>
      <c r="B7" s="142"/>
      <c r="C7" s="142"/>
      <c r="D7" s="142"/>
      <c r="E7" s="143"/>
      <c r="F7" s="142"/>
      <c r="G7" s="464">
        <f>_xlfn.STDEV.S(G3:G5)</f>
        <v>0.77511052975258543</v>
      </c>
      <c r="H7" s="192">
        <f>_xlfn.STDEV.S(H3:H5)</f>
        <v>0.26903035764265232</v>
      </c>
      <c r="I7" s="192"/>
      <c r="J7" s="192"/>
      <c r="K7" s="464">
        <f>_xlfn.STDEV.S(K3:K5)</f>
        <v>0.5204193821653208</v>
      </c>
      <c r="L7" s="192"/>
      <c r="M7" s="192"/>
      <c r="N7" s="192"/>
      <c r="O7" s="192">
        <f>_xlfn.STDEV.S(O3:O5)</f>
        <v>7.5055534994651332E-3</v>
      </c>
      <c r="P7" s="192"/>
      <c r="Q7" s="192">
        <f>_xlfn.STDEV.S(Q3:Q5)</f>
        <v>5.658916268450466E-2</v>
      </c>
      <c r="R7" s="192">
        <f>_xlfn.STDEV.S(R3:R5)</f>
        <v>2.263566507380178E-2</v>
      </c>
      <c r="S7" s="191">
        <f>_xlfn.STDEV.S(S3:S5)</f>
        <v>226.35665073801843</v>
      </c>
      <c r="T7" s="192">
        <f>_xlfn.STDEV.S(T3:T5)</f>
        <v>0.47117300432006926</v>
      </c>
      <c r="U7" s="192"/>
      <c r="V7" s="192"/>
      <c r="W7" s="464">
        <f>_xlfn.STDEV.S(W3:W5)</f>
        <v>0.65150057559453278</v>
      </c>
      <c r="X7" s="464"/>
      <c r="Y7" s="464"/>
      <c r="Z7" s="464"/>
      <c r="AA7" s="192"/>
      <c r="AB7" s="190"/>
      <c r="AC7" s="464"/>
      <c r="AD7" s="464"/>
      <c r="AE7" s="190">
        <f>_xlfn.STDEV.S(AE3:AE5)</f>
        <v>1.5029243220950176E-2</v>
      </c>
      <c r="AF7" s="191">
        <f>_xlfn.STDEV.S(AF3:AF5)</f>
        <v>150.29243220950164</v>
      </c>
      <c r="AG7" s="190"/>
      <c r="AH7" s="190">
        <f>_xlfn.STDEV.S(AH3:AH5)</f>
        <v>4.7354947853141954E-3</v>
      </c>
      <c r="AI7" s="191">
        <f>_xlfn.STDEV.S(AI3:AI5)</f>
        <v>47.35494785314205</v>
      </c>
    </row>
    <row r="8" spans="1:35" ht="12" customHeight="1">
      <c r="A8" s="142"/>
      <c r="B8" s="142"/>
      <c r="C8" s="142"/>
      <c r="D8" s="142"/>
      <c r="E8" s="143"/>
      <c r="F8" s="142"/>
      <c r="G8" s="464"/>
      <c r="H8" s="192"/>
      <c r="I8" s="192"/>
      <c r="J8" s="192"/>
      <c r="K8" s="464"/>
      <c r="L8" s="192"/>
      <c r="M8" s="192"/>
      <c r="N8" s="192"/>
      <c r="O8" s="192"/>
      <c r="P8" s="192"/>
      <c r="Q8" s="192"/>
      <c r="R8" s="192"/>
      <c r="S8" s="191"/>
      <c r="T8" s="192"/>
      <c r="U8" s="192"/>
      <c r="V8" s="192"/>
      <c r="W8" s="464"/>
      <c r="X8" s="464"/>
      <c r="Y8" s="464"/>
      <c r="Z8" s="464"/>
      <c r="AA8" s="192"/>
      <c r="AB8" s="190"/>
      <c r="AC8" s="464"/>
      <c r="AD8" s="464"/>
      <c r="AE8" s="190"/>
      <c r="AF8" s="191"/>
      <c r="AG8" s="284"/>
      <c r="AH8" s="284"/>
      <c r="AI8" s="286"/>
    </row>
    <row r="9" spans="1:35" ht="12" customHeight="1">
      <c r="A9" s="140" t="s">
        <v>928</v>
      </c>
      <c r="B9" s="140" t="s">
        <v>912</v>
      </c>
      <c r="C9" s="140" t="s">
        <v>1093</v>
      </c>
      <c r="D9" s="140" t="s">
        <v>1130</v>
      </c>
      <c r="E9" s="141" t="s">
        <v>808</v>
      </c>
      <c r="F9" s="140" t="s">
        <v>924</v>
      </c>
      <c r="G9" s="408">
        <v>41.405000000000001</v>
      </c>
      <c r="H9" s="284">
        <v>0.43</v>
      </c>
      <c r="I9" s="284" t="s">
        <v>1133</v>
      </c>
      <c r="J9" s="284" t="s">
        <v>1133</v>
      </c>
      <c r="K9" s="408">
        <v>55.183999999999997</v>
      </c>
      <c r="L9" s="284">
        <v>9.8000000000000004E-2</v>
      </c>
      <c r="M9" s="284" t="s">
        <v>1133</v>
      </c>
      <c r="N9" s="284" t="s">
        <v>1133</v>
      </c>
      <c r="O9" s="284">
        <v>2.7E-2</v>
      </c>
      <c r="P9" s="284" t="s">
        <v>1133</v>
      </c>
      <c r="Q9" s="284">
        <v>0.371</v>
      </c>
      <c r="R9" s="284">
        <f>0.4*Q9</f>
        <v>0.1484</v>
      </c>
      <c r="S9" s="286">
        <f>0.4*Q9*10000</f>
        <v>1484</v>
      </c>
      <c r="T9" s="284">
        <v>3.246</v>
      </c>
      <c r="U9" s="284">
        <v>1.9E-2</v>
      </c>
      <c r="V9" s="420" t="s">
        <v>926</v>
      </c>
      <c r="W9" s="408">
        <v>100.82</v>
      </c>
      <c r="X9" s="420">
        <v>0.86359049836679669</v>
      </c>
      <c r="Y9" s="420">
        <v>2.7089724271380606E-3</v>
      </c>
      <c r="Z9" s="420">
        <v>0.13370052920606526</v>
      </c>
      <c r="AA9" s="462">
        <v>1</v>
      </c>
      <c r="AB9" s="453">
        <v>867</v>
      </c>
      <c r="AC9" s="454">
        <v>7.4</v>
      </c>
      <c r="AD9" s="454">
        <f>8.2+((14.2-8.2)/100)*(900-AB9)</f>
        <v>10.18</v>
      </c>
      <c r="AE9" s="463">
        <f>(R9/AA9)/(AD9/AC9)</f>
        <v>0.10787426326129666</v>
      </c>
      <c r="AF9" s="235">
        <f>AE9*10000</f>
        <v>1078.7426326129666</v>
      </c>
      <c r="AG9" s="284">
        <v>7.74</v>
      </c>
      <c r="AH9" s="284">
        <f>R9/AG9</f>
        <v>1.9173126614987081E-2</v>
      </c>
      <c r="AI9" s="286">
        <f>AH9*10000</f>
        <v>191.73126614987081</v>
      </c>
    </row>
    <row r="10" spans="1:35" ht="12" customHeight="1">
      <c r="A10" s="140" t="s">
        <v>929</v>
      </c>
      <c r="B10" s="140" t="s">
        <v>912</v>
      </c>
      <c r="C10" s="140" t="s">
        <v>1093</v>
      </c>
      <c r="D10" s="140" t="s">
        <v>1131</v>
      </c>
      <c r="E10" s="141" t="s">
        <v>808</v>
      </c>
      <c r="F10" s="140" t="s">
        <v>924</v>
      </c>
      <c r="G10" s="408">
        <v>39.591000000000001</v>
      </c>
      <c r="H10" s="284">
        <v>0.76500000000000001</v>
      </c>
      <c r="I10" s="284" t="s">
        <v>1133</v>
      </c>
      <c r="J10" s="284" t="s">
        <v>1133</v>
      </c>
      <c r="K10" s="408">
        <v>53.39</v>
      </c>
      <c r="L10" s="284">
        <v>5.5E-2</v>
      </c>
      <c r="M10" s="284" t="s">
        <v>1133</v>
      </c>
      <c r="N10" s="284" t="s">
        <v>1133</v>
      </c>
      <c r="O10" s="284">
        <v>2.1999999999999999E-2</v>
      </c>
      <c r="P10" s="284" t="s">
        <v>1133</v>
      </c>
      <c r="Q10" s="284">
        <v>0.38900000000000001</v>
      </c>
      <c r="R10" s="284">
        <f>0.4*Q10</f>
        <v>0.15560000000000002</v>
      </c>
      <c r="S10" s="286">
        <f>0.4*Q10*10000</f>
        <v>1556.0000000000002</v>
      </c>
      <c r="T10" s="284">
        <v>3.2389999999999999</v>
      </c>
      <c r="U10" s="284">
        <v>2.4E-2</v>
      </c>
      <c r="V10" s="420" t="s">
        <v>926</v>
      </c>
      <c r="W10" s="408">
        <v>97.548000000000016</v>
      </c>
      <c r="X10" s="420">
        <v>0.89222891831288487</v>
      </c>
      <c r="Y10" s="420">
        <v>3.5429761816176048E-3</v>
      </c>
      <c r="Z10" s="420">
        <v>0.10422810550549753</v>
      </c>
      <c r="AA10" s="462">
        <v>1</v>
      </c>
      <c r="AB10" s="453">
        <v>867</v>
      </c>
      <c r="AC10" s="454">
        <v>7.4</v>
      </c>
      <c r="AD10" s="454">
        <f>8.2+((14.2-8.2)/100)*(900-AB10)</f>
        <v>10.18</v>
      </c>
      <c r="AE10" s="463">
        <f>(R10/AA10)/(AD10/AC10)</f>
        <v>0.1131080550098232</v>
      </c>
      <c r="AF10" s="235">
        <f>AE10*10000</f>
        <v>1131.0805500982319</v>
      </c>
      <c r="AG10" s="284">
        <v>7.74</v>
      </c>
      <c r="AH10" s="284">
        <f>R10/AG10</f>
        <v>2.0103359173126615E-2</v>
      </c>
      <c r="AI10" s="286">
        <f>AH10*10000</f>
        <v>201.03359173126614</v>
      </c>
    </row>
    <row r="11" spans="1:35" s="193" customFormat="1" ht="12" customHeight="1">
      <c r="A11" s="238" t="s">
        <v>648</v>
      </c>
      <c r="B11" s="140"/>
      <c r="C11" s="238"/>
      <c r="D11" s="238"/>
      <c r="E11" s="239"/>
      <c r="F11" s="238"/>
      <c r="G11" s="465">
        <f>AVERAGE(G9:G10)</f>
        <v>40.498000000000005</v>
      </c>
      <c r="H11" s="240">
        <f>AVERAGE(H9:H10)</f>
        <v>0.59750000000000003</v>
      </c>
      <c r="I11" s="240"/>
      <c r="J11" s="240"/>
      <c r="K11" s="465">
        <f>AVERAGE(K9:K10)</f>
        <v>54.286999999999999</v>
      </c>
      <c r="L11" s="240">
        <f>AVERAGE(L9:L10)</f>
        <v>7.6499999999999999E-2</v>
      </c>
      <c r="M11" s="240"/>
      <c r="N11" s="240"/>
      <c r="O11" s="240">
        <f>AVERAGE(O9:O10)</f>
        <v>2.4500000000000001E-2</v>
      </c>
      <c r="P11" s="240"/>
      <c r="Q11" s="240">
        <f>AVERAGE(Q9:Q10)</f>
        <v>0.38</v>
      </c>
      <c r="R11" s="240">
        <f>AVERAGE(R9:R10)</f>
        <v>0.15200000000000002</v>
      </c>
      <c r="S11" s="242">
        <f>AVERAGE(S9:S10)</f>
        <v>1520</v>
      </c>
      <c r="T11" s="240">
        <f>AVERAGE(T9:T10)</f>
        <v>3.2424999999999997</v>
      </c>
      <c r="U11" s="240">
        <f>AVERAGE(U9:U10)</f>
        <v>2.1499999999999998E-2</v>
      </c>
      <c r="V11" s="240"/>
      <c r="W11" s="465">
        <f>AVERAGE(W9:W10)</f>
        <v>99.183999999999997</v>
      </c>
      <c r="X11" s="465"/>
      <c r="Y11" s="465"/>
      <c r="Z11" s="465"/>
      <c r="AA11" s="240"/>
      <c r="AB11" s="240"/>
      <c r="AC11" s="465"/>
      <c r="AD11" s="454"/>
      <c r="AE11" s="241">
        <f>AVERAGE(AE9:AE10)</f>
        <v>0.11049115913555993</v>
      </c>
      <c r="AF11" s="242">
        <f>AVERAGE(AF9:AF10)</f>
        <v>1104.9115913555993</v>
      </c>
      <c r="AG11" s="240"/>
      <c r="AH11" s="241">
        <f>AVERAGE(AH9:AH10)</f>
        <v>1.963824289405685E-2</v>
      </c>
      <c r="AI11" s="242">
        <f>AVERAGE(AI9:AI10)</f>
        <v>196.38242894056847</v>
      </c>
    </row>
    <row r="12" spans="1:35" s="193" customFormat="1" ht="12" customHeight="1">
      <c r="A12" s="238" t="s">
        <v>966</v>
      </c>
      <c r="B12" s="238"/>
      <c r="C12" s="238"/>
      <c r="D12" s="238"/>
      <c r="E12" s="239"/>
      <c r="F12" s="238"/>
      <c r="G12" s="465">
        <f>_xlfn.STDEV.S(G9:G10)</f>
        <v>1.2826917010723973</v>
      </c>
      <c r="H12" s="240">
        <f>_xlfn.STDEV.S(H9:H10)</f>
        <v>0.23688077169749322</v>
      </c>
      <c r="I12" s="240"/>
      <c r="J12" s="240"/>
      <c r="K12" s="465">
        <f>_xlfn.STDEV.S(K9:K10)</f>
        <v>1.268549565448664</v>
      </c>
      <c r="L12" s="240">
        <f>_xlfn.STDEV.S(L9:L10)</f>
        <v>3.0405591591021571E-2</v>
      </c>
      <c r="M12" s="240"/>
      <c r="N12" s="240"/>
      <c r="O12" s="240">
        <f>_xlfn.STDEV.S(O9:O10)</f>
        <v>3.5355339059327385E-3</v>
      </c>
      <c r="P12" s="240"/>
      <c r="Q12" s="240">
        <f>_xlfn.STDEV.S(Q9:Q10)</f>
        <v>1.2727922061357866E-2</v>
      </c>
      <c r="R12" s="240">
        <f>_xlfn.STDEV.S(R9:R10)</f>
        <v>5.0911688245431509E-3</v>
      </c>
      <c r="S12" s="242">
        <f>_xlfn.STDEV.S(S9:S10)</f>
        <v>50.911688245431584</v>
      </c>
      <c r="T12" s="240">
        <f>_xlfn.STDEV.S(T9:T10)</f>
        <v>4.9497474683059157E-3</v>
      </c>
      <c r="U12" s="240">
        <f>_xlfn.STDEV.S(U9:U10)</f>
        <v>3.5355339059327385E-3</v>
      </c>
      <c r="V12" s="240"/>
      <c r="W12" s="465">
        <f>_xlfn.STDEV.S(W9:W10)</f>
        <v>2.3136533880423675</v>
      </c>
      <c r="X12" s="465"/>
      <c r="Y12" s="465"/>
      <c r="Z12" s="465"/>
      <c r="AA12" s="240"/>
      <c r="AB12" s="240"/>
      <c r="AC12" s="465"/>
      <c r="AD12" s="465"/>
      <c r="AE12" s="241">
        <f>_xlfn.STDEV.S(AE9:AE10)</f>
        <v>3.7008496367013097E-3</v>
      </c>
      <c r="AF12" s="242">
        <f>_xlfn.STDEV.S(AF9:AF10)</f>
        <v>37.008496367013059</v>
      </c>
      <c r="AG12" s="240"/>
      <c r="AH12" s="241">
        <f>_xlfn.STDEV.S(AH9:AH10)</f>
        <v>6.5777374994097396E-4</v>
      </c>
      <c r="AI12" s="242">
        <f>_xlfn.STDEV.S(AI9:AI10)</f>
        <v>6.5777374994097357</v>
      </c>
    </row>
    <row r="13" spans="1:35" ht="12" customHeight="1">
      <c r="A13" s="142"/>
      <c r="B13" s="142"/>
      <c r="C13" s="142"/>
      <c r="D13" s="142"/>
      <c r="E13" s="143"/>
      <c r="F13" s="142"/>
      <c r="G13" s="464"/>
      <c r="H13" s="192"/>
      <c r="I13" s="192"/>
      <c r="J13" s="192"/>
      <c r="K13" s="464"/>
      <c r="L13" s="192"/>
      <c r="M13" s="192"/>
      <c r="N13" s="192"/>
      <c r="O13" s="192"/>
      <c r="P13" s="192"/>
      <c r="Q13" s="192"/>
      <c r="R13" s="192"/>
      <c r="S13" s="191"/>
      <c r="T13" s="192"/>
      <c r="U13" s="192"/>
      <c r="V13" s="192"/>
      <c r="W13" s="464"/>
      <c r="X13" s="464"/>
      <c r="Y13" s="464"/>
      <c r="Z13" s="464"/>
      <c r="AA13" s="192"/>
      <c r="AB13" s="190"/>
      <c r="AC13" s="464"/>
      <c r="AD13" s="464"/>
      <c r="AE13" s="190"/>
      <c r="AF13" s="191"/>
      <c r="AG13" s="284"/>
      <c r="AH13" s="284"/>
      <c r="AI13" s="286"/>
    </row>
    <row r="14" spans="1:35" ht="12" customHeight="1">
      <c r="A14" s="140" t="s">
        <v>930</v>
      </c>
      <c r="B14" s="140" t="s">
        <v>1144</v>
      </c>
      <c r="C14" s="140" t="s">
        <v>1094</v>
      </c>
      <c r="D14" s="140" t="s">
        <v>1130</v>
      </c>
      <c r="E14" s="141" t="s">
        <v>871</v>
      </c>
      <c r="F14" s="140" t="s">
        <v>924</v>
      </c>
      <c r="G14" s="408">
        <v>41.558999999999997</v>
      </c>
      <c r="H14" s="284">
        <v>0.252</v>
      </c>
      <c r="I14" s="284">
        <v>0.02</v>
      </c>
      <c r="J14" s="284" t="s">
        <v>1133</v>
      </c>
      <c r="K14" s="408">
        <v>55.061</v>
      </c>
      <c r="L14" s="284" t="s">
        <v>1133</v>
      </c>
      <c r="M14" s="284" t="s">
        <v>1133</v>
      </c>
      <c r="N14" s="284" t="s">
        <v>1133</v>
      </c>
      <c r="O14" s="284">
        <v>4.4999999999999998E-2</v>
      </c>
      <c r="P14" s="284" t="s">
        <v>1133</v>
      </c>
      <c r="Q14" s="284">
        <v>0.29099999999999998</v>
      </c>
      <c r="R14" s="284">
        <f t="shared" ref="R14:R27" si="0">0.4*Q14</f>
        <v>0.1164</v>
      </c>
      <c r="S14" s="286">
        <f t="shared" ref="S14:S27" si="1">0.4*Q14*10000</f>
        <v>1164</v>
      </c>
      <c r="T14" s="284">
        <v>3.0289999999999999</v>
      </c>
      <c r="U14" s="284">
        <v>5.2999999999999999E-2</v>
      </c>
      <c r="V14" s="420" t="s">
        <v>926</v>
      </c>
      <c r="W14" s="408">
        <v>100.42100000000001</v>
      </c>
      <c r="X14" s="284">
        <v>0.80789255499493107</v>
      </c>
      <c r="Y14" s="284">
        <v>7.575683915558777E-3</v>
      </c>
      <c r="Z14" s="284">
        <v>0.18453176108951017</v>
      </c>
      <c r="AA14" s="462">
        <v>0.85</v>
      </c>
      <c r="AB14" s="453">
        <v>911</v>
      </c>
      <c r="AC14" s="454">
        <v>7.4</v>
      </c>
      <c r="AD14" s="454">
        <f t="shared" ref="AD14:AD27" si="2">7.4+((14.2-7.4)/100)*(1000-AB14)</f>
        <v>13.452</v>
      </c>
      <c r="AE14" s="463">
        <f t="shared" ref="AE14:AE27" si="3">(R14/AA14)/(AD14/AC14)</f>
        <v>7.5331899039722941E-2</v>
      </c>
      <c r="AF14" s="235">
        <f t="shared" ref="AF14:AF27" si="4">AE14*10000</f>
        <v>753.31899039722941</v>
      </c>
      <c r="AG14" s="284">
        <v>5.09</v>
      </c>
      <c r="AH14" s="284">
        <f t="shared" ref="AH14:AH27" si="5">R14/AG14</f>
        <v>2.2868369351669943E-2</v>
      </c>
      <c r="AI14" s="286">
        <f t="shared" ref="AI14:AI27" si="6">AH14*10000</f>
        <v>228.68369351669944</v>
      </c>
    </row>
    <row r="15" spans="1:35" ht="12" customHeight="1">
      <c r="A15" s="140" t="s">
        <v>931</v>
      </c>
      <c r="B15" s="140" t="s">
        <v>1144</v>
      </c>
      <c r="C15" s="140" t="s">
        <v>1094</v>
      </c>
      <c r="D15" s="140" t="s">
        <v>1130</v>
      </c>
      <c r="E15" s="141" t="s">
        <v>871</v>
      </c>
      <c r="F15" s="140" t="s">
        <v>924</v>
      </c>
      <c r="G15" s="408">
        <v>41.643999999999998</v>
      </c>
      <c r="H15" s="284">
        <v>0.214</v>
      </c>
      <c r="I15" s="284" t="s">
        <v>1133</v>
      </c>
      <c r="J15" s="284" t="s">
        <v>1133</v>
      </c>
      <c r="K15" s="408">
        <v>54.807000000000002</v>
      </c>
      <c r="L15" s="284">
        <v>6.4000000000000001E-2</v>
      </c>
      <c r="M15" s="284">
        <v>6.3E-2</v>
      </c>
      <c r="N15" s="284" t="s">
        <v>1133</v>
      </c>
      <c r="O15" s="284">
        <v>4.2000000000000003E-2</v>
      </c>
      <c r="P15" s="284" t="s">
        <v>1133</v>
      </c>
      <c r="Q15" s="284">
        <v>0.379</v>
      </c>
      <c r="R15" s="284">
        <f t="shared" si="0"/>
        <v>0.15160000000000001</v>
      </c>
      <c r="S15" s="286">
        <f t="shared" si="1"/>
        <v>1516.0000000000002</v>
      </c>
      <c r="T15" s="284">
        <v>3.0459999999999998</v>
      </c>
      <c r="U15" s="284">
        <v>4.8000000000000001E-2</v>
      </c>
      <c r="V15" s="420" t="s">
        <v>926</v>
      </c>
      <c r="W15" s="408">
        <v>100.325</v>
      </c>
      <c r="X15" s="284">
        <v>0.81202957636628303</v>
      </c>
      <c r="Y15" s="284">
        <v>6.8576423268854429E-3</v>
      </c>
      <c r="Z15" s="284">
        <v>0.18111278130683153</v>
      </c>
      <c r="AA15" s="462">
        <v>0.85</v>
      </c>
      <c r="AB15" s="453">
        <v>911</v>
      </c>
      <c r="AC15" s="454">
        <v>7.4</v>
      </c>
      <c r="AD15" s="454">
        <f t="shared" si="2"/>
        <v>13.452</v>
      </c>
      <c r="AE15" s="463">
        <f t="shared" si="3"/>
        <v>9.8112679505343636E-2</v>
      </c>
      <c r="AF15" s="235">
        <f t="shared" si="4"/>
        <v>981.12679505343635</v>
      </c>
      <c r="AG15" s="284">
        <v>5.09</v>
      </c>
      <c r="AH15" s="284">
        <f t="shared" si="5"/>
        <v>2.9783889980353639E-2</v>
      </c>
      <c r="AI15" s="286">
        <f t="shared" si="6"/>
        <v>297.83889980353638</v>
      </c>
    </row>
    <row r="16" spans="1:35" ht="12" customHeight="1">
      <c r="A16" s="140" t="s">
        <v>932</v>
      </c>
      <c r="B16" s="140" t="s">
        <v>1144</v>
      </c>
      <c r="C16" s="140" t="s">
        <v>1094</v>
      </c>
      <c r="D16" s="140" t="s">
        <v>1130</v>
      </c>
      <c r="E16" s="141" t="s">
        <v>871</v>
      </c>
      <c r="F16" s="140" t="s">
        <v>924</v>
      </c>
      <c r="G16" s="408">
        <v>41.241999999999997</v>
      </c>
      <c r="H16" s="284">
        <v>0.22500000000000001</v>
      </c>
      <c r="I16" s="284" t="s">
        <v>1133</v>
      </c>
      <c r="J16" s="284" t="s">
        <v>1133</v>
      </c>
      <c r="K16" s="408">
        <v>54.813000000000002</v>
      </c>
      <c r="L16" s="284" t="s">
        <v>1133</v>
      </c>
      <c r="M16" s="284">
        <v>6.0999999999999999E-2</v>
      </c>
      <c r="N16" s="284" t="s">
        <v>1133</v>
      </c>
      <c r="O16" s="284">
        <v>8.5999999999999993E-2</v>
      </c>
      <c r="P16" s="284" t="s">
        <v>1133</v>
      </c>
      <c r="Q16" s="284">
        <v>0.5</v>
      </c>
      <c r="R16" s="284">
        <f t="shared" si="0"/>
        <v>0.2</v>
      </c>
      <c r="S16" s="286">
        <f t="shared" si="1"/>
        <v>2000</v>
      </c>
      <c r="T16" s="284">
        <v>3.0950000000000002</v>
      </c>
      <c r="U16" s="284">
        <v>5.7000000000000002E-2</v>
      </c>
      <c r="V16" s="420" t="s">
        <v>926</v>
      </c>
      <c r="W16" s="408">
        <v>100.16100000000002</v>
      </c>
      <c r="X16" s="284">
        <v>0.82812412511983113</v>
      </c>
      <c r="Y16" s="284">
        <v>8.1733723244827149E-3</v>
      </c>
      <c r="Z16" s="284">
        <v>0.16370250255568616</v>
      </c>
      <c r="AA16" s="462">
        <v>0.85</v>
      </c>
      <c r="AB16" s="453">
        <v>911</v>
      </c>
      <c r="AC16" s="454">
        <v>7.4</v>
      </c>
      <c r="AD16" s="454">
        <f t="shared" si="2"/>
        <v>13.452</v>
      </c>
      <c r="AE16" s="463">
        <f t="shared" si="3"/>
        <v>0.12943625264557207</v>
      </c>
      <c r="AF16" s="235">
        <f t="shared" si="4"/>
        <v>1294.3625264557206</v>
      </c>
      <c r="AG16" s="284">
        <v>5.09</v>
      </c>
      <c r="AH16" s="284">
        <f t="shared" si="5"/>
        <v>3.9292730844793719E-2</v>
      </c>
      <c r="AI16" s="286">
        <f t="shared" si="6"/>
        <v>392.92730844793721</v>
      </c>
    </row>
    <row r="17" spans="1:39" ht="12" customHeight="1">
      <c r="A17" s="140" t="s">
        <v>933</v>
      </c>
      <c r="B17" s="140" t="s">
        <v>1144</v>
      </c>
      <c r="C17" s="140" t="s">
        <v>1094</v>
      </c>
      <c r="D17" s="140" t="s">
        <v>1130</v>
      </c>
      <c r="E17" s="141" t="s">
        <v>871</v>
      </c>
      <c r="F17" s="140" t="s">
        <v>924</v>
      </c>
      <c r="G17" s="408">
        <v>42.521999999999998</v>
      </c>
      <c r="H17" s="284">
        <v>7.0000000000000007E-2</v>
      </c>
      <c r="I17" s="284" t="s">
        <v>1133</v>
      </c>
      <c r="J17" s="284" t="s">
        <v>1133</v>
      </c>
      <c r="K17" s="408">
        <v>55.603000000000002</v>
      </c>
      <c r="L17" s="284">
        <v>6.9000000000000006E-2</v>
      </c>
      <c r="M17" s="284" t="s">
        <v>1133</v>
      </c>
      <c r="N17" s="284" t="s">
        <v>1133</v>
      </c>
      <c r="O17" s="284">
        <v>2.4E-2</v>
      </c>
      <c r="P17" s="284" t="s">
        <v>1133</v>
      </c>
      <c r="Q17" s="284">
        <v>3.5999999999999997E-2</v>
      </c>
      <c r="R17" s="284">
        <f t="shared" si="0"/>
        <v>1.44E-2</v>
      </c>
      <c r="S17" s="286">
        <f t="shared" si="1"/>
        <v>144</v>
      </c>
      <c r="T17" s="284">
        <v>2.9910000000000001</v>
      </c>
      <c r="U17" s="284">
        <v>4.2999999999999997E-2</v>
      </c>
      <c r="V17" s="420" t="s">
        <v>926</v>
      </c>
      <c r="W17" s="408">
        <v>101.396</v>
      </c>
      <c r="X17" s="284">
        <v>0.78889500045495076</v>
      </c>
      <c r="Y17" s="284">
        <v>6.0780307108599472E-3</v>
      </c>
      <c r="Z17" s="284">
        <v>0.2050269688341893</v>
      </c>
      <c r="AA17" s="462">
        <v>0.85</v>
      </c>
      <c r="AB17" s="453">
        <v>911</v>
      </c>
      <c r="AC17" s="454">
        <v>7.4</v>
      </c>
      <c r="AD17" s="454">
        <f t="shared" si="2"/>
        <v>13.452</v>
      </c>
      <c r="AE17" s="463">
        <f t="shared" si="3"/>
        <v>9.3194101904811883E-3</v>
      </c>
      <c r="AF17" s="235">
        <f t="shared" si="4"/>
        <v>93.194101904811887</v>
      </c>
      <c r="AG17" s="284">
        <v>5.09</v>
      </c>
      <c r="AH17" s="284">
        <f t="shared" si="5"/>
        <v>2.8290766208251472E-3</v>
      </c>
      <c r="AI17" s="286">
        <f t="shared" si="6"/>
        <v>28.290766208251473</v>
      </c>
    </row>
    <row r="18" spans="1:39" ht="12" customHeight="1">
      <c r="A18" s="140" t="s">
        <v>934</v>
      </c>
      <c r="B18" s="140" t="s">
        <v>1144</v>
      </c>
      <c r="C18" s="140" t="s">
        <v>1094</v>
      </c>
      <c r="D18" s="140" t="s">
        <v>1130</v>
      </c>
      <c r="E18" s="141" t="s">
        <v>871</v>
      </c>
      <c r="F18" s="140" t="s">
        <v>924</v>
      </c>
      <c r="G18" s="408">
        <v>42.898000000000003</v>
      </c>
      <c r="H18" s="284">
        <v>0.20699999999999999</v>
      </c>
      <c r="I18" s="284">
        <v>5.2999999999999999E-2</v>
      </c>
      <c r="J18" s="284">
        <v>6.3E-2</v>
      </c>
      <c r="K18" s="408">
        <v>54.816000000000003</v>
      </c>
      <c r="L18" s="284">
        <v>7.8E-2</v>
      </c>
      <c r="M18" s="284">
        <v>0.16800000000000001</v>
      </c>
      <c r="N18" s="284" t="s">
        <v>1133</v>
      </c>
      <c r="O18" s="284">
        <v>0.02</v>
      </c>
      <c r="P18" s="284" t="s">
        <v>1133</v>
      </c>
      <c r="Q18" s="284">
        <v>0.14099999999999999</v>
      </c>
      <c r="R18" s="284">
        <f t="shared" si="0"/>
        <v>5.6399999999999999E-2</v>
      </c>
      <c r="S18" s="286">
        <f t="shared" si="1"/>
        <v>564</v>
      </c>
      <c r="T18" s="284">
        <v>3.0619999999999998</v>
      </c>
      <c r="U18" s="284">
        <v>2.1000000000000001E-2</v>
      </c>
      <c r="V18" s="420" t="s">
        <v>926</v>
      </c>
      <c r="W18" s="408">
        <v>101.53000000000002</v>
      </c>
      <c r="X18" s="284">
        <v>0.804392965881774</v>
      </c>
      <c r="Y18" s="284">
        <v>2.9564736755133985E-3</v>
      </c>
      <c r="Z18" s="284">
        <v>0.19265056044271259</v>
      </c>
      <c r="AA18" s="462">
        <v>0.85</v>
      </c>
      <c r="AB18" s="453">
        <v>911</v>
      </c>
      <c r="AC18" s="454">
        <v>7.4</v>
      </c>
      <c r="AD18" s="454">
        <f t="shared" si="2"/>
        <v>13.452</v>
      </c>
      <c r="AE18" s="463">
        <f t="shared" si="3"/>
        <v>3.6501023246051319E-2</v>
      </c>
      <c r="AF18" s="235">
        <f t="shared" si="4"/>
        <v>365.01023246051318</v>
      </c>
      <c r="AG18" s="284">
        <v>5.09</v>
      </c>
      <c r="AH18" s="284">
        <f t="shared" si="5"/>
        <v>1.1080550098231827E-2</v>
      </c>
      <c r="AI18" s="286">
        <f t="shared" si="6"/>
        <v>110.80550098231826</v>
      </c>
    </row>
    <row r="19" spans="1:39" ht="12" customHeight="1">
      <c r="A19" s="140" t="s">
        <v>935</v>
      </c>
      <c r="B19" s="140" t="s">
        <v>1144</v>
      </c>
      <c r="C19" s="140" t="s">
        <v>1094</v>
      </c>
      <c r="D19" s="140" t="s">
        <v>1130</v>
      </c>
      <c r="E19" s="141" t="s">
        <v>871</v>
      </c>
      <c r="F19" s="140" t="s">
        <v>924</v>
      </c>
      <c r="G19" s="408">
        <v>42.225999999999999</v>
      </c>
      <c r="H19" s="284">
        <v>0.14099999999999999</v>
      </c>
      <c r="I19" s="284" t="s">
        <v>1133</v>
      </c>
      <c r="J19" s="284" t="s">
        <v>1133</v>
      </c>
      <c r="K19" s="408">
        <v>54.814</v>
      </c>
      <c r="L19" s="284">
        <v>0.111</v>
      </c>
      <c r="M19" s="284" t="s">
        <v>1133</v>
      </c>
      <c r="N19" s="284" t="s">
        <v>1133</v>
      </c>
      <c r="O19" s="284">
        <v>2.4E-2</v>
      </c>
      <c r="P19" s="284" t="s">
        <v>1133</v>
      </c>
      <c r="Q19" s="284">
        <v>0.26</v>
      </c>
      <c r="R19" s="284">
        <f t="shared" si="0"/>
        <v>0.10400000000000001</v>
      </c>
      <c r="S19" s="286">
        <f t="shared" si="1"/>
        <v>1040</v>
      </c>
      <c r="T19" s="284">
        <v>2.9740000000000002</v>
      </c>
      <c r="U19" s="284">
        <v>3.4000000000000002E-2</v>
      </c>
      <c r="V19" s="420" t="s">
        <v>926</v>
      </c>
      <c r="W19" s="408">
        <v>100.65800000000002</v>
      </c>
      <c r="X19" s="284">
        <v>0.78859695071182667</v>
      </c>
      <c r="Y19" s="284">
        <v>4.8315301068801416E-3</v>
      </c>
      <c r="Z19" s="284">
        <v>0.20657151918129318</v>
      </c>
      <c r="AA19" s="462">
        <v>0.85</v>
      </c>
      <c r="AB19" s="453">
        <v>911</v>
      </c>
      <c r="AC19" s="454">
        <v>7.4</v>
      </c>
      <c r="AD19" s="454">
        <f t="shared" si="2"/>
        <v>13.452</v>
      </c>
      <c r="AE19" s="463">
        <f t="shared" si="3"/>
        <v>6.7306851375697488E-2</v>
      </c>
      <c r="AF19" s="235">
        <f t="shared" si="4"/>
        <v>673.06851375697488</v>
      </c>
      <c r="AG19" s="284">
        <v>5.09</v>
      </c>
      <c r="AH19" s="284">
        <f t="shared" si="5"/>
        <v>2.0432220039292733E-2</v>
      </c>
      <c r="AI19" s="286">
        <f t="shared" si="6"/>
        <v>204.32220039292733</v>
      </c>
    </row>
    <row r="20" spans="1:39" ht="12" customHeight="1">
      <c r="A20" s="140" t="s">
        <v>936</v>
      </c>
      <c r="B20" s="140" t="s">
        <v>1144</v>
      </c>
      <c r="C20" s="140" t="s">
        <v>1094</v>
      </c>
      <c r="D20" s="140" t="s">
        <v>1130</v>
      </c>
      <c r="E20" s="141" t="s">
        <v>871</v>
      </c>
      <c r="F20" s="140" t="s">
        <v>924</v>
      </c>
      <c r="G20" s="408">
        <v>41.731999999999999</v>
      </c>
      <c r="H20" s="284">
        <v>0.19500000000000001</v>
      </c>
      <c r="I20" s="284" t="s">
        <v>1133</v>
      </c>
      <c r="J20" s="284" t="s">
        <v>1133</v>
      </c>
      <c r="K20" s="408">
        <v>54.872999999999998</v>
      </c>
      <c r="L20" s="284" t="s">
        <v>1133</v>
      </c>
      <c r="M20" s="284">
        <v>5.5E-2</v>
      </c>
      <c r="N20" s="284" t="s">
        <v>1133</v>
      </c>
      <c r="O20" s="284">
        <v>4.7E-2</v>
      </c>
      <c r="P20" s="284" t="s">
        <v>1133</v>
      </c>
      <c r="Q20" s="284">
        <v>0.308</v>
      </c>
      <c r="R20" s="284">
        <f t="shared" si="0"/>
        <v>0.1232</v>
      </c>
      <c r="S20" s="286">
        <f t="shared" si="1"/>
        <v>1232</v>
      </c>
      <c r="T20" s="284">
        <v>2.9460000000000002</v>
      </c>
      <c r="U20" s="284">
        <v>4.7E-2</v>
      </c>
      <c r="V20" s="420" t="s">
        <v>926</v>
      </c>
      <c r="W20" s="408">
        <v>100.29900000000001</v>
      </c>
      <c r="X20" s="284">
        <v>0.78524449553940268</v>
      </c>
      <c r="Y20" s="284">
        <v>6.7136958102842793E-3</v>
      </c>
      <c r="Z20" s="284">
        <v>0.20804180865031305</v>
      </c>
      <c r="AA20" s="462">
        <v>0.85</v>
      </c>
      <c r="AB20" s="453">
        <v>911</v>
      </c>
      <c r="AC20" s="454">
        <v>7.4</v>
      </c>
      <c r="AD20" s="454">
        <f t="shared" si="2"/>
        <v>13.452</v>
      </c>
      <c r="AE20" s="463">
        <f t="shared" si="3"/>
        <v>7.9732731629672399E-2</v>
      </c>
      <c r="AF20" s="235">
        <f t="shared" si="4"/>
        <v>797.32731629672401</v>
      </c>
      <c r="AG20" s="284">
        <v>5.09</v>
      </c>
      <c r="AH20" s="284">
        <f t="shared" si="5"/>
        <v>2.4204322200392928E-2</v>
      </c>
      <c r="AI20" s="286">
        <f t="shared" si="6"/>
        <v>242.04322200392929</v>
      </c>
    </row>
    <row r="21" spans="1:39" ht="12" customHeight="1">
      <c r="A21" s="140" t="s">
        <v>937</v>
      </c>
      <c r="B21" s="140" t="s">
        <v>1144</v>
      </c>
      <c r="C21" s="140" t="s">
        <v>1094</v>
      </c>
      <c r="D21" s="140" t="s">
        <v>1130</v>
      </c>
      <c r="E21" s="141" t="s">
        <v>871</v>
      </c>
      <c r="F21" s="140" t="s">
        <v>924</v>
      </c>
      <c r="G21" s="408">
        <v>42.2</v>
      </c>
      <c r="H21" s="284">
        <v>0.104</v>
      </c>
      <c r="I21" s="284" t="s">
        <v>1133</v>
      </c>
      <c r="J21" s="284" t="s">
        <v>1133</v>
      </c>
      <c r="K21" s="408">
        <v>55.253999999999998</v>
      </c>
      <c r="L21" s="284" t="s">
        <v>1133</v>
      </c>
      <c r="M21" s="284">
        <v>7.1999999999999995E-2</v>
      </c>
      <c r="N21" s="284" t="s">
        <v>1133</v>
      </c>
      <c r="O21" s="284">
        <v>2.5999999999999999E-2</v>
      </c>
      <c r="P21" s="284" t="s">
        <v>1133</v>
      </c>
      <c r="Q21" s="284">
        <v>0.18099999999999999</v>
      </c>
      <c r="R21" s="284">
        <f t="shared" si="0"/>
        <v>7.2400000000000006E-2</v>
      </c>
      <c r="S21" s="286">
        <f t="shared" si="1"/>
        <v>724.00000000000011</v>
      </c>
      <c r="T21" s="284">
        <v>3.153</v>
      </c>
      <c r="U21" s="284">
        <v>6.6000000000000003E-2</v>
      </c>
      <c r="V21" s="420" t="s">
        <v>926</v>
      </c>
      <c r="W21" s="408">
        <v>101.157</v>
      </c>
      <c r="X21" s="284">
        <v>0.83517690300794556</v>
      </c>
      <c r="Y21" s="284">
        <v>9.3689319373070415E-3</v>
      </c>
      <c r="Z21" s="284">
        <v>0.15545416505474741</v>
      </c>
      <c r="AA21" s="462">
        <v>0.85</v>
      </c>
      <c r="AB21" s="453">
        <v>911</v>
      </c>
      <c r="AC21" s="454">
        <v>7.4</v>
      </c>
      <c r="AD21" s="454">
        <f t="shared" si="2"/>
        <v>13.452</v>
      </c>
      <c r="AE21" s="463">
        <f t="shared" si="3"/>
        <v>4.6855923457697089E-2</v>
      </c>
      <c r="AF21" s="235">
        <f t="shared" si="4"/>
        <v>468.55923457697088</v>
      </c>
      <c r="AG21" s="284">
        <v>5.09</v>
      </c>
      <c r="AH21" s="284">
        <f t="shared" si="5"/>
        <v>1.4223968565815325E-2</v>
      </c>
      <c r="AI21" s="286">
        <f t="shared" si="6"/>
        <v>142.23968565815326</v>
      </c>
    </row>
    <row r="22" spans="1:39" ht="12" customHeight="1">
      <c r="A22" s="140" t="s">
        <v>938</v>
      </c>
      <c r="B22" s="140" t="s">
        <v>1144</v>
      </c>
      <c r="C22" s="140" t="s">
        <v>1094</v>
      </c>
      <c r="D22" s="140" t="s">
        <v>1130</v>
      </c>
      <c r="E22" s="141" t="s">
        <v>871</v>
      </c>
      <c r="F22" s="140" t="s">
        <v>924</v>
      </c>
      <c r="G22" s="408">
        <v>42.250999999999998</v>
      </c>
      <c r="H22" s="284">
        <v>0.22600000000000001</v>
      </c>
      <c r="I22" s="284" t="s">
        <v>1133</v>
      </c>
      <c r="J22" s="284" t="s">
        <v>1133</v>
      </c>
      <c r="K22" s="408">
        <v>55.164000000000001</v>
      </c>
      <c r="L22" s="284">
        <v>7.3999999999999996E-2</v>
      </c>
      <c r="M22" s="284">
        <v>0.06</v>
      </c>
      <c r="N22" s="284" t="s">
        <v>1133</v>
      </c>
      <c r="O22" s="284">
        <v>4.7E-2</v>
      </c>
      <c r="P22" s="284" t="s">
        <v>1133</v>
      </c>
      <c r="Q22" s="284">
        <v>0.39900000000000002</v>
      </c>
      <c r="R22" s="284">
        <f t="shared" si="0"/>
        <v>0.15960000000000002</v>
      </c>
      <c r="S22" s="286">
        <f t="shared" si="1"/>
        <v>1596.0000000000002</v>
      </c>
      <c r="T22" s="284">
        <v>3.089</v>
      </c>
      <c r="U22" s="284">
        <v>4.2999999999999997E-2</v>
      </c>
      <c r="V22" s="420" t="s">
        <v>926</v>
      </c>
      <c r="W22" s="408">
        <v>101.387</v>
      </c>
      <c r="X22" s="284">
        <v>0.81386945406435118</v>
      </c>
      <c r="Y22" s="284">
        <v>6.0715131511973669E-3</v>
      </c>
      <c r="Z22" s="284">
        <v>0.18005903278445146</v>
      </c>
      <c r="AA22" s="462">
        <v>0.85</v>
      </c>
      <c r="AB22" s="453">
        <v>911</v>
      </c>
      <c r="AC22" s="454">
        <v>7.4</v>
      </c>
      <c r="AD22" s="454">
        <f t="shared" si="2"/>
        <v>13.452</v>
      </c>
      <c r="AE22" s="463">
        <f t="shared" si="3"/>
        <v>0.10329012961116653</v>
      </c>
      <c r="AF22" s="235">
        <f t="shared" si="4"/>
        <v>1032.9012961116653</v>
      </c>
      <c r="AG22" s="284">
        <v>5.09</v>
      </c>
      <c r="AH22" s="284">
        <f t="shared" si="5"/>
        <v>3.1355599214145387E-2</v>
      </c>
      <c r="AI22" s="286">
        <f t="shared" si="6"/>
        <v>313.55599214145388</v>
      </c>
    </row>
    <row r="23" spans="1:39" ht="12" customHeight="1">
      <c r="A23" s="140" t="s">
        <v>939</v>
      </c>
      <c r="B23" s="140" t="s">
        <v>1144</v>
      </c>
      <c r="C23" s="140" t="s">
        <v>1094</v>
      </c>
      <c r="D23" s="140" t="s">
        <v>1130</v>
      </c>
      <c r="E23" s="141" t="s">
        <v>871</v>
      </c>
      <c r="F23" s="140" t="s">
        <v>924</v>
      </c>
      <c r="G23" s="408">
        <v>41.003999999999998</v>
      </c>
      <c r="H23" s="284">
        <v>0.23300000000000001</v>
      </c>
      <c r="I23" s="284" t="s">
        <v>1133</v>
      </c>
      <c r="J23" s="284" t="s">
        <v>1133</v>
      </c>
      <c r="K23" s="408">
        <v>55.064</v>
      </c>
      <c r="L23" s="284" t="s">
        <v>1133</v>
      </c>
      <c r="M23" s="284">
        <v>8.2000000000000003E-2</v>
      </c>
      <c r="N23" s="284" t="s">
        <v>1133</v>
      </c>
      <c r="O23" s="284">
        <v>4.3999999999999997E-2</v>
      </c>
      <c r="P23" s="284">
        <v>1.6E-2</v>
      </c>
      <c r="Q23" s="284">
        <v>0.32800000000000001</v>
      </c>
      <c r="R23" s="284">
        <f t="shared" si="0"/>
        <v>0.13120000000000001</v>
      </c>
      <c r="S23" s="286">
        <f t="shared" si="1"/>
        <v>1312</v>
      </c>
      <c r="T23" s="284">
        <v>2.9550000000000001</v>
      </c>
      <c r="U23" s="284">
        <v>3.9E-2</v>
      </c>
      <c r="V23" s="420" t="s">
        <v>926</v>
      </c>
      <c r="W23" s="408">
        <v>99.853000000000009</v>
      </c>
      <c r="X23" s="284">
        <v>0.7939635678725222</v>
      </c>
      <c r="Y23" s="284">
        <v>5.6156410533674591E-3</v>
      </c>
      <c r="Z23" s="284">
        <v>0.20042079107411034</v>
      </c>
      <c r="AA23" s="462">
        <v>0.85</v>
      </c>
      <c r="AB23" s="453">
        <v>911</v>
      </c>
      <c r="AC23" s="454">
        <v>7.4</v>
      </c>
      <c r="AD23" s="454">
        <f t="shared" si="2"/>
        <v>13.452</v>
      </c>
      <c r="AE23" s="463">
        <f t="shared" si="3"/>
        <v>8.4910181735495291E-2</v>
      </c>
      <c r="AF23" s="235">
        <f t="shared" si="4"/>
        <v>849.10181735495291</v>
      </c>
      <c r="AG23" s="284">
        <v>5.09</v>
      </c>
      <c r="AH23" s="284">
        <f t="shared" si="5"/>
        <v>2.5776031434184679E-2</v>
      </c>
      <c r="AI23" s="286">
        <f t="shared" si="6"/>
        <v>257.76031434184677</v>
      </c>
    </row>
    <row r="24" spans="1:39" ht="12" customHeight="1">
      <c r="A24" s="140" t="s">
        <v>940</v>
      </c>
      <c r="B24" s="140" t="s">
        <v>1144</v>
      </c>
      <c r="C24" s="140" t="s">
        <v>1094</v>
      </c>
      <c r="D24" s="140" t="s">
        <v>1130</v>
      </c>
      <c r="E24" s="141" t="s">
        <v>871</v>
      </c>
      <c r="F24" s="140" t="s">
        <v>924</v>
      </c>
      <c r="G24" s="408">
        <v>41.878999999999998</v>
      </c>
      <c r="H24" s="284">
        <v>0.22800000000000001</v>
      </c>
      <c r="I24" s="284" t="s">
        <v>1133</v>
      </c>
      <c r="J24" s="284" t="s">
        <v>1133</v>
      </c>
      <c r="K24" s="408">
        <v>54.79</v>
      </c>
      <c r="L24" s="284" t="s">
        <v>1133</v>
      </c>
      <c r="M24" s="284" t="s">
        <v>1133</v>
      </c>
      <c r="N24" s="284" t="s">
        <v>1133</v>
      </c>
      <c r="O24" s="284">
        <v>6.5000000000000002E-2</v>
      </c>
      <c r="P24" s="284" t="s">
        <v>1133</v>
      </c>
      <c r="Q24" s="284">
        <v>0.43099999999999999</v>
      </c>
      <c r="R24" s="284">
        <f t="shared" si="0"/>
        <v>0.1724</v>
      </c>
      <c r="S24" s="286">
        <f t="shared" si="1"/>
        <v>1724</v>
      </c>
      <c r="T24" s="284">
        <v>2.7320000000000002</v>
      </c>
      <c r="U24" s="284">
        <v>6.3E-2</v>
      </c>
      <c r="V24" s="420" t="s">
        <v>926</v>
      </c>
      <c r="W24" s="408">
        <v>100.304</v>
      </c>
      <c r="X24" s="284">
        <v>0.72549510234550951</v>
      </c>
      <c r="Y24" s="284">
        <v>8.9657367533993951E-3</v>
      </c>
      <c r="Z24" s="284">
        <v>0.26553916090109109</v>
      </c>
      <c r="AA24" s="462">
        <v>0.85</v>
      </c>
      <c r="AB24" s="453">
        <v>911</v>
      </c>
      <c r="AC24" s="454">
        <v>7.4</v>
      </c>
      <c r="AD24" s="454">
        <f t="shared" si="2"/>
        <v>13.452</v>
      </c>
      <c r="AE24" s="463">
        <f t="shared" si="3"/>
        <v>0.11157404978048312</v>
      </c>
      <c r="AF24" s="235">
        <f t="shared" si="4"/>
        <v>1115.7404978048312</v>
      </c>
      <c r="AG24" s="284">
        <v>5.09</v>
      </c>
      <c r="AH24" s="284">
        <f t="shared" si="5"/>
        <v>3.3870333988212181E-2</v>
      </c>
      <c r="AI24" s="286">
        <f t="shared" si="6"/>
        <v>338.70333988212184</v>
      </c>
    </row>
    <row r="25" spans="1:39" ht="12" customHeight="1">
      <c r="A25" s="140" t="s">
        <v>941</v>
      </c>
      <c r="B25" s="140" t="s">
        <v>1144</v>
      </c>
      <c r="C25" s="140" t="s">
        <v>1094</v>
      </c>
      <c r="D25" s="140" t="s">
        <v>1130</v>
      </c>
      <c r="E25" s="141" t="s">
        <v>871</v>
      </c>
      <c r="F25" s="140" t="s">
        <v>924</v>
      </c>
      <c r="G25" s="408">
        <v>41.466000000000001</v>
      </c>
      <c r="H25" s="284">
        <v>0.20499999999999999</v>
      </c>
      <c r="I25" s="284" t="s">
        <v>1133</v>
      </c>
      <c r="J25" s="284" t="s">
        <v>1133</v>
      </c>
      <c r="K25" s="408">
        <v>54.673999999999999</v>
      </c>
      <c r="L25" s="284">
        <v>5.1999999999999998E-2</v>
      </c>
      <c r="M25" s="284" t="s">
        <v>1133</v>
      </c>
      <c r="N25" s="284" t="s">
        <v>1133</v>
      </c>
      <c r="O25" s="284">
        <v>0.06</v>
      </c>
      <c r="P25" s="284" t="s">
        <v>1133</v>
      </c>
      <c r="Q25" s="284">
        <v>0.438</v>
      </c>
      <c r="R25" s="284">
        <f t="shared" si="0"/>
        <v>0.17520000000000002</v>
      </c>
      <c r="S25" s="286">
        <f t="shared" si="1"/>
        <v>1752.0000000000002</v>
      </c>
      <c r="T25" s="284">
        <v>2.9769999999999999</v>
      </c>
      <c r="U25" s="284">
        <v>3.5000000000000003E-2</v>
      </c>
      <c r="V25" s="420" t="s">
        <v>926</v>
      </c>
      <c r="W25" s="408">
        <v>100.01100000000002</v>
      </c>
      <c r="X25" s="284">
        <v>0.7958186886867028</v>
      </c>
      <c r="Y25" s="284">
        <v>5.0141230455442772E-3</v>
      </c>
      <c r="Z25" s="284">
        <v>0.19916718826775293</v>
      </c>
      <c r="AA25" s="462">
        <v>0.85</v>
      </c>
      <c r="AB25" s="453">
        <v>911</v>
      </c>
      <c r="AC25" s="454">
        <v>7.4</v>
      </c>
      <c r="AD25" s="454">
        <f t="shared" si="2"/>
        <v>13.452</v>
      </c>
      <c r="AE25" s="463">
        <f t="shared" si="3"/>
        <v>0.11338615731752115</v>
      </c>
      <c r="AF25" s="235">
        <f t="shared" si="4"/>
        <v>1133.8615731752116</v>
      </c>
      <c r="AG25" s="284">
        <v>5.09</v>
      </c>
      <c r="AH25" s="284">
        <f t="shared" si="5"/>
        <v>3.44204322200393E-2</v>
      </c>
      <c r="AI25" s="286">
        <f t="shared" si="6"/>
        <v>344.20432220039299</v>
      </c>
    </row>
    <row r="26" spans="1:39" ht="12" customHeight="1">
      <c r="A26" s="140" t="s">
        <v>942</v>
      </c>
      <c r="B26" s="140" t="s">
        <v>1144</v>
      </c>
      <c r="C26" s="140" t="s">
        <v>1094</v>
      </c>
      <c r="D26" s="140" t="s">
        <v>1130</v>
      </c>
      <c r="E26" s="141" t="s">
        <v>871</v>
      </c>
      <c r="F26" s="140" t="s">
        <v>924</v>
      </c>
      <c r="G26" s="408">
        <v>41.454000000000001</v>
      </c>
      <c r="H26" s="284">
        <v>0.16500000000000001</v>
      </c>
      <c r="I26" s="284" t="s">
        <v>1133</v>
      </c>
      <c r="J26" s="284" t="s">
        <v>1133</v>
      </c>
      <c r="K26" s="408">
        <v>54.944000000000003</v>
      </c>
      <c r="L26" s="284">
        <v>7.6999999999999999E-2</v>
      </c>
      <c r="M26" s="284" t="s">
        <v>1133</v>
      </c>
      <c r="N26" s="284" t="s">
        <v>1133</v>
      </c>
      <c r="O26" s="284">
        <v>4.8000000000000001E-2</v>
      </c>
      <c r="P26" s="284" t="s">
        <v>1133</v>
      </c>
      <c r="Q26" s="284">
        <v>0.309</v>
      </c>
      <c r="R26" s="284">
        <f t="shared" si="0"/>
        <v>0.1236</v>
      </c>
      <c r="S26" s="286">
        <f t="shared" si="1"/>
        <v>1236</v>
      </c>
      <c r="T26" s="284">
        <v>2.9489999999999998</v>
      </c>
      <c r="U26" s="284">
        <v>4.9000000000000002E-2</v>
      </c>
      <c r="V26" s="420" t="s">
        <v>926</v>
      </c>
      <c r="W26" s="408">
        <v>100.10599999999999</v>
      </c>
      <c r="X26" s="284">
        <v>0.78899139884124336</v>
      </c>
      <c r="Y26" s="284">
        <v>7.0256291240138411E-3</v>
      </c>
      <c r="Z26" s="284">
        <v>0.2039829720347428</v>
      </c>
      <c r="AA26" s="462">
        <v>0.85</v>
      </c>
      <c r="AB26" s="453">
        <v>911</v>
      </c>
      <c r="AC26" s="454">
        <v>7.4</v>
      </c>
      <c r="AD26" s="454">
        <f t="shared" si="2"/>
        <v>13.452</v>
      </c>
      <c r="AE26" s="463">
        <f t="shared" si="3"/>
        <v>7.9991604134963534E-2</v>
      </c>
      <c r="AF26" s="235">
        <f t="shared" si="4"/>
        <v>799.91604134963529</v>
      </c>
      <c r="AG26" s="284">
        <v>5.09</v>
      </c>
      <c r="AH26" s="284">
        <f t="shared" si="5"/>
        <v>2.4282907662082517E-2</v>
      </c>
      <c r="AI26" s="286">
        <f t="shared" si="6"/>
        <v>242.82907662082516</v>
      </c>
    </row>
    <row r="27" spans="1:39" ht="12" customHeight="1">
      <c r="A27" s="140" t="s">
        <v>943</v>
      </c>
      <c r="B27" s="140" t="s">
        <v>1144</v>
      </c>
      <c r="C27" s="140" t="s">
        <v>1094</v>
      </c>
      <c r="D27" s="140" t="s">
        <v>1130</v>
      </c>
      <c r="E27" s="141" t="s">
        <v>871</v>
      </c>
      <c r="F27" s="140" t="s">
        <v>924</v>
      </c>
      <c r="G27" s="408">
        <v>42.067999999999998</v>
      </c>
      <c r="H27" s="284">
        <v>0.33200000000000002</v>
      </c>
      <c r="I27" s="284">
        <v>4.2000000000000003E-2</v>
      </c>
      <c r="J27" s="284">
        <v>2.1999999999999999E-2</v>
      </c>
      <c r="K27" s="408">
        <v>54.854999999999997</v>
      </c>
      <c r="L27" s="284">
        <v>8.4000000000000005E-2</v>
      </c>
      <c r="M27" s="284">
        <v>9.8000000000000004E-2</v>
      </c>
      <c r="N27" s="284" t="s">
        <v>1133</v>
      </c>
      <c r="O27" s="284">
        <v>5.1999999999999998E-2</v>
      </c>
      <c r="P27" s="284">
        <v>0</v>
      </c>
      <c r="Q27" s="284">
        <v>0.371</v>
      </c>
      <c r="R27" s="284">
        <f t="shared" si="0"/>
        <v>0.1484</v>
      </c>
      <c r="S27" s="286">
        <f t="shared" si="1"/>
        <v>1484</v>
      </c>
      <c r="T27" s="284">
        <v>2.9580000000000002</v>
      </c>
      <c r="U27" s="284">
        <v>3.3000000000000002E-2</v>
      </c>
      <c r="V27" s="420" t="s">
        <v>926</v>
      </c>
      <c r="W27" s="408">
        <v>100.95599999999999</v>
      </c>
      <c r="X27" s="284">
        <v>0.78212086497081545</v>
      </c>
      <c r="Y27" s="284">
        <v>4.6760730371855066E-3</v>
      </c>
      <c r="Z27" s="284">
        <v>0.21320306199199904</v>
      </c>
      <c r="AA27" s="462">
        <v>0.85</v>
      </c>
      <c r="AB27" s="453">
        <v>911</v>
      </c>
      <c r="AC27" s="454">
        <v>7.4</v>
      </c>
      <c r="AD27" s="454">
        <f t="shared" si="2"/>
        <v>13.452</v>
      </c>
      <c r="AE27" s="463">
        <f t="shared" si="3"/>
        <v>9.6041699463014482E-2</v>
      </c>
      <c r="AF27" s="235">
        <f t="shared" si="4"/>
        <v>960.41699463014481</v>
      </c>
      <c r="AG27" s="284">
        <v>5.09</v>
      </c>
      <c r="AH27" s="284">
        <f t="shared" si="5"/>
        <v>2.9155206286836936E-2</v>
      </c>
      <c r="AI27" s="286">
        <f t="shared" si="6"/>
        <v>291.55206286836938</v>
      </c>
    </row>
    <row r="28" spans="1:39" ht="12" customHeight="1">
      <c r="A28" s="142" t="s">
        <v>648</v>
      </c>
      <c r="B28" s="142"/>
      <c r="C28" s="142"/>
      <c r="D28" s="142"/>
      <c r="E28" s="143"/>
      <c r="F28" s="142"/>
      <c r="G28" s="464">
        <f t="shared" ref="G28:M28" si="7">AVERAGE(G14:G27)</f>
        <v>41.8675</v>
      </c>
      <c r="H28" s="192">
        <f t="shared" si="7"/>
        <v>0.19978571428571429</v>
      </c>
      <c r="I28" s="192">
        <f t="shared" si="7"/>
        <v>3.833333333333333E-2</v>
      </c>
      <c r="J28" s="192">
        <f t="shared" si="7"/>
        <v>4.2499999999999996E-2</v>
      </c>
      <c r="K28" s="464">
        <f t="shared" si="7"/>
        <v>54.96657142857142</v>
      </c>
      <c r="L28" s="192">
        <f t="shared" si="7"/>
        <v>7.6124999999999998E-2</v>
      </c>
      <c r="M28" s="192">
        <f t="shared" si="7"/>
        <v>8.2375000000000004E-2</v>
      </c>
      <c r="N28" s="192"/>
      <c r="O28" s="192">
        <f t="shared" ref="O28:U28" si="8">AVERAGE(O14:O27)</f>
        <v>4.5000000000000005E-2</v>
      </c>
      <c r="P28" s="192">
        <f t="shared" si="8"/>
        <v>8.0000000000000002E-3</v>
      </c>
      <c r="Q28" s="192">
        <f t="shared" si="8"/>
        <v>0.31228571428571428</v>
      </c>
      <c r="R28" s="192">
        <f t="shared" si="8"/>
        <v>0.12491428571428573</v>
      </c>
      <c r="S28" s="191">
        <f t="shared" si="8"/>
        <v>1249.1428571428571</v>
      </c>
      <c r="T28" s="192">
        <f t="shared" si="8"/>
        <v>2.996857142857142</v>
      </c>
      <c r="U28" s="192">
        <f t="shared" si="8"/>
        <v>4.5071428571428582E-2</v>
      </c>
      <c r="V28" s="192"/>
      <c r="W28" s="464">
        <f>AVERAGE(W14:W27)</f>
        <v>100.61171428571429</v>
      </c>
      <c r="X28" s="464"/>
      <c r="Y28" s="464"/>
      <c r="Z28" s="464"/>
      <c r="AA28" s="192"/>
      <c r="AB28" s="191"/>
      <c r="AC28" s="457"/>
      <c r="AD28" s="464"/>
      <c r="AE28" s="190">
        <f>AVERAGE(AE14:AE27)</f>
        <v>8.0842185223777299E-2</v>
      </c>
      <c r="AF28" s="191">
        <f>AVERAGE(AF14:AF27)</f>
        <v>808.42185223777312</v>
      </c>
      <c r="AG28" s="191"/>
      <c r="AH28" s="190">
        <f>AVERAGE(AH14:AH27)</f>
        <v>2.454111703620545E-2</v>
      </c>
      <c r="AI28" s="191">
        <f>AVERAGE(AI14:AI27)</f>
        <v>245.41117036205449</v>
      </c>
    </row>
    <row r="29" spans="1:39" ht="12" customHeight="1">
      <c r="A29" s="142" t="s">
        <v>966</v>
      </c>
      <c r="B29" s="142"/>
      <c r="C29" s="142"/>
      <c r="D29" s="142"/>
      <c r="E29" s="143"/>
      <c r="F29" s="142"/>
      <c r="G29" s="464">
        <f t="shared" ref="G29:M29" si="9">_xlfn.STDEV.S(G14:G27)</f>
        <v>0.52251871515985782</v>
      </c>
      <c r="H29" s="192">
        <f t="shared" si="9"/>
        <v>6.4699516787434144E-2</v>
      </c>
      <c r="I29" s="192">
        <f t="shared" si="9"/>
        <v>1.6802777548171423E-2</v>
      </c>
      <c r="J29" s="192">
        <f t="shared" si="9"/>
        <v>2.8991378028648464E-2</v>
      </c>
      <c r="K29" s="464">
        <f t="shared" si="9"/>
        <v>0.24471795831299181</v>
      </c>
      <c r="L29" s="192">
        <f t="shared" si="9"/>
        <v>1.7183359890977624E-2</v>
      </c>
      <c r="M29" s="192">
        <f t="shared" si="9"/>
        <v>3.7351372130083778E-2</v>
      </c>
      <c r="N29" s="192"/>
      <c r="O29" s="192">
        <f t="shared" ref="O29:U29" si="10">_xlfn.STDEV.S(O14:O27)</f>
        <v>1.8081014266989447E-2</v>
      </c>
      <c r="P29" s="192">
        <f t="shared" si="10"/>
        <v>1.131370849898476E-2</v>
      </c>
      <c r="Q29" s="192">
        <f t="shared" si="10"/>
        <v>0.12616315966692837</v>
      </c>
      <c r="R29" s="192">
        <f t="shared" si="10"/>
        <v>5.0465263866771373E-2</v>
      </c>
      <c r="S29" s="191">
        <f t="shared" si="10"/>
        <v>504.65263866771329</v>
      </c>
      <c r="T29" s="192">
        <f t="shared" si="10"/>
        <v>9.9781960095197311E-2</v>
      </c>
      <c r="U29" s="192">
        <f t="shared" si="10"/>
        <v>1.2362874234604941E-2</v>
      </c>
      <c r="V29" s="192"/>
      <c r="W29" s="464">
        <f>_xlfn.STDEV.S(W14:W27)</f>
        <v>0.56730692121385207</v>
      </c>
      <c r="X29" s="464"/>
      <c r="Y29" s="464"/>
      <c r="Z29" s="464"/>
      <c r="AA29" s="192"/>
      <c r="AB29" s="191"/>
      <c r="AC29" s="457"/>
      <c r="AD29" s="464"/>
      <c r="AE29" s="190">
        <f>_xlfn.STDEV.S(AE14:AE27)</f>
        <v>3.266017321842439E-2</v>
      </c>
      <c r="AF29" s="191">
        <f>_xlfn.STDEV.S(AF14:AF27)</f>
        <v>326.6017321842433</v>
      </c>
      <c r="AG29" s="191"/>
      <c r="AH29" s="192">
        <f>_xlfn.STDEV.S(AH14:AH27)</f>
        <v>9.9145901506427023E-3</v>
      </c>
      <c r="AI29" s="191">
        <f>_xlfn.STDEV.S(AI14:AI27)</f>
        <v>99.145901506426981</v>
      </c>
    </row>
    <row r="30" spans="1:39" ht="12" customHeight="1">
      <c r="A30" s="144"/>
      <c r="B30" s="144"/>
      <c r="C30" s="144"/>
      <c r="D30" s="144"/>
      <c r="E30" s="145"/>
      <c r="F30" s="144"/>
      <c r="G30" s="454"/>
      <c r="H30" s="308"/>
      <c r="I30" s="308"/>
      <c r="J30" s="308"/>
      <c r="K30" s="454"/>
      <c r="L30" s="308"/>
      <c r="M30" s="308"/>
      <c r="N30" s="308"/>
      <c r="O30" s="308"/>
      <c r="P30" s="308"/>
      <c r="Q30" s="308"/>
      <c r="R30" s="308">
        <f t="shared" ref="R30:R41" si="11">0.4*Q30</f>
        <v>0</v>
      </c>
      <c r="S30" s="235">
        <f t="shared" ref="S30:S41" si="12">0.4*Q30*10000</f>
        <v>0</v>
      </c>
      <c r="T30" s="308"/>
      <c r="U30" s="308"/>
      <c r="V30" s="463"/>
      <c r="W30" s="454"/>
      <c r="X30" s="454"/>
      <c r="Y30" s="454"/>
      <c r="Z30" s="454"/>
      <c r="AA30" s="466"/>
      <c r="AB30" s="453"/>
      <c r="AC30" s="454"/>
      <c r="AD30" s="454"/>
      <c r="AE30" s="463"/>
      <c r="AF30" s="235"/>
      <c r="AG30" s="284"/>
      <c r="AH30" s="284"/>
      <c r="AI30" s="286"/>
      <c r="AL30" s="149"/>
      <c r="AM30" s="170"/>
    </row>
    <row r="31" spans="1:39" ht="12" customHeight="1">
      <c r="A31" s="140" t="s">
        <v>944</v>
      </c>
      <c r="B31" s="140" t="s">
        <v>1134</v>
      </c>
      <c r="C31" s="140" t="s">
        <v>1093</v>
      </c>
      <c r="D31" s="140" t="s">
        <v>1130</v>
      </c>
      <c r="E31" s="141" t="s">
        <v>871</v>
      </c>
      <c r="F31" s="140" t="s">
        <v>924</v>
      </c>
      <c r="G31" s="408">
        <v>39.984999999999999</v>
      </c>
      <c r="H31" s="284">
        <v>1.96</v>
      </c>
      <c r="I31" s="284">
        <v>0.16600000000000001</v>
      </c>
      <c r="J31" s="284">
        <v>0.17399999999999999</v>
      </c>
      <c r="K31" s="408">
        <v>53.575000000000003</v>
      </c>
      <c r="L31" s="284" t="s">
        <v>1133</v>
      </c>
      <c r="M31" s="284">
        <v>0.18099999999999999</v>
      </c>
      <c r="N31" s="284" t="s">
        <v>1133</v>
      </c>
      <c r="O31" s="284">
        <v>2.8000000000000001E-2</v>
      </c>
      <c r="P31" s="284" t="s">
        <v>1133</v>
      </c>
      <c r="Q31" s="284">
        <v>0.19600000000000001</v>
      </c>
      <c r="R31" s="284">
        <f t="shared" si="11"/>
        <v>7.8400000000000011E-2</v>
      </c>
      <c r="S31" s="286">
        <f t="shared" si="12"/>
        <v>784.00000000000011</v>
      </c>
      <c r="T31" s="284">
        <v>3.57</v>
      </c>
      <c r="U31" s="284" t="s">
        <v>1133</v>
      </c>
      <c r="V31" s="420" t="s">
        <v>926</v>
      </c>
      <c r="W31" s="408">
        <v>99.941999999999993</v>
      </c>
      <c r="X31" s="408"/>
      <c r="Y31" s="408"/>
      <c r="Z31" s="408"/>
      <c r="AA31" s="462">
        <v>0.85</v>
      </c>
      <c r="AB31" s="453">
        <v>951</v>
      </c>
      <c r="AC31" s="454">
        <v>7.4</v>
      </c>
      <c r="AD31" s="454">
        <f t="shared" ref="AD31:AD41" si="13">7.4+((14.2-7.4)/100)*(1000-AB31)</f>
        <v>10.731999999999999</v>
      </c>
      <c r="AE31" s="463">
        <f t="shared" ref="AE31:AE41" si="14">(R31/AA31)/(AD31/AC31)</f>
        <v>6.3598693297669429E-2</v>
      </c>
      <c r="AF31" s="235">
        <f t="shared" ref="AF31:AF41" si="15">AE31*10000</f>
        <v>635.98693297669433</v>
      </c>
      <c r="AG31" s="284">
        <v>2.67</v>
      </c>
      <c r="AH31" s="284">
        <f t="shared" ref="AH31:AH41" si="16">R31/AG31</f>
        <v>2.9363295880149819E-2</v>
      </c>
      <c r="AI31" s="286">
        <f t="shared" ref="AI31:AI41" si="17">AH31*10000</f>
        <v>293.63295880149821</v>
      </c>
      <c r="AL31" s="149"/>
      <c r="AM31" s="170"/>
    </row>
    <row r="32" spans="1:39" ht="12" customHeight="1">
      <c r="A32" s="140" t="s">
        <v>945</v>
      </c>
      <c r="B32" s="140" t="s">
        <v>1134</v>
      </c>
      <c r="C32" s="140" t="s">
        <v>1093</v>
      </c>
      <c r="D32" s="140" t="s">
        <v>1130</v>
      </c>
      <c r="E32" s="141" t="s">
        <v>871</v>
      </c>
      <c r="F32" s="140" t="s">
        <v>924</v>
      </c>
      <c r="G32" s="408">
        <v>41.735999999999997</v>
      </c>
      <c r="H32" s="284">
        <v>0.53300000000000003</v>
      </c>
      <c r="I32" s="284" t="s">
        <v>1133</v>
      </c>
      <c r="J32" s="284" t="s">
        <v>1133</v>
      </c>
      <c r="K32" s="408">
        <v>54.258000000000003</v>
      </c>
      <c r="L32" s="284" t="s">
        <v>1133</v>
      </c>
      <c r="M32" s="284">
        <v>8.3000000000000004E-2</v>
      </c>
      <c r="N32" s="284" t="s">
        <v>1133</v>
      </c>
      <c r="O32" s="284">
        <v>9.6000000000000002E-2</v>
      </c>
      <c r="P32" s="284" t="s">
        <v>1133</v>
      </c>
      <c r="Q32" s="284">
        <v>0.626</v>
      </c>
      <c r="R32" s="284">
        <f t="shared" si="11"/>
        <v>0.25040000000000001</v>
      </c>
      <c r="S32" s="286">
        <f t="shared" si="12"/>
        <v>2504</v>
      </c>
      <c r="T32" s="284">
        <v>3.3769999999999998</v>
      </c>
      <c r="U32" s="284" t="s">
        <v>1133</v>
      </c>
      <c r="V32" s="420" t="s">
        <v>926</v>
      </c>
      <c r="W32" s="408">
        <v>100.77199999999999</v>
      </c>
      <c r="X32" s="408"/>
      <c r="Y32" s="408"/>
      <c r="Z32" s="408"/>
      <c r="AA32" s="462">
        <v>0.85</v>
      </c>
      <c r="AB32" s="453">
        <v>951</v>
      </c>
      <c r="AC32" s="454">
        <v>7.4</v>
      </c>
      <c r="AD32" s="454">
        <f t="shared" si="13"/>
        <v>10.731999999999999</v>
      </c>
      <c r="AE32" s="463">
        <f t="shared" si="14"/>
        <v>0.20312643879765849</v>
      </c>
      <c r="AF32" s="235">
        <f t="shared" si="15"/>
        <v>2031.2643879765849</v>
      </c>
      <c r="AG32" s="284">
        <v>2.67</v>
      </c>
      <c r="AH32" s="284">
        <f t="shared" si="16"/>
        <v>9.3782771535580525E-2</v>
      </c>
      <c r="AI32" s="286">
        <f t="shared" si="17"/>
        <v>937.82771535580525</v>
      </c>
      <c r="AL32" s="149"/>
      <c r="AM32" s="189"/>
    </row>
    <row r="33" spans="1:35" ht="12" customHeight="1">
      <c r="A33" s="140" t="s">
        <v>946</v>
      </c>
      <c r="B33" s="140" t="s">
        <v>1134</v>
      </c>
      <c r="C33" s="140" t="s">
        <v>1093</v>
      </c>
      <c r="D33" s="140" t="s">
        <v>1130</v>
      </c>
      <c r="E33" s="141" t="s">
        <v>871</v>
      </c>
      <c r="F33" s="140" t="s">
        <v>924</v>
      </c>
      <c r="G33" s="408">
        <v>41.261000000000003</v>
      </c>
      <c r="H33" s="284">
        <v>0.44700000000000001</v>
      </c>
      <c r="I33" s="284" t="s">
        <v>1133</v>
      </c>
      <c r="J33" s="284" t="s">
        <v>1133</v>
      </c>
      <c r="K33" s="408">
        <v>54.688000000000002</v>
      </c>
      <c r="L33" s="284">
        <v>7.9000000000000001E-2</v>
      </c>
      <c r="M33" s="284" t="s">
        <v>1133</v>
      </c>
      <c r="N33" s="284" t="s">
        <v>1133</v>
      </c>
      <c r="O33" s="284">
        <v>5.0999999999999997E-2</v>
      </c>
      <c r="P33" s="284" t="s">
        <v>1133</v>
      </c>
      <c r="Q33" s="284">
        <v>0.215</v>
      </c>
      <c r="R33" s="284">
        <f t="shared" si="11"/>
        <v>8.6000000000000007E-2</v>
      </c>
      <c r="S33" s="286">
        <f t="shared" si="12"/>
        <v>860.00000000000011</v>
      </c>
      <c r="T33" s="284">
        <v>3.3530000000000002</v>
      </c>
      <c r="U33" s="284" t="s">
        <v>1133</v>
      </c>
      <c r="V33" s="420" t="s">
        <v>926</v>
      </c>
      <c r="W33" s="408">
        <v>100.223</v>
      </c>
      <c r="X33" s="408"/>
      <c r="Y33" s="408"/>
      <c r="Z33" s="408"/>
      <c r="AA33" s="462">
        <v>0.85</v>
      </c>
      <c r="AB33" s="453">
        <v>951</v>
      </c>
      <c r="AC33" s="454">
        <v>7.4</v>
      </c>
      <c r="AD33" s="454">
        <f t="shared" si="13"/>
        <v>10.731999999999999</v>
      </c>
      <c r="AE33" s="463">
        <f t="shared" si="14"/>
        <v>6.9763872749994529E-2</v>
      </c>
      <c r="AF33" s="235">
        <f t="shared" si="15"/>
        <v>697.63872749994528</v>
      </c>
      <c r="AG33" s="284">
        <v>2.67</v>
      </c>
      <c r="AH33" s="284">
        <f t="shared" si="16"/>
        <v>3.2209737827715357E-2</v>
      </c>
      <c r="AI33" s="286">
        <f t="shared" si="17"/>
        <v>322.09737827715355</v>
      </c>
    </row>
    <row r="34" spans="1:35" ht="12" customHeight="1">
      <c r="A34" s="140" t="s">
        <v>947</v>
      </c>
      <c r="B34" s="140" t="s">
        <v>1134</v>
      </c>
      <c r="C34" s="140" t="s">
        <v>1093</v>
      </c>
      <c r="D34" s="140" t="s">
        <v>1130</v>
      </c>
      <c r="E34" s="141" t="s">
        <v>871</v>
      </c>
      <c r="F34" s="140" t="s">
        <v>924</v>
      </c>
      <c r="G34" s="408">
        <v>40.902999999999999</v>
      </c>
      <c r="H34" s="284">
        <v>0.48</v>
      </c>
      <c r="I34" s="284" t="s">
        <v>1133</v>
      </c>
      <c r="J34" s="284" t="s">
        <v>1133</v>
      </c>
      <c r="K34" s="408">
        <v>54.378999999999998</v>
      </c>
      <c r="L34" s="284" t="s">
        <v>1133</v>
      </c>
      <c r="M34" s="284">
        <v>0.107</v>
      </c>
      <c r="N34" s="284" t="s">
        <v>1133</v>
      </c>
      <c r="O34" s="284">
        <v>8.5999999999999993E-2</v>
      </c>
      <c r="P34" s="284" t="s">
        <v>1133</v>
      </c>
      <c r="Q34" s="284">
        <v>0.59599999999999997</v>
      </c>
      <c r="R34" s="284">
        <f t="shared" si="11"/>
        <v>0.2384</v>
      </c>
      <c r="S34" s="286">
        <f t="shared" si="12"/>
        <v>2384</v>
      </c>
      <c r="T34" s="284">
        <v>3.714</v>
      </c>
      <c r="U34" s="284" t="s">
        <v>1133</v>
      </c>
      <c r="V34" s="420" t="s">
        <v>926</v>
      </c>
      <c r="W34" s="408">
        <v>100.411</v>
      </c>
      <c r="X34" s="408"/>
      <c r="Y34" s="408"/>
      <c r="Z34" s="408"/>
      <c r="AA34" s="462">
        <v>0.85</v>
      </c>
      <c r="AB34" s="453">
        <v>951</v>
      </c>
      <c r="AC34" s="454">
        <v>7.4</v>
      </c>
      <c r="AD34" s="454">
        <f t="shared" si="13"/>
        <v>10.731999999999999</v>
      </c>
      <c r="AE34" s="463">
        <f t="shared" si="14"/>
        <v>0.19339194492556624</v>
      </c>
      <c r="AF34" s="235">
        <f t="shared" si="15"/>
        <v>1933.9194492556624</v>
      </c>
      <c r="AG34" s="284">
        <v>2.67</v>
      </c>
      <c r="AH34" s="284">
        <f t="shared" si="16"/>
        <v>8.9288389513108621E-2</v>
      </c>
      <c r="AI34" s="286">
        <f t="shared" si="17"/>
        <v>892.88389513108621</v>
      </c>
    </row>
    <row r="35" spans="1:35" ht="12" customHeight="1">
      <c r="A35" s="140" t="s">
        <v>948</v>
      </c>
      <c r="B35" s="140" t="s">
        <v>1134</v>
      </c>
      <c r="C35" s="140" t="s">
        <v>1093</v>
      </c>
      <c r="D35" s="140" t="s">
        <v>1130</v>
      </c>
      <c r="E35" s="141" t="s">
        <v>871</v>
      </c>
      <c r="F35" s="140" t="s">
        <v>924</v>
      </c>
      <c r="G35" s="408">
        <v>39.784999999999997</v>
      </c>
      <c r="H35" s="284">
        <v>0.754</v>
      </c>
      <c r="I35" s="284" t="s">
        <v>1133</v>
      </c>
      <c r="J35" s="284" t="s">
        <v>1133</v>
      </c>
      <c r="K35" s="408">
        <v>54.131999999999998</v>
      </c>
      <c r="L35" s="284" t="s">
        <v>1133</v>
      </c>
      <c r="M35" s="284" t="s">
        <v>1133</v>
      </c>
      <c r="N35" s="284" t="s">
        <v>1133</v>
      </c>
      <c r="O35" s="284">
        <v>0.122</v>
      </c>
      <c r="P35" s="284" t="s">
        <v>1133</v>
      </c>
      <c r="Q35" s="284">
        <v>0.69799999999999995</v>
      </c>
      <c r="R35" s="284">
        <f t="shared" si="11"/>
        <v>0.2792</v>
      </c>
      <c r="S35" s="286">
        <f t="shared" si="12"/>
        <v>2792</v>
      </c>
      <c r="T35" s="284">
        <v>3.4129999999999998</v>
      </c>
      <c r="U35" s="284" t="s">
        <v>1133</v>
      </c>
      <c r="V35" s="420" t="s">
        <v>926</v>
      </c>
      <c r="W35" s="408">
        <v>99.019999999999968</v>
      </c>
      <c r="X35" s="408"/>
      <c r="Y35" s="408"/>
      <c r="Z35" s="408"/>
      <c r="AA35" s="462">
        <v>0.85</v>
      </c>
      <c r="AB35" s="453">
        <v>951</v>
      </c>
      <c r="AC35" s="454">
        <v>7.4</v>
      </c>
      <c r="AD35" s="454">
        <f t="shared" si="13"/>
        <v>10.731999999999999</v>
      </c>
      <c r="AE35" s="463">
        <f t="shared" si="14"/>
        <v>0.2264892240906799</v>
      </c>
      <c r="AF35" s="235">
        <f t="shared" si="15"/>
        <v>2264.8922409067991</v>
      </c>
      <c r="AG35" s="284">
        <v>2.67</v>
      </c>
      <c r="AH35" s="284">
        <f t="shared" si="16"/>
        <v>0.10456928838951311</v>
      </c>
      <c r="AI35" s="286">
        <f t="shared" si="17"/>
        <v>1045.6928838951312</v>
      </c>
    </row>
    <row r="36" spans="1:35" ht="12" customHeight="1">
      <c r="A36" s="140" t="s">
        <v>949</v>
      </c>
      <c r="B36" s="140" t="s">
        <v>1134</v>
      </c>
      <c r="C36" s="140" t="s">
        <v>1093</v>
      </c>
      <c r="D36" s="140" t="s">
        <v>1130</v>
      </c>
      <c r="E36" s="141" t="s">
        <v>871</v>
      </c>
      <c r="F36" s="140" t="s">
        <v>924</v>
      </c>
      <c r="G36" s="408">
        <v>40.712000000000003</v>
      </c>
      <c r="H36" s="284">
        <v>0.41899999999999998</v>
      </c>
      <c r="I36" s="284" t="s">
        <v>1133</v>
      </c>
      <c r="J36" s="284" t="s">
        <v>1133</v>
      </c>
      <c r="K36" s="408">
        <v>54.22</v>
      </c>
      <c r="L36" s="284" t="s">
        <v>1133</v>
      </c>
      <c r="M36" s="284">
        <v>0.14399999999999999</v>
      </c>
      <c r="N36" s="284" t="s">
        <v>1133</v>
      </c>
      <c r="O36" s="284">
        <v>0.16500000000000001</v>
      </c>
      <c r="P36" s="284" t="s">
        <v>1133</v>
      </c>
      <c r="Q36" s="284">
        <v>1.0429999999999999</v>
      </c>
      <c r="R36" s="284">
        <f t="shared" si="11"/>
        <v>0.41720000000000002</v>
      </c>
      <c r="S36" s="286">
        <f t="shared" si="12"/>
        <v>4172</v>
      </c>
      <c r="T36" s="284">
        <v>3.5230000000000001</v>
      </c>
      <c r="U36" s="284" t="s">
        <v>1133</v>
      </c>
      <c r="V36" s="420" t="s">
        <v>926</v>
      </c>
      <c r="W36" s="408">
        <v>100.34300000000003</v>
      </c>
      <c r="X36" s="408"/>
      <c r="Y36" s="408"/>
      <c r="Z36" s="408"/>
      <c r="AA36" s="462">
        <v>0.85</v>
      </c>
      <c r="AB36" s="453">
        <v>951</v>
      </c>
      <c r="AC36" s="454">
        <v>7.4</v>
      </c>
      <c r="AD36" s="454">
        <f t="shared" si="13"/>
        <v>10.731999999999999</v>
      </c>
      <c r="AE36" s="463">
        <f t="shared" si="14"/>
        <v>0.33843590361974091</v>
      </c>
      <c r="AF36" s="235">
        <f t="shared" si="15"/>
        <v>3384.3590361974093</v>
      </c>
      <c r="AG36" s="284">
        <v>2.67</v>
      </c>
      <c r="AH36" s="284">
        <f t="shared" si="16"/>
        <v>0.1562546816479401</v>
      </c>
      <c r="AI36" s="286">
        <f t="shared" si="17"/>
        <v>1562.5468164794011</v>
      </c>
    </row>
    <row r="37" spans="1:35" ht="12" customHeight="1">
      <c r="A37" s="140" t="s">
        <v>950</v>
      </c>
      <c r="B37" s="140" t="s">
        <v>1134</v>
      </c>
      <c r="C37" s="140" t="s">
        <v>1094</v>
      </c>
      <c r="D37" s="140" t="s">
        <v>1130</v>
      </c>
      <c r="E37" s="141" t="s">
        <v>871</v>
      </c>
      <c r="F37" s="140" t="s">
        <v>924</v>
      </c>
      <c r="G37" s="408">
        <v>42.167999999999999</v>
      </c>
      <c r="H37" s="284">
        <v>0.28399999999999997</v>
      </c>
      <c r="I37" s="284" t="s">
        <v>1133</v>
      </c>
      <c r="J37" s="284" t="s">
        <v>1133</v>
      </c>
      <c r="K37" s="408">
        <v>55.249000000000002</v>
      </c>
      <c r="L37" s="284" t="s">
        <v>1133</v>
      </c>
      <c r="M37" s="284">
        <v>0.13300000000000001</v>
      </c>
      <c r="N37" s="284" t="s">
        <v>1133</v>
      </c>
      <c r="O37" s="284">
        <v>0.114</v>
      </c>
      <c r="P37" s="284" t="s">
        <v>1133</v>
      </c>
      <c r="Q37" s="284">
        <v>0.44700000000000001</v>
      </c>
      <c r="R37" s="284">
        <f t="shared" si="11"/>
        <v>0.17880000000000001</v>
      </c>
      <c r="S37" s="286">
        <f t="shared" si="12"/>
        <v>1788.0000000000002</v>
      </c>
      <c r="T37" s="284">
        <v>3.492</v>
      </c>
      <c r="U37" s="284" t="s">
        <v>1133</v>
      </c>
      <c r="V37" s="420" t="s">
        <v>926</v>
      </c>
      <c r="W37" s="408">
        <v>101.971</v>
      </c>
      <c r="X37" s="408"/>
      <c r="Y37" s="408"/>
      <c r="Z37" s="408"/>
      <c r="AA37" s="462">
        <v>0.85</v>
      </c>
      <c r="AB37" s="453">
        <v>951</v>
      </c>
      <c r="AC37" s="454">
        <v>7.4</v>
      </c>
      <c r="AD37" s="454">
        <f t="shared" si="13"/>
        <v>10.731999999999999</v>
      </c>
      <c r="AE37" s="463">
        <f t="shared" si="14"/>
        <v>0.14504395869417469</v>
      </c>
      <c r="AF37" s="235">
        <f t="shared" si="15"/>
        <v>1450.4395869417469</v>
      </c>
      <c r="AG37" s="284">
        <v>2.67</v>
      </c>
      <c r="AH37" s="284">
        <f t="shared" si="16"/>
        <v>6.6966292134831462E-2</v>
      </c>
      <c r="AI37" s="286">
        <f t="shared" si="17"/>
        <v>669.66292134831463</v>
      </c>
    </row>
    <row r="38" spans="1:35" ht="12" customHeight="1">
      <c r="A38" s="140" t="s">
        <v>951</v>
      </c>
      <c r="B38" s="140" t="s">
        <v>1134</v>
      </c>
      <c r="C38" s="140" t="s">
        <v>1094</v>
      </c>
      <c r="D38" s="140" t="s">
        <v>1130</v>
      </c>
      <c r="E38" s="141" t="s">
        <v>871</v>
      </c>
      <c r="F38" s="140" t="s">
        <v>924</v>
      </c>
      <c r="G38" s="408">
        <v>41.012</v>
      </c>
      <c r="H38" s="284">
        <v>0.40600000000000003</v>
      </c>
      <c r="I38" s="284" t="s">
        <v>1133</v>
      </c>
      <c r="J38" s="284" t="s">
        <v>1133</v>
      </c>
      <c r="K38" s="408">
        <v>54.579000000000001</v>
      </c>
      <c r="L38" s="284" t="s">
        <v>1133</v>
      </c>
      <c r="M38" s="284">
        <v>7.2999999999999995E-2</v>
      </c>
      <c r="N38" s="284" t="s">
        <v>1133</v>
      </c>
      <c r="O38" s="284">
        <v>0.105</v>
      </c>
      <c r="P38" s="284" t="s">
        <v>1133</v>
      </c>
      <c r="Q38" s="284">
        <v>0.40400000000000003</v>
      </c>
      <c r="R38" s="284">
        <f t="shared" si="11"/>
        <v>0.16160000000000002</v>
      </c>
      <c r="S38" s="286">
        <f t="shared" si="12"/>
        <v>1616.0000000000002</v>
      </c>
      <c r="T38" s="284">
        <v>3.71</v>
      </c>
      <c r="U38" s="284" t="s">
        <v>1133</v>
      </c>
      <c r="V38" s="420" t="s">
        <v>926</v>
      </c>
      <c r="W38" s="408">
        <v>100.32899999999998</v>
      </c>
      <c r="X38" s="408"/>
      <c r="Y38" s="408"/>
      <c r="Z38" s="408"/>
      <c r="AA38" s="462">
        <v>0.85</v>
      </c>
      <c r="AB38" s="453">
        <v>951</v>
      </c>
      <c r="AC38" s="454">
        <v>7.4</v>
      </c>
      <c r="AD38" s="454">
        <f t="shared" si="13"/>
        <v>10.731999999999999</v>
      </c>
      <c r="AE38" s="463">
        <f t="shared" si="14"/>
        <v>0.13109118414417578</v>
      </c>
      <c r="AF38" s="235">
        <f t="shared" si="15"/>
        <v>1310.9118414417578</v>
      </c>
      <c r="AG38" s="284">
        <v>2.67</v>
      </c>
      <c r="AH38" s="284">
        <f t="shared" si="16"/>
        <v>6.0524344569288402E-2</v>
      </c>
      <c r="AI38" s="286">
        <f t="shared" si="17"/>
        <v>605.24344569288405</v>
      </c>
    </row>
    <row r="39" spans="1:35" ht="12" customHeight="1">
      <c r="A39" s="140" t="s">
        <v>952</v>
      </c>
      <c r="B39" s="140" t="s">
        <v>1134</v>
      </c>
      <c r="C39" s="140" t="s">
        <v>1094</v>
      </c>
      <c r="D39" s="140" t="s">
        <v>1130</v>
      </c>
      <c r="E39" s="141" t="s">
        <v>871</v>
      </c>
      <c r="F39" s="140" t="s">
        <v>924</v>
      </c>
      <c r="G39" s="408">
        <v>41.856000000000002</v>
      </c>
      <c r="H39" s="284">
        <v>0.27700000000000002</v>
      </c>
      <c r="I39" s="284">
        <v>1.4E-2</v>
      </c>
      <c r="J39" s="284" t="s">
        <v>1133</v>
      </c>
      <c r="K39" s="408">
        <v>54.72</v>
      </c>
      <c r="L39" s="284">
        <v>6.7000000000000004E-2</v>
      </c>
      <c r="M39" s="284">
        <v>5.8000000000000003E-2</v>
      </c>
      <c r="N39" s="284" t="s">
        <v>1133</v>
      </c>
      <c r="O39" s="284">
        <v>0.10199999999999999</v>
      </c>
      <c r="P39" s="284" t="s">
        <v>1133</v>
      </c>
      <c r="Q39" s="284">
        <v>0.44700000000000001</v>
      </c>
      <c r="R39" s="284">
        <f t="shared" si="11"/>
        <v>0.17880000000000001</v>
      </c>
      <c r="S39" s="286">
        <f t="shared" si="12"/>
        <v>1788.0000000000002</v>
      </c>
      <c r="T39" s="284">
        <v>3.419</v>
      </c>
      <c r="U39" s="284" t="s">
        <v>1133</v>
      </c>
      <c r="V39" s="420" t="s">
        <v>926</v>
      </c>
      <c r="W39" s="408">
        <v>100.98700000000002</v>
      </c>
      <c r="X39" s="408"/>
      <c r="Y39" s="408"/>
      <c r="Z39" s="408"/>
      <c r="AA39" s="462">
        <v>0.85</v>
      </c>
      <c r="AB39" s="453">
        <v>951</v>
      </c>
      <c r="AC39" s="454">
        <v>7.4</v>
      </c>
      <c r="AD39" s="454">
        <f t="shared" si="13"/>
        <v>10.731999999999999</v>
      </c>
      <c r="AE39" s="463">
        <f t="shared" si="14"/>
        <v>0.14504395869417469</v>
      </c>
      <c r="AF39" s="235">
        <f t="shared" si="15"/>
        <v>1450.4395869417469</v>
      </c>
      <c r="AG39" s="284">
        <v>2.67</v>
      </c>
      <c r="AH39" s="284">
        <f t="shared" si="16"/>
        <v>6.6966292134831462E-2</v>
      </c>
      <c r="AI39" s="286">
        <f t="shared" si="17"/>
        <v>669.66292134831463</v>
      </c>
    </row>
    <row r="40" spans="1:35" ht="12" customHeight="1">
      <c r="A40" s="140" t="s">
        <v>953</v>
      </c>
      <c r="B40" s="140" t="s">
        <v>1134</v>
      </c>
      <c r="C40" s="140" t="s">
        <v>1094</v>
      </c>
      <c r="D40" s="140" t="s">
        <v>1131</v>
      </c>
      <c r="E40" s="141" t="s">
        <v>871</v>
      </c>
      <c r="F40" s="140" t="s">
        <v>924</v>
      </c>
      <c r="G40" s="408">
        <v>41.16</v>
      </c>
      <c r="H40" s="284">
        <v>0.36799999999999999</v>
      </c>
      <c r="I40" s="284" t="s">
        <v>1133</v>
      </c>
      <c r="J40" s="284" t="s">
        <v>1133</v>
      </c>
      <c r="K40" s="408">
        <v>54.774000000000001</v>
      </c>
      <c r="L40" s="284">
        <v>6.5000000000000002E-2</v>
      </c>
      <c r="M40" s="284">
        <v>9.6000000000000002E-2</v>
      </c>
      <c r="N40" s="284" t="s">
        <v>1133</v>
      </c>
      <c r="O40" s="284">
        <v>9.6000000000000002E-2</v>
      </c>
      <c r="P40" s="284" t="s">
        <v>1133</v>
      </c>
      <c r="Q40" s="284">
        <v>0.496</v>
      </c>
      <c r="R40" s="284">
        <f t="shared" si="11"/>
        <v>0.19840000000000002</v>
      </c>
      <c r="S40" s="286">
        <f t="shared" si="12"/>
        <v>1984.0000000000002</v>
      </c>
      <c r="T40" s="284">
        <v>3.5430000000000001</v>
      </c>
      <c r="U40" s="284" t="s">
        <v>1133</v>
      </c>
      <c r="V40" s="420" t="s">
        <v>926</v>
      </c>
      <c r="W40" s="408">
        <v>100.628</v>
      </c>
      <c r="X40" s="408"/>
      <c r="Y40" s="408"/>
      <c r="Z40" s="408"/>
      <c r="AA40" s="462">
        <v>0.85</v>
      </c>
      <c r="AB40" s="453">
        <v>951</v>
      </c>
      <c r="AC40" s="454">
        <v>7.4</v>
      </c>
      <c r="AD40" s="454">
        <f t="shared" si="13"/>
        <v>10.731999999999999</v>
      </c>
      <c r="AE40" s="463">
        <f t="shared" si="14"/>
        <v>0.16094363201859205</v>
      </c>
      <c r="AF40" s="235">
        <f t="shared" si="15"/>
        <v>1609.4363201859205</v>
      </c>
      <c r="AG40" s="284">
        <v>2.67</v>
      </c>
      <c r="AH40" s="284">
        <f t="shared" si="16"/>
        <v>7.4307116104868925E-2</v>
      </c>
      <c r="AI40" s="286">
        <f t="shared" si="17"/>
        <v>743.07116104868931</v>
      </c>
    </row>
    <row r="41" spans="1:35" ht="12" customHeight="1">
      <c r="A41" s="140" t="s">
        <v>954</v>
      </c>
      <c r="B41" s="140" t="s">
        <v>1134</v>
      </c>
      <c r="C41" s="140" t="s">
        <v>1094</v>
      </c>
      <c r="D41" s="140" t="s">
        <v>1131</v>
      </c>
      <c r="E41" s="141" t="s">
        <v>871</v>
      </c>
      <c r="F41" s="140" t="s">
        <v>924</v>
      </c>
      <c r="G41" s="408">
        <v>40.558999999999997</v>
      </c>
      <c r="H41" s="284">
        <v>0.69499999999999995</v>
      </c>
      <c r="I41" s="284">
        <v>5.1999999999999998E-2</v>
      </c>
      <c r="J41" s="284" t="s">
        <v>1133</v>
      </c>
      <c r="K41" s="408">
        <v>54.21</v>
      </c>
      <c r="L41" s="284">
        <v>7.5999999999999998E-2</v>
      </c>
      <c r="M41" s="284">
        <v>8.6999999999999994E-2</v>
      </c>
      <c r="N41" s="284" t="s">
        <v>1133</v>
      </c>
      <c r="O41" s="284">
        <v>9.0999999999999998E-2</v>
      </c>
      <c r="P41" s="284">
        <v>1.4999999999999999E-2</v>
      </c>
      <c r="Q41" s="284">
        <v>0.47</v>
      </c>
      <c r="R41" s="284">
        <f t="shared" si="11"/>
        <v>0.188</v>
      </c>
      <c r="S41" s="286">
        <f t="shared" si="12"/>
        <v>1880</v>
      </c>
      <c r="T41" s="284">
        <v>3.6859999999999999</v>
      </c>
      <c r="U41" s="284" t="s">
        <v>1133</v>
      </c>
      <c r="V41" s="420" t="s">
        <v>926</v>
      </c>
      <c r="W41" s="408">
        <v>99.956999999999979</v>
      </c>
      <c r="X41" s="408"/>
      <c r="Y41" s="408"/>
      <c r="Z41" s="408"/>
      <c r="AA41" s="462">
        <v>0.85</v>
      </c>
      <c r="AB41" s="453">
        <v>951</v>
      </c>
      <c r="AC41" s="454">
        <v>7.4</v>
      </c>
      <c r="AD41" s="454">
        <f t="shared" si="13"/>
        <v>10.731999999999999</v>
      </c>
      <c r="AE41" s="463">
        <f t="shared" si="14"/>
        <v>0.15250707066277874</v>
      </c>
      <c r="AF41" s="235">
        <f t="shared" si="15"/>
        <v>1525.0707066277873</v>
      </c>
      <c r="AG41" s="284">
        <v>2.67</v>
      </c>
      <c r="AH41" s="284">
        <f t="shared" si="16"/>
        <v>7.04119850187266E-2</v>
      </c>
      <c r="AI41" s="286">
        <f t="shared" si="17"/>
        <v>704.11985018726602</v>
      </c>
    </row>
    <row r="42" spans="1:35" ht="12" customHeight="1">
      <c r="A42" s="142" t="s">
        <v>648</v>
      </c>
      <c r="B42" s="142"/>
      <c r="C42" s="142"/>
      <c r="D42" s="142"/>
      <c r="E42" s="143"/>
      <c r="F42" s="142"/>
      <c r="G42" s="464">
        <f t="shared" ref="G42:M42" si="18">AVERAGE(G31:G41)</f>
        <v>41.012454545454538</v>
      </c>
      <c r="H42" s="192">
        <f t="shared" si="18"/>
        <v>0.60209090909090901</v>
      </c>
      <c r="I42" s="192">
        <f t="shared" si="18"/>
        <v>7.7333333333333337E-2</v>
      </c>
      <c r="J42" s="192">
        <f t="shared" si="18"/>
        <v>0.17399999999999999</v>
      </c>
      <c r="K42" s="464">
        <f t="shared" si="18"/>
        <v>54.434909090909088</v>
      </c>
      <c r="L42" s="192">
        <f t="shared" si="18"/>
        <v>7.1750000000000008E-2</v>
      </c>
      <c r="M42" s="192">
        <f t="shared" si="18"/>
        <v>0.10688888888888888</v>
      </c>
      <c r="N42" s="192"/>
      <c r="O42" s="192">
        <f t="shared" ref="O42:T42" si="19">AVERAGE(O31:O41)</f>
        <v>9.6000000000000002E-2</v>
      </c>
      <c r="P42" s="192">
        <f t="shared" si="19"/>
        <v>1.4999999999999999E-2</v>
      </c>
      <c r="Q42" s="192">
        <f t="shared" si="19"/>
        <v>0.51254545454545442</v>
      </c>
      <c r="R42" s="192">
        <f t="shared" si="19"/>
        <v>0.20501818181818185</v>
      </c>
      <c r="S42" s="191">
        <f t="shared" si="19"/>
        <v>2050.181818181818</v>
      </c>
      <c r="T42" s="192">
        <f t="shared" si="19"/>
        <v>3.5272727272727278</v>
      </c>
      <c r="U42" s="192"/>
      <c r="V42" s="192"/>
      <c r="W42" s="464">
        <f>AVERAGE(W31:W41)</f>
        <v>100.41663636363637</v>
      </c>
      <c r="X42" s="464"/>
      <c r="Y42" s="464"/>
      <c r="Z42" s="464"/>
      <c r="AA42" s="192"/>
      <c r="AB42" s="190"/>
      <c r="AC42" s="464"/>
      <c r="AD42" s="464"/>
      <c r="AE42" s="190">
        <f>AVERAGE(AE31:AE41)</f>
        <v>0.1663123528813823</v>
      </c>
      <c r="AF42" s="191">
        <f>AVERAGE(AF31:AF41)</f>
        <v>1663.1235288138232</v>
      </c>
      <c r="AG42" s="191"/>
      <c r="AH42" s="192">
        <f>AVERAGE(AH31:AH41)</f>
        <v>7.6785835886959516E-2</v>
      </c>
      <c r="AI42" s="191">
        <f>AVERAGE(AI31:AI41)</f>
        <v>767.85835886959501</v>
      </c>
    </row>
    <row r="43" spans="1:35" ht="12" customHeight="1">
      <c r="A43" s="142" t="s">
        <v>966</v>
      </c>
      <c r="B43" s="142"/>
      <c r="C43" s="142"/>
      <c r="D43" s="142"/>
      <c r="E43" s="143"/>
      <c r="F43" s="142"/>
      <c r="G43" s="464">
        <f>_xlfn.STDEV.S(G31:G41)</f>
        <v>0.74324280872893311</v>
      </c>
      <c r="H43" s="192">
        <f>_xlfn.STDEV.S(H31:H41)</f>
        <v>0.47465744585868558</v>
      </c>
      <c r="I43" s="192">
        <f>_xlfn.STDEV.S(I31:I41)</f>
        <v>7.9103307979713058E-2</v>
      </c>
      <c r="J43" s="192"/>
      <c r="K43" s="464">
        <f>_xlfn.STDEV.S(K31:K41)</f>
        <v>0.43660175321348749</v>
      </c>
      <c r="L43" s="192">
        <f>_xlfn.STDEV.S(L31:L41)</f>
        <v>6.8007352543677201E-3</v>
      </c>
      <c r="M43" s="192">
        <f>_xlfn.STDEV.S(M31:M41)</f>
        <v>3.9011038323929687E-2</v>
      </c>
      <c r="N43" s="192"/>
      <c r="O43" s="192">
        <f>_xlfn.STDEV.S(O31:O41)</f>
        <v>3.5569649984221074E-2</v>
      </c>
      <c r="P43" s="192"/>
      <c r="Q43" s="192">
        <f>_xlfn.STDEV.S(Q31:Q41)</f>
        <v>0.23383856124957836</v>
      </c>
      <c r="R43" s="192">
        <f>_xlfn.STDEV.S(R31:R41)</f>
        <v>9.3535424499831224E-2</v>
      </c>
      <c r="S43" s="191">
        <f>_xlfn.STDEV.S(S31:S41)</f>
        <v>935.35424499831254</v>
      </c>
      <c r="T43" s="192">
        <f>_xlfn.STDEV.S(T31:T41)</f>
        <v>0.13210608684620925</v>
      </c>
      <c r="U43" s="192"/>
      <c r="V43" s="192"/>
      <c r="W43" s="464">
        <f>_xlfn.STDEV.S(W31:W41)</f>
        <v>0.7314428580179515</v>
      </c>
      <c r="X43" s="464"/>
      <c r="Y43" s="464"/>
      <c r="Z43" s="464"/>
      <c r="AA43" s="192"/>
      <c r="AB43" s="190"/>
      <c r="AC43" s="464"/>
      <c r="AD43" s="464"/>
      <c r="AE43" s="190">
        <f>_xlfn.STDEV.S(AE31:AE41)</f>
        <v>7.587666805142966E-2</v>
      </c>
      <c r="AF43" s="191">
        <f>_xlfn.STDEV.S(AF31:AF41)</f>
        <v>758.76668051429624</v>
      </c>
      <c r="AG43" s="191"/>
      <c r="AH43" s="192">
        <f>_xlfn.STDEV.S(AH31:AH41)</f>
        <v>3.5031994194693321E-2</v>
      </c>
      <c r="AI43" s="191">
        <f>_xlfn.STDEV.S(AI31:AI41)</f>
        <v>350.31994194693351</v>
      </c>
    </row>
    <row r="44" spans="1:35" ht="12" customHeight="1">
      <c r="A44" s="144"/>
      <c r="B44" s="144"/>
      <c r="C44" s="144"/>
      <c r="D44" s="144"/>
      <c r="E44" s="145"/>
      <c r="F44" s="144"/>
      <c r="G44" s="454"/>
      <c r="H44" s="308"/>
      <c r="I44" s="308"/>
      <c r="J44" s="308"/>
      <c r="K44" s="454"/>
      <c r="L44" s="308"/>
      <c r="M44" s="308"/>
      <c r="N44" s="308"/>
      <c r="O44" s="308"/>
      <c r="P44" s="308"/>
      <c r="Q44" s="308"/>
      <c r="R44" s="308"/>
      <c r="S44" s="235"/>
      <c r="T44" s="308"/>
      <c r="U44" s="308"/>
      <c r="V44" s="463"/>
      <c r="W44" s="454"/>
      <c r="X44" s="454"/>
      <c r="Y44" s="454"/>
      <c r="Z44" s="454"/>
      <c r="AA44" s="466"/>
      <c r="AB44" s="453"/>
      <c r="AC44" s="454"/>
      <c r="AD44" s="454"/>
      <c r="AE44" s="463"/>
      <c r="AF44" s="235"/>
      <c r="AG44" s="284"/>
      <c r="AH44" s="284"/>
      <c r="AI44" s="286"/>
    </row>
    <row r="45" spans="1:35" ht="12" customHeight="1">
      <c r="A45" s="140" t="s">
        <v>955</v>
      </c>
      <c r="B45" s="140" t="s">
        <v>1</v>
      </c>
      <c r="C45" s="140" t="s">
        <v>1093</v>
      </c>
      <c r="D45" s="140" t="s">
        <v>1130</v>
      </c>
      <c r="E45" s="141" t="s">
        <v>808</v>
      </c>
      <c r="F45" s="140" t="s">
        <v>924</v>
      </c>
      <c r="G45" s="408">
        <v>40.563000000000002</v>
      </c>
      <c r="H45" s="284">
        <v>0.51200000000000001</v>
      </c>
      <c r="I45" s="284" t="s">
        <v>1133</v>
      </c>
      <c r="J45" s="284" t="s">
        <v>1133</v>
      </c>
      <c r="K45" s="408">
        <v>54.488</v>
      </c>
      <c r="L45" s="284" t="s">
        <v>1133</v>
      </c>
      <c r="M45" s="284" t="s">
        <v>1133</v>
      </c>
      <c r="N45" s="284" t="s">
        <v>1133</v>
      </c>
      <c r="O45" s="284">
        <v>2.7E-2</v>
      </c>
      <c r="P45" s="284" t="s">
        <v>1133</v>
      </c>
      <c r="Q45" s="284">
        <v>0.40200000000000002</v>
      </c>
      <c r="R45" s="284">
        <f t="shared" ref="R45:R51" si="20">0.4*Q45</f>
        <v>0.16080000000000003</v>
      </c>
      <c r="S45" s="286">
        <f t="shared" ref="S45:S51" si="21">0.4*Q45*10000</f>
        <v>1608.0000000000002</v>
      </c>
      <c r="T45" s="284">
        <v>3.8149999999999999</v>
      </c>
      <c r="U45" s="284" t="s">
        <v>1133</v>
      </c>
      <c r="V45" s="420" t="s">
        <v>926</v>
      </c>
      <c r="W45" s="408">
        <v>99.911000000000001</v>
      </c>
      <c r="X45" s="408"/>
      <c r="Y45" s="408"/>
      <c r="Z45" s="408"/>
      <c r="AA45" s="462">
        <v>0.85</v>
      </c>
      <c r="AB45" s="453">
        <v>911</v>
      </c>
      <c r="AC45" s="454">
        <v>7.4</v>
      </c>
      <c r="AD45" s="454">
        <f t="shared" ref="AD45:AD51" si="22">7.4+((14.2-7.4)/100)*(1000-AB45)</f>
        <v>13.452</v>
      </c>
      <c r="AE45" s="463">
        <f t="shared" ref="AE45:AE51" si="23">(R45/AA45)/(AD45/AC45)</f>
        <v>0.10406674712703996</v>
      </c>
      <c r="AF45" s="235">
        <f t="shared" ref="AF45:AF51" si="24">AE45*10000</f>
        <v>1040.6674712703996</v>
      </c>
      <c r="AG45" s="284">
        <v>5.09</v>
      </c>
      <c r="AH45" s="284">
        <f t="shared" ref="AH45:AH51" si="25">R45/AG45</f>
        <v>3.1591355599214152E-2</v>
      </c>
      <c r="AI45" s="286">
        <f t="shared" ref="AI45:AI51" si="26">AH45*10000</f>
        <v>315.91355599214154</v>
      </c>
    </row>
    <row r="46" spans="1:35" ht="12" customHeight="1">
      <c r="A46" s="140" t="s">
        <v>955</v>
      </c>
      <c r="B46" s="140" t="s">
        <v>1</v>
      </c>
      <c r="C46" s="140" t="s">
        <v>1094</v>
      </c>
      <c r="D46" s="140" t="s">
        <v>1132</v>
      </c>
      <c r="E46" s="141" t="s">
        <v>871</v>
      </c>
      <c r="F46" s="140" t="s">
        <v>924</v>
      </c>
      <c r="G46" s="408">
        <v>42.649000000000001</v>
      </c>
      <c r="H46" s="284">
        <v>0.22700000000000001</v>
      </c>
      <c r="I46" s="284" t="s">
        <v>1133</v>
      </c>
      <c r="J46" s="284" t="s">
        <v>1133</v>
      </c>
      <c r="K46" s="408">
        <v>54.889000000000003</v>
      </c>
      <c r="L46" s="284" t="s">
        <v>1133</v>
      </c>
      <c r="M46" s="284" t="s">
        <v>1133</v>
      </c>
      <c r="N46" s="284" t="s">
        <v>1133</v>
      </c>
      <c r="O46" s="284">
        <v>4.2999999999999997E-2</v>
      </c>
      <c r="P46" s="284" t="s">
        <v>1133</v>
      </c>
      <c r="Q46" s="284">
        <v>0.30299999999999999</v>
      </c>
      <c r="R46" s="284">
        <f t="shared" si="20"/>
        <v>0.1212</v>
      </c>
      <c r="S46" s="286">
        <f t="shared" si="21"/>
        <v>1212</v>
      </c>
      <c r="T46" s="284">
        <v>3.5659999999999998</v>
      </c>
      <c r="U46" s="284" t="s">
        <v>1133</v>
      </c>
      <c r="V46" s="420" t="s">
        <v>926</v>
      </c>
      <c r="W46" s="408">
        <v>101.819</v>
      </c>
      <c r="X46" s="408"/>
      <c r="Y46" s="408"/>
      <c r="Z46" s="408"/>
      <c r="AA46" s="462">
        <v>0.85</v>
      </c>
      <c r="AB46" s="453">
        <v>911</v>
      </c>
      <c r="AC46" s="454">
        <v>7.4</v>
      </c>
      <c r="AD46" s="454">
        <f t="shared" si="22"/>
        <v>13.452</v>
      </c>
      <c r="AE46" s="463">
        <f t="shared" si="23"/>
        <v>7.8438369103216679E-2</v>
      </c>
      <c r="AF46" s="235">
        <f t="shared" si="24"/>
        <v>784.38369103216678</v>
      </c>
      <c r="AG46" s="284">
        <v>5.09</v>
      </c>
      <c r="AH46" s="284">
        <f t="shared" si="25"/>
        <v>2.381139489194499E-2</v>
      </c>
      <c r="AI46" s="286">
        <f t="shared" si="26"/>
        <v>238.11394891944991</v>
      </c>
    </row>
    <row r="47" spans="1:35" ht="12" customHeight="1">
      <c r="A47" s="140" t="s">
        <v>956</v>
      </c>
      <c r="B47" s="140" t="s">
        <v>1</v>
      </c>
      <c r="C47" s="140" t="s">
        <v>1094</v>
      </c>
      <c r="D47" s="140" t="s">
        <v>1132</v>
      </c>
      <c r="E47" s="141" t="s">
        <v>871</v>
      </c>
      <c r="F47" s="140" t="s">
        <v>924</v>
      </c>
      <c r="G47" s="408">
        <v>41.710999999999999</v>
      </c>
      <c r="H47" s="284">
        <v>0.17899999999999999</v>
      </c>
      <c r="I47" s="284" t="s">
        <v>1133</v>
      </c>
      <c r="J47" s="284" t="s">
        <v>1133</v>
      </c>
      <c r="K47" s="408">
        <v>54.637</v>
      </c>
      <c r="L47" s="284">
        <v>6.7000000000000004E-2</v>
      </c>
      <c r="M47" s="284" t="s">
        <v>1133</v>
      </c>
      <c r="N47" s="284" t="s">
        <v>1133</v>
      </c>
      <c r="O47" s="284">
        <v>2.9000000000000001E-2</v>
      </c>
      <c r="P47" s="284" t="s">
        <v>1133</v>
      </c>
      <c r="Q47" s="284">
        <v>0.13600000000000001</v>
      </c>
      <c r="R47" s="284">
        <f t="shared" si="20"/>
        <v>5.4400000000000004E-2</v>
      </c>
      <c r="S47" s="286">
        <f t="shared" si="21"/>
        <v>544</v>
      </c>
      <c r="T47" s="284">
        <v>3.5569999999999999</v>
      </c>
      <c r="U47" s="284" t="s">
        <v>1133</v>
      </c>
      <c r="V47" s="420" t="s">
        <v>926</v>
      </c>
      <c r="W47" s="408">
        <v>100.43799999999997</v>
      </c>
      <c r="X47" s="408"/>
      <c r="Y47" s="408"/>
      <c r="Z47" s="408"/>
      <c r="AA47" s="462">
        <v>0.85</v>
      </c>
      <c r="AB47" s="453">
        <v>911</v>
      </c>
      <c r="AC47" s="454">
        <v>7.4</v>
      </c>
      <c r="AD47" s="454">
        <f t="shared" si="22"/>
        <v>13.452</v>
      </c>
      <c r="AE47" s="463">
        <f t="shared" si="23"/>
        <v>3.5206660719595599E-2</v>
      </c>
      <c r="AF47" s="235">
        <f t="shared" si="24"/>
        <v>352.06660719595601</v>
      </c>
      <c r="AG47" s="284">
        <v>5.09</v>
      </c>
      <c r="AH47" s="284">
        <f t="shared" si="25"/>
        <v>1.0687622789783892E-2</v>
      </c>
      <c r="AI47" s="286">
        <f t="shared" si="26"/>
        <v>106.87622789783892</v>
      </c>
    </row>
    <row r="48" spans="1:35" ht="12" customHeight="1">
      <c r="A48" s="140" t="s">
        <v>957</v>
      </c>
      <c r="B48" s="140" t="s">
        <v>1</v>
      </c>
      <c r="C48" s="140" t="s">
        <v>1094</v>
      </c>
      <c r="D48" s="140" t="s">
        <v>1132</v>
      </c>
      <c r="E48" s="141" t="s">
        <v>871</v>
      </c>
      <c r="F48" s="140" t="s">
        <v>924</v>
      </c>
      <c r="G48" s="408">
        <v>42.689</v>
      </c>
      <c r="H48" s="284">
        <v>0.311</v>
      </c>
      <c r="I48" s="284" t="s">
        <v>1133</v>
      </c>
      <c r="J48" s="284">
        <v>1.6E-2</v>
      </c>
      <c r="K48" s="408">
        <v>54.674999999999997</v>
      </c>
      <c r="L48" s="284" t="s">
        <v>1133</v>
      </c>
      <c r="M48" s="284">
        <v>6.8000000000000005E-2</v>
      </c>
      <c r="N48" s="284" t="s">
        <v>1133</v>
      </c>
      <c r="O48" s="284">
        <v>4.5999999999999999E-2</v>
      </c>
      <c r="P48" s="284" t="s">
        <v>1133</v>
      </c>
      <c r="Q48" s="284">
        <v>0.19900000000000001</v>
      </c>
      <c r="R48" s="284">
        <f t="shared" si="20"/>
        <v>7.9600000000000004E-2</v>
      </c>
      <c r="S48" s="286">
        <f t="shared" si="21"/>
        <v>796</v>
      </c>
      <c r="T48" s="284">
        <v>3.512</v>
      </c>
      <c r="U48" s="284" t="s">
        <v>1133</v>
      </c>
      <c r="V48" s="420" t="s">
        <v>926</v>
      </c>
      <c r="W48" s="408">
        <v>101.62000000000002</v>
      </c>
      <c r="X48" s="408"/>
      <c r="Y48" s="408"/>
      <c r="Z48" s="408"/>
      <c r="AA48" s="462">
        <v>0.85</v>
      </c>
      <c r="AB48" s="453">
        <v>911</v>
      </c>
      <c r="AC48" s="454">
        <v>7.4</v>
      </c>
      <c r="AD48" s="454">
        <f t="shared" si="22"/>
        <v>13.452</v>
      </c>
      <c r="AE48" s="463">
        <f t="shared" si="23"/>
        <v>5.1515628552937683E-2</v>
      </c>
      <c r="AF48" s="235">
        <f t="shared" si="24"/>
        <v>515.15628552937687</v>
      </c>
      <c r="AG48" s="284">
        <v>5.09</v>
      </c>
      <c r="AH48" s="284">
        <f t="shared" si="25"/>
        <v>1.5638506876227899E-2</v>
      </c>
      <c r="AI48" s="286">
        <f t="shared" si="26"/>
        <v>156.38506876227899</v>
      </c>
    </row>
    <row r="49" spans="1:66" ht="12" customHeight="1">
      <c r="A49" s="140" t="s">
        <v>958</v>
      </c>
      <c r="B49" s="140" t="s">
        <v>1</v>
      </c>
      <c r="C49" s="140" t="s">
        <v>1094</v>
      </c>
      <c r="D49" s="140" t="s">
        <v>1132</v>
      </c>
      <c r="E49" s="141" t="s">
        <v>871</v>
      </c>
      <c r="F49" s="140" t="s">
        <v>924</v>
      </c>
      <c r="G49" s="408">
        <v>42.042999999999999</v>
      </c>
      <c r="H49" s="284">
        <v>0.29099999999999998</v>
      </c>
      <c r="I49" s="284" t="s">
        <v>1133</v>
      </c>
      <c r="J49" s="284" t="s">
        <v>1133</v>
      </c>
      <c r="K49" s="408">
        <v>54.731000000000002</v>
      </c>
      <c r="L49" s="284">
        <v>6.0999999999999999E-2</v>
      </c>
      <c r="M49" s="284">
        <v>7.6999999999999999E-2</v>
      </c>
      <c r="N49" s="284" t="s">
        <v>1133</v>
      </c>
      <c r="O49" s="284">
        <v>0.05</v>
      </c>
      <c r="P49" s="284" t="s">
        <v>1133</v>
      </c>
      <c r="Q49" s="284">
        <v>0.216</v>
      </c>
      <c r="R49" s="284">
        <f t="shared" si="20"/>
        <v>8.6400000000000005E-2</v>
      </c>
      <c r="S49" s="286">
        <f t="shared" si="21"/>
        <v>864</v>
      </c>
      <c r="T49" s="284">
        <v>4.0819999999999999</v>
      </c>
      <c r="U49" s="284">
        <v>2.1000000000000001E-2</v>
      </c>
      <c r="V49" s="420" t="s">
        <v>926</v>
      </c>
      <c r="W49" s="408">
        <v>101.60799999999999</v>
      </c>
      <c r="X49" s="419">
        <v>0.99725057275082585</v>
      </c>
      <c r="Y49" s="419">
        <v>2.7494272491741865E-3</v>
      </c>
      <c r="Z49" s="419">
        <v>0</v>
      </c>
      <c r="AA49" s="462">
        <v>0.85</v>
      </c>
      <c r="AB49" s="453">
        <v>911</v>
      </c>
      <c r="AC49" s="454">
        <v>7.4</v>
      </c>
      <c r="AD49" s="454">
        <f t="shared" si="22"/>
        <v>13.452</v>
      </c>
      <c r="AE49" s="463">
        <f t="shared" si="23"/>
        <v>5.591646114288714E-2</v>
      </c>
      <c r="AF49" s="235">
        <f t="shared" si="24"/>
        <v>559.16461142887135</v>
      </c>
      <c r="AG49" s="284">
        <v>5.09</v>
      </c>
      <c r="AH49" s="284">
        <f t="shared" si="25"/>
        <v>1.6974459724950885E-2</v>
      </c>
      <c r="AI49" s="286">
        <f t="shared" si="26"/>
        <v>169.74459724950884</v>
      </c>
    </row>
    <row r="50" spans="1:66" ht="12" customHeight="1">
      <c r="A50" s="140" t="s">
        <v>959</v>
      </c>
      <c r="B50" s="140" t="s">
        <v>1</v>
      </c>
      <c r="C50" s="140" t="s">
        <v>1094</v>
      </c>
      <c r="D50" s="140" t="s">
        <v>1132</v>
      </c>
      <c r="E50" s="141" t="s">
        <v>871</v>
      </c>
      <c r="F50" s="140" t="s">
        <v>924</v>
      </c>
      <c r="G50" s="408">
        <v>41.701999999999998</v>
      </c>
      <c r="H50" s="284">
        <v>0.39500000000000002</v>
      </c>
      <c r="I50" s="284" t="s">
        <v>1133</v>
      </c>
      <c r="J50" s="284" t="s">
        <v>1133</v>
      </c>
      <c r="K50" s="408">
        <v>54.853000000000002</v>
      </c>
      <c r="L50" s="284" t="s">
        <v>1133</v>
      </c>
      <c r="M50" s="284" t="s">
        <v>1133</v>
      </c>
      <c r="N50" s="284" t="s">
        <v>1133</v>
      </c>
      <c r="O50" s="284">
        <v>3.3000000000000002E-2</v>
      </c>
      <c r="P50" s="284" t="s">
        <v>1133</v>
      </c>
      <c r="Q50" s="284">
        <v>0.252</v>
      </c>
      <c r="R50" s="284">
        <f t="shared" si="20"/>
        <v>0.1008</v>
      </c>
      <c r="S50" s="286">
        <f t="shared" si="21"/>
        <v>1008</v>
      </c>
      <c r="T50" s="284">
        <v>4.1159999999999997</v>
      </c>
      <c r="U50" s="284">
        <v>2.1000000000000001E-2</v>
      </c>
      <c r="V50" s="420" t="s">
        <v>926</v>
      </c>
      <c r="W50" s="408">
        <v>101.48199999999999</v>
      </c>
      <c r="X50" s="419">
        <v>0.99727322231979054</v>
      </c>
      <c r="Y50" s="419">
        <v>2.7267776802094622E-3</v>
      </c>
      <c r="Z50" s="419">
        <v>0</v>
      </c>
      <c r="AA50" s="462">
        <v>0.85</v>
      </c>
      <c r="AB50" s="453">
        <v>911</v>
      </c>
      <c r="AC50" s="454">
        <v>7.4</v>
      </c>
      <c r="AD50" s="454">
        <f t="shared" si="22"/>
        <v>13.452</v>
      </c>
      <c r="AE50" s="463">
        <f t="shared" si="23"/>
        <v>6.523587133336832E-2</v>
      </c>
      <c r="AF50" s="235">
        <f t="shared" si="24"/>
        <v>652.35871333368323</v>
      </c>
      <c r="AG50" s="284">
        <v>5.09</v>
      </c>
      <c r="AH50" s="284">
        <f t="shared" si="25"/>
        <v>1.9803536345776033E-2</v>
      </c>
      <c r="AI50" s="286">
        <f t="shared" si="26"/>
        <v>198.03536345776033</v>
      </c>
    </row>
    <row r="51" spans="1:66" ht="12.5" customHeight="1">
      <c r="A51" s="140" t="s">
        <v>960</v>
      </c>
      <c r="B51" s="140" t="s">
        <v>1</v>
      </c>
      <c r="C51" s="140" t="s">
        <v>1094</v>
      </c>
      <c r="D51" s="140" t="s">
        <v>1132</v>
      </c>
      <c r="E51" s="141" t="s">
        <v>871</v>
      </c>
      <c r="F51" s="140" t="s">
        <v>924</v>
      </c>
      <c r="G51" s="408">
        <v>41.914000000000001</v>
      </c>
      <c r="H51" s="284">
        <v>0.31900000000000001</v>
      </c>
      <c r="I51" s="284" t="s">
        <v>1133</v>
      </c>
      <c r="J51" s="284" t="s">
        <v>1133</v>
      </c>
      <c r="K51" s="408">
        <v>55.052</v>
      </c>
      <c r="L51" s="284" t="s">
        <v>1133</v>
      </c>
      <c r="M51" s="284">
        <v>7.6999999999999999E-2</v>
      </c>
      <c r="N51" s="284" t="s">
        <v>1133</v>
      </c>
      <c r="O51" s="284">
        <v>7.4999999999999997E-2</v>
      </c>
      <c r="P51" s="284" t="s">
        <v>1133</v>
      </c>
      <c r="Q51" s="284">
        <v>0.41899999999999998</v>
      </c>
      <c r="R51" s="284">
        <f t="shared" si="20"/>
        <v>0.1676</v>
      </c>
      <c r="S51" s="286">
        <f t="shared" si="21"/>
        <v>1676</v>
      </c>
      <c r="T51" s="284">
        <v>3.6949999999999998</v>
      </c>
      <c r="U51" s="284" t="s">
        <v>1133</v>
      </c>
      <c r="V51" s="420" t="s">
        <v>926</v>
      </c>
      <c r="W51" s="408">
        <v>101.637</v>
      </c>
      <c r="X51" s="408"/>
      <c r="Y51" s="408"/>
      <c r="Z51" s="408"/>
      <c r="AA51" s="462">
        <v>0.85</v>
      </c>
      <c r="AB51" s="453">
        <v>911</v>
      </c>
      <c r="AC51" s="454">
        <v>7.4</v>
      </c>
      <c r="AD51" s="454">
        <f t="shared" si="22"/>
        <v>13.452</v>
      </c>
      <c r="AE51" s="463">
        <f t="shared" si="23"/>
        <v>0.10846757971698939</v>
      </c>
      <c r="AF51" s="235">
        <f t="shared" si="24"/>
        <v>1084.6757971698939</v>
      </c>
      <c r="AG51" s="284">
        <v>5.09</v>
      </c>
      <c r="AH51" s="284">
        <f t="shared" si="25"/>
        <v>3.2927308447937134E-2</v>
      </c>
      <c r="AI51" s="286">
        <f t="shared" si="26"/>
        <v>329.27308447937133</v>
      </c>
    </row>
    <row r="52" spans="1:66" ht="12" customHeight="1">
      <c r="A52" s="142" t="s">
        <v>648</v>
      </c>
      <c r="B52" s="142"/>
      <c r="C52" s="142"/>
      <c r="D52" s="142"/>
      <c r="E52" s="143"/>
      <c r="F52" s="142"/>
      <c r="G52" s="464">
        <f>AVERAGE(G45:G51)</f>
        <v>41.895857142857146</v>
      </c>
      <c r="H52" s="192">
        <f>AVERAGE(H45:H51)</f>
        <v>0.31914285714285712</v>
      </c>
      <c r="I52" s="192"/>
      <c r="J52" s="192">
        <f>AVERAGE(J45:J51)</f>
        <v>1.6E-2</v>
      </c>
      <c r="K52" s="464">
        <f>AVERAGE(K45:K51)</f>
        <v>54.760714285714293</v>
      </c>
      <c r="L52" s="192">
        <f>AVERAGE(L45:L51)</f>
        <v>6.4000000000000001E-2</v>
      </c>
      <c r="M52" s="192">
        <f>AVERAGE(M45:M51)</f>
        <v>7.400000000000001E-2</v>
      </c>
      <c r="N52" s="192"/>
      <c r="O52" s="192">
        <f>AVERAGE(O45:O51)</f>
        <v>4.3285714285714282E-2</v>
      </c>
      <c r="P52" s="192"/>
      <c r="Q52" s="192">
        <f>AVERAGE(Q45:Q51)</f>
        <v>0.2752857142857143</v>
      </c>
      <c r="R52" s="192">
        <f>AVERAGE(R45:R51)</f>
        <v>0.11011428571428572</v>
      </c>
      <c r="S52" s="191">
        <f>AVERAGE(S45:S51)</f>
        <v>1101.1428571428571</v>
      </c>
      <c r="T52" s="192">
        <f>AVERAGE(T45:T51)</f>
        <v>3.7632857142857143</v>
      </c>
      <c r="U52" s="192">
        <f>AVERAGE(U45:U51)</f>
        <v>2.1000000000000001E-2</v>
      </c>
      <c r="V52" s="192"/>
      <c r="W52" s="464">
        <f>AVERAGE(W45:W51)</f>
        <v>101.21642857142858</v>
      </c>
      <c r="X52" s="464"/>
      <c r="Y52" s="464"/>
      <c r="Z52" s="464"/>
      <c r="AA52" s="192"/>
      <c r="AB52" s="191"/>
      <c r="AC52" s="464"/>
      <c r="AD52" s="464"/>
      <c r="AE52" s="190">
        <f>AVERAGE(AE45:AE51)</f>
        <v>7.1263902528004977E-2</v>
      </c>
      <c r="AF52" s="191">
        <f>AVERAGE(AF45:AF51)</f>
        <v>712.63902528004962</v>
      </c>
      <c r="AG52" s="191"/>
      <c r="AH52" s="192">
        <f>AVERAGE(AH45:AH51)</f>
        <v>2.163345495369071E-2</v>
      </c>
      <c r="AI52" s="191">
        <f>AVERAGE(AI45:AI51)</f>
        <v>216.33454953690713</v>
      </c>
    </row>
    <row r="53" spans="1:66" ht="12" customHeight="1">
      <c r="A53" s="142" t="s">
        <v>966</v>
      </c>
      <c r="B53" s="142"/>
      <c r="C53" s="142"/>
      <c r="D53" s="142"/>
      <c r="E53" s="143"/>
      <c r="F53" s="142"/>
      <c r="G53" s="464">
        <f>_xlfn.STDEV.S(G45:G51)</f>
        <v>0.71490568808559785</v>
      </c>
      <c r="H53" s="192">
        <f>_xlfn.STDEV.S(H45:H51)</f>
        <v>0.10949646656616911</v>
      </c>
      <c r="I53" s="192"/>
      <c r="J53" s="192"/>
      <c r="K53" s="464">
        <f>_xlfn.STDEV.S(K45:K51)</f>
        <v>0.18606872770181357</v>
      </c>
      <c r="L53" s="192">
        <f>_xlfn.STDEV.S(L45:L51)</f>
        <v>4.2426406871192892E-3</v>
      </c>
      <c r="M53" s="192">
        <f>_xlfn.STDEV.S(M45:M51)</f>
        <v>5.1961524227066283E-3</v>
      </c>
      <c r="N53" s="192"/>
      <c r="O53" s="192">
        <f>_xlfn.STDEV.S(O45:O51)</f>
        <v>1.6499639245695499E-2</v>
      </c>
      <c r="P53" s="192"/>
      <c r="Q53" s="192">
        <f>_xlfn.STDEV.S(Q45:Q51)</f>
        <v>0.10547940444420771</v>
      </c>
      <c r="R53" s="192">
        <f>_xlfn.STDEV.S(R45:R51)</f>
        <v>4.2191761777683079E-2</v>
      </c>
      <c r="S53" s="191">
        <f>_xlfn.STDEV.S(S45:S51)</f>
        <v>421.91761777683104</v>
      </c>
      <c r="T53" s="192">
        <f>_xlfn.STDEV.S(T45:T51)</f>
        <v>0.25097922509357501</v>
      </c>
      <c r="U53" s="192">
        <f>_xlfn.STDEV.S(U45:U51)</f>
        <v>0</v>
      </c>
      <c r="V53" s="192"/>
      <c r="W53" s="464">
        <f>_xlfn.STDEV.S(W45:W51)</f>
        <v>0.73448323265247228</v>
      </c>
      <c r="X53" s="464"/>
      <c r="Y53" s="464"/>
      <c r="Z53" s="464"/>
      <c r="AA53" s="192"/>
      <c r="AB53" s="191"/>
      <c r="AC53" s="464"/>
      <c r="AD53" s="464"/>
      <c r="AE53" s="190">
        <f>_xlfn.STDEV.S(AE45:AE51)</f>
        <v>2.7305717685089902E-2</v>
      </c>
      <c r="AF53" s="191">
        <f>_xlfn.STDEV.S(AF45:AF51)</f>
        <v>273.05717685089934</v>
      </c>
      <c r="AG53" s="191"/>
      <c r="AH53" s="192">
        <f>_xlfn.STDEV.S(AH45:AH51)</f>
        <v>8.2891476969907934E-3</v>
      </c>
      <c r="AI53" s="191">
        <f>_xlfn.STDEV.S(AI45:AI51)</f>
        <v>82.891476969907885</v>
      </c>
    </row>
    <row r="54" spans="1:66" ht="12" customHeight="1">
      <c r="A54" s="144"/>
      <c r="B54" s="144"/>
      <c r="C54" s="144"/>
      <c r="D54" s="144"/>
      <c r="E54" s="145"/>
      <c r="F54" s="144"/>
      <c r="G54" s="454"/>
      <c r="H54" s="308"/>
      <c r="I54" s="308"/>
      <c r="J54" s="308"/>
      <c r="K54" s="454"/>
      <c r="L54" s="308"/>
      <c r="M54" s="308"/>
      <c r="N54" s="308"/>
      <c r="O54" s="308"/>
      <c r="P54" s="308"/>
      <c r="Q54" s="308"/>
      <c r="R54" s="308"/>
      <c r="S54" s="235"/>
      <c r="T54" s="308"/>
      <c r="U54" s="308"/>
      <c r="V54" s="463"/>
      <c r="W54" s="454"/>
      <c r="X54" s="454"/>
      <c r="Y54" s="454"/>
      <c r="Z54" s="454"/>
      <c r="AA54" s="466"/>
      <c r="AB54" s="453"/>
      <c r="AC54" s="454"/>
      <c r="AD54" s="454"/>
      <c r="AE54" s="463"/>
      <c r="AF54" s="235"/>
      <c r="AG54" s="418"/>
      <c r="AH54" s="418"/>
      <c r="AI54" s="286"/>
    </row>
    <row r="55" spans="1:66" ht="12" customHeight="1">
      <c r="A55" s="140" t="s">
        <v>961</v>
      </c>
      <c r="B55" s="140" t="s">
        <v>75</v>
      </c>
      <c r="C55" s="140" t="s">
        <v>1093</v>
      </c>
      <c r="D55" s="140" t="s">
        <v>1130</v>
      </c>
      <c r="E55" s="141" t="s">
        <v>808</v>
      </c>
      <c r="F55" s="140" t="s">
        <v>924</v>
      </c>
      <c r="G55" s="408">
        <v>40.237000000000002</v>
      </c>
      <c r="H55" s="284">
        <v>0.63900000000000001</v>
      </c>
      <c r="I55" s="284" t="s">
        <v>1133</v>
      </c>
      <c r="J55" s="284" t="s">
        <v>1133</v>
      </c>
      <c r="K55" s="408">
        <v>53.866</v>
      </c>
      <c r="L55" s="284">
        <v>7.0000000000000007E-2</v>
      </c>
      <c r="M55" s="284">
        <v>0.09</v>
      </c>
      <c r="N55" s="284" t="s">
        <v>1133</v>
      </c>
      <c r="O55" s="284">
        <v>9.1999999999999998E-2</v>
      </c>
      <c r="P55" s="284" t="s">
        <v>1133</v>
      </c>
      <c r="Q55" s="284">
        <v>0.40400000000000003</v>
      </c>
      <c r="R55" s="284">
        <f>0.4*Q55</f>
        <v>0.16160000000000002</v>
      </c>
      <c r="S55" s="286">
        <f>0.4*Q55*10000</f>
        <v>1616.0000000000002</v>
      </c>
      <c r="T55" s="284">
        <v>3.45</v>
      </c>
      <c r="U55" s="284">
        <v>0.17</v>
      </c>
      <c r="V55" s="420">
        <v>0.35699999999999998</v>
      </c>
      <c r="W55" s="408">
        <v>99.437000000000012</v>
      </c>
      <c r="X55" s="420">
        <v>0.93899999999999995</v>
      </c>
      <c r="Y55" s="420">
        <v>2.5000000000000001E-2</v>
      </c>
      <c r="Z55" s="420">
        <v>3.5999999999999997E-2</v>
      </c>
      <c r="AA55" s="462">
        <v>0.85</v>
      </c>
      <c r="AB55" s="453">
        <v>918</v>
      </c>
      <c r="AC55" s="454">
        <v>7.4</v>
      </c>
      <c r="AD55" s="454">
        <f>7.4+((14.2-7.4)/100)*(1000-AB55)</f>
        <v>12.975999999999999</v>
      </c>
      <c r="AE55" s="463">
        <f>(R55/AA55)/(AD55/AC55)</f>
        <v>0.10842097628200481</v>
      </c>
      <c r="AF55" s="235">
        <f>AE55*10000</f>
        <v>1084.2097628200481</v>
      </c>
      <c r="AG55" s="418">
        <v>4.7</v>
      </c>
      <c r="AH55" s="420">
        <f>R55/AG55</f>
        <v>3.4382978723404262E-2</v>
      </c>
      <c r="AI55" s="286">
        <f>AH55*10000</f>
        <v>343.82978723404261</v>
      </c>
    </row>
    <row r="56" spans="1:66" ht="12" customHeight="1">
      <c r="A56" s="140" t="s">
        <v>962</v>
      </c>
      <c r="B56" s="140" t="s">
        <v>75</v>
      </c>
      <c r="C56" s="140" t="s">
        <v>1093</v>
      </c>
      <c r="D56" s="140" t="s">
        <v>1130</v>
      </c>
      <c r="E56" s="141" t="s">
        <v>808</v>
      </c>
      <c r="F56" s="140" t="s">
        <v>924</v>
      </c>
      <c r="G56" s="408">
        <v>40.436</v>
      </c>
      <c r="H56" s="284">
        <v>0.73199999999999998</v>
      </c>
      <c r="I56" s="284" t="s">
        <v>1133</v>
      </c>
      <c r="J56" s="284" t="s">
        <v>1133</v>
      </c>
      <c r="K56" s="408">
        <v>53.622999999999998</v>
      </c>
      <c r="L56" s="284">
        <v>9.9000000000000005E-2</v>
      </c>
      <c r="M56" s="284">
        <v>0.10299999999999999</v>
      </c>
      <c r="N56" s="284" t="s">
        <v>1133</v>
      </c>
      <c r="O56" s="284">
        <v>0.107</v>
      </c>
      <c r="P56" s="284" t="s">
        <v>1133</v>
      </c>
      <c r="Q56" s="284">
        <v>0.56399999999999995</v>
      </c>
      <c r="R56" s="284">
        <f>0.4*Q56</f>
        <v>0.22559999999999999</v>
      </c>
      <c r="S56" s="286">
        <f>0.4*Q56*10000</f>
        <v>2256</v>
      </c>
      <c r="T56" s="284">
        <v>3.145</v>
      </c>
      <c r="U56" s="284">
        <v>0.34599999999999997</v>
      </c>
      <c r="V56" s="420" t="s">
        <v>926</v>
      </c>
      <c r="W56" s="408">
        <v>99.160999999999987</v>
      </c>
      <c r="X56" s="420">
        <v>0.85099999999999998</v>
      </c>
      <c r="Y56" s="420">
        <v>0.05</v>
      </c>
      <c r="Z56" s="420">
        <v>9.8000000000000004E-2</v>
      </c>
      <c r="AA56" s="462">
        <v>0.85</v>
      </c>
      <c r="AB56" s="453">
        <v>918</v>
      </c>
      <c r="AC56" s="454">
        <v>7.4</v>
      </c>
      <c r="AD56" s="454">
        <f>7.4+((14.2-7.4)/100)*(1000-AB56)</f>
        <v>12.975999999999999</v>
      </c>
      <c r="AE56" s="463">
        <f>(R56/AA56)/(AD56/AC56)</f>
        <v>0.15135997678972946</v>
      </c>
      <c r="AF56" s="235">
        <f>AE56*10000</f>
        <v>1513.5997678972947</v>
      </c>
      <c r="AG56" s="418">
        <v>4.7</v>
      </c>
      <c r="AH56" s="420">
        <f>R56/AG56</f>
        <v>4.7999999999999994E-2</v>
      </c>
      <c r="AI56" s="286">
        <f>AH56*10000</f>
        <v>479.99999999999994</v>
      </c>
    </row>
    <row r="57" spans="1:66" ht="12" customHeight="1">
      <c r="A57" s="140" t="s">
        <v>963</v>
      </c>
      <c r="B57" s="140" t="s">
        <v>75</v>
      </c>
      <c r="C57" s="140" t="s">
        <v>1093</v>
      </c>
      <c r="D57" s="140" t="s">
        <v>1130</v>
      </c>
      <c r="E57" s="141" t="s">
        <v>808</v>
      </c>
      <c r="F57" s="140" t="s">
        <v>924</v>
      </c>
      <c r="G57" s="408">
        <v>40.911999999999999</v>
      </c>
      <c r="H57" s="284">
        <v>0.255</v>
      </c>
      <c r="I57" s="284" t="s">
        <v>1133</v>
      </c>
      <c r="J57" s="284" t="s">
        <v>1133</v>
      </c>
      <c r="K57" s="408">
        <v>54.802</v>
      </c>
      <c r="L57" s="284">
        <v>7.0000000000000007E-2</v>
      </c>
      <c r="M57" s="284">
        <v>7.6999999999999999E-2</v>
      </c>
      <c r="N57" s="284" t="s">
        <v>1133</v>
      </c>
      <c r="O57" s="284">
        <v>8.4000000000000005E-2</v>
      </c>
      <c r="P57" s="284" t="s">
        <v>1133</v>
      </c>
      <c r="Q57" s="284">
        <v>0.38900000000000001</v>
      </c>
      <c r="R57" s="284">
        <f>0.4*Q57</f>
        <v>0.15560000000000002</v>
      </c>
      <c r="S57" s="286">
        <f>0.4*Q57*10000</f>
        <v>1556.0000000000002</v>
      </c>
      <c r="T57" s="284">
        <v>3.8809999999999998</v>
      </c>
      <c r="U57" s="284">
        <v>0.27200000000000002</v>
      </c>
      <c r="V57" s="420" t="s">
        <v>926</v>
      </c>
      <c r="W57" s="408">
        <v>100.78099999999999</v>
      </c>
      <c r="X57" s="420">
        <v>0.96399999999999997</v>
      </c>
      <c r="Y57" s="420">
        <v>3.5999999999999997E-2</v>
      </c>
      <c r="Z57" s="420">
        <v>0</v>
      </c>
      <c r="AA57" s="462">
        <v>0.85</v>
      </c>
      <c r="AB57" s="453">
        <v>918</v>
      </c>
      <c r="AC57" s="454">
        <v>7.4</v>
      </c>
      <c r="AD57" s="454">
        <f>7.4+((14.2-7.4)/100)*(1000-AB57)</f>
        <v>12.975999999999999</v>
      </c>
      <c r="AE57" s="463">
        <f>(R57/AA57)/(AD57/AC57)</f>
        <v>0.10439544498440563</v>
      </c>
      <c r="AF57" s="235">
        <f>AE57*10000</f>
        <v>1043.9544498440564</v>
      </c>
      <c r="AG57" s="418">
        <v>4.7</v>
      </c>
      <c r="AH57" s="420">
        <f>R57/AG57</f>
        <v>3.3106382978723405E-2</v>
      </c>
      <c r="AI57" s="286">
        <f>AH57*10000</f>
        <v>331.06382978723406</v>
      </c>
    </row>
    <row r="58" spans="1:66" s="146" customFormat="1" ht="12" customHeight="1">
      <c r="A58" s="142" t="s">
        <v>648</v>
      </c>
      <c r="B58" s="142"/>
      <c r="C58" s="142"/>
      <c r="D58" s="142"/>
      <c r="E58" s="143"/>
      <c r="F58" s="142"/>
      <c r="G58" s="464">
        <f>AVERAGE(G55:G57)</f>
        <v>40.528333333333336</v>
      </c>
      <c r="H58" s="192">
        <f>AVERAGE(H55:H57)</f>
        <v>0.54199999999999993</v>
      </c>
      <c r="I58" s="192"/>
      <c r="J58" s="192"/>
      <c r="K58" s="464">
        <f>AVERAGE(K55:K57)</f>
        <v>54.097000000000001</v>
      </c>
      <c r="L58" s="192">
        <f>AVERAGE(L55:L57)</f>
        <v>7.9666666666666677E-2</v>
      </c>
      <c r="M58" s="192">
        <f>AVERAGE(M55:M57)</f>
        <v>9.0000000000000011E-2</v>
      </c>
      <c r="N58" s="192"/>
      <c r="O58" s="192">
        <f>AVERAGE(O55:O57)</f>
        <v>9.4333333333333338E-2</v>
      </c>
      <c r="P58" s="192"/>
      <c r="Q58" s="192">
        <f>AVERAGE(Q55:Q57)</f>
        <v>0.45233333333333331</v>
      </c>
      <c r="R58" s="192">
        <f>AVERAGE(R55:R57)</f>
        <v>0.18093333333333331</v>
      </c>
      <c r="S58" s="191">
        <f>AVERAGE(S55:S57)</f>
        <v>1809.3333333333333</v>
      </c>
      <c r="T58" s="192">
        <f>AVERAGE(T55:T57)</f>
        <v>3.4920000000000004</v>
      </c>
      <c r="U58" s="192">
        <f>AVERAGE(U55:U57)</f>
        <v>0.26266666666666666</v>
      </c>
      <c r="V58" s="192"/>
      <c r="W58" s="464">
        <f>AVERAGE(W55:W57)</f>
        <v>99.793000000000006</v>
      </c>
      <c r="X58" s="464"/>
      <c r="Y58" s="464"/>
      <c r="Z58" s="464"/>
      <c r="AA58" s="192"/>
      <c r="AB58" s="190"/>
      <c r="AC58" s="190"/>
      <c r="AD58" s="190"/>
      <c r="AE58" s="190">
        <f>AVERAGE(AE55:AE57)</f>
        <v>0.12139213268537996</v>
      </c>
      <c r="AF58" s="191">
        <f>AVERAGE(AF55:AF57)</f>
        <v>1213.9213268537997</v>
      </c>
      <c r="AG58" s="191"/>
      <c r="AH58" s="192">
        <f>AVERAGE(AH55:AH57)</f>
        <v>3.8496453900709215E-2</v>
      </c>
      <c r="AI58" s="191">
        <f>AVERAGE(AI55:AI57)</f>
        <v>384.96453900709224</v>
      </c>
    </row>
    <row r="59" spans="1:66" s="146" customFormat="1" ht="12" customHeight="1">
      <c r="A59" s="142" t="s">
        <v>966</v>
      </c>
      <c r="B59" s="142"/>
      <c r="C59" s="142"/>
      <c r="D59" s="142"/>
      <c r="E59" s="143"/>
      <c r="F59" s="142"/>
      <c r="G59" s="464">
        <f>_xlfn.STDEV.S(G55:G57)</f>
        <v>0.34684338444510143</v>
      </c>
      <c r="H59" s="192">
        <f>_xlfn.STDEV.S(H55:H57)</f>
        <v>0.25286162223635311</v>
      </c>
      <c r="I59" s="192"/>
      <c r="J59" s="192"/>
      <c r="K59" s="464">
        <f>_xlfn.STDEV.S(K55:K57)</f>
        <v>0.62251987920065732</v>
      </c>
      <c r="L59" s="192">
        <f>_xlfn.STDEV.S(L55:L57)</f>
        <v>1.6743157806499161E-2</v>
      </c>
      <c r="M59" s="192">
        <f>_xlfn.STDEV.S(M55:M57)</f>
        <v>1.2999999999999895E-2</v>
      </c>
      <c r="N59" s="192"/>
      <c r="O59" s="192">
        <f>_xlfn.STDEV.S(O55:O57)</f>
        <v>1.1676186592091201E-2</v>
      </c>
      <c r="P59" s="192"/>
      <c r="Q59" s="192">
        <f>_xlfn.STDEV.S(Q55:Q57)</f>
        <v>9.6996563513009837E-2</v>
      </c>
      <c r="R59" s="192">
        <f>_xlfn.STDEV.S(R55:R57)</f>
        <v>3.879862540520413E-2</v>
      </c>
      <c r="S59" s="191">
        <f>_xlfn.STDEV.S(S55:S57)</f>
        <v>387.98625405203978</v>
      </c>
      <c r="T59" s="192">
        <f>_xlfn.STDEV.S(T55:T57)</f>
        <v>0.36979318544289036</v>
      </c>
      <c r="U59" s="192">
        <f>_xlfn.STDEV.S(U55:U57)</f>
        <v>8.837043246093873E-2</v>
      </c>
      <c r="V59" s="192"/>
      <c r="W59" s="464">
        <f>_xlfn.STDEV.S(W55:W57)</f>
        <v>0.86669025608921879</v>
      </c>
      <c r="X59" s="464"/>
      <c r="Y59" s="464"/>
      <c r="Z59" s="464"/>
      <c r="AA59" s="192"/>
      <c r="AB59" s="190"/>
      <c r="AC59" s="190"/>
      <c r="AD59" s="190"/>
      <c r="AE59" s="190">
        <f>_xlfn.STDEV.S(AE55:AE57)</f>
        <v>2.6030846812079157E-2</v>
      </c>
      <c r="AF59" s="191">
        <f>_xlfn.STDEV.S(AF55:AF57)</f>
        <v>260.30846812079324</v>
      </c>
      <c r="AG59" s="191"/>
      <c r="AH59" s="192">
        <f>_xlfn.STDEV.S(AH55:AH57)</f>
        <v>8.2550266819583027E-3</v>
      </c>
      <c r="AI59" s="191">
        <f>_xlfn.STDEV.S(AI55:AI57)</f>
        <v>82.550266819582532</v>
      </c>
    </row>
    <row r="60" spans="1:66" s="150" customFormat="1" ht="12">
      <c r="A60" s="147"/>
      <c r="B60" s="147"/>
      <c r="C60" s="147"/>
      <c r="D60" s="147"/>
      <c r="E60" s="148"/>
      <c r="F60" s="147"/>
      <c r="G60" s="467"/>
      <c r="H60" s="468"/>
      <c r="I60" s="468"/>
      <c r="J60" s="468"/>
      <c r="K60" s="467"/>
      <c r="L60" s="468"/>
      <c r="M60" s="468"/>
      <c r="N60" s="468"/>
      <c r="O60" s="468"/>
      <c r="P60" s="468"/>
      <c r="Q60" s="468"/>
      <c r="R60" s="468"/>
      <c r="S60" s="469"/>
      <c r="T60" s="468"/>
      <c r="U60" s="468"/>
      <c r="V60" s="470"/>
      <c r="W60" s="467"/>
      <c r="X60" s="467"/>
      <c r="Y60" s="467"/>
      <c r="Z60" s="467"/>
      <c r="AA60" s="471"/>
      <c r="AB60" s="472"/>
      <c r="AC60" s="472"/>
      <c r="AD60" s="472"/>
      <c r="AE60" s="472"/>
      <c r="AF60" s="472"/>
      <c r="AG60" s="470"/>
      <c r="AH60" s="470"/>
      <c r="AI60" s="470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51"/>
      <c r="AW60" s="151"/>
      <c r="AX60" s="151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</row>
    <row r="61" spans="1:66" s="2" customFormat="1" ht="12">
      <c r="A61" s="153" t="s">
        <v>1100</v>
      </c>
      <c r="B61" s="233"/>
      <c r="C61" s="233"/>
      <c r="D61" s="233"/>
      <c r="E61" s="233"/>
      <c r="F61" s="233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235">
        <f>AVERAGE(S14:S27,S31:S41,S45:S51,S3:S5,S9:S10,S55:S57)</f>
        <v>1490.5</v>
      </c>
      <c r="T61" s="451"/>
      <c r="U61" s="451"/>
      <c r="V61" s="451"/>
      <c r="W61" s="451"/>
      <c r="X61" s="451"/>
      <c r="Y61" s="451"/>
      <c r="Z61" s="451"/>
      <c r="AA61" s="451"/>
      <c r="AB61" s="451"/>
      <c r="AC61" s="451"/>
      <c r="AD61" s="451"/>
      <c r="AE61" s="451"/>
      <c r="AF61" s="235">
        <f>AVERAGE(AF14:AF27,AF31:AF41,AF45:AF51,AF3:AF5,AF9:AF10,AF55:AF57)</f>
        <v>1067.8113752478744</v>
      </c>
      <c r="AG61" s="235"/>
      <c r="AH61" s="235"/>
      <c r="AI61" s="235">
        <f>AVERAGE(AI14:AI27,AI31:AI41,AI45:AI51,AI3:AI5,AI9:AI10,AI55:AI57)</f>
        <v>391.40831363771156</v>
      </c>
    </row>
    <row r="62" spans="1:66" s="157" customFormat="1" ht="12">
      <c r="A62" s="98" t="s">
        <v>1099</v>
      </c>
      <c r="B62" s="234"/>
      <c r="C62" s="234"/>
      <c r="D62" s="234"/>
      <c r="E62" s="234"/>
      <c r="F62" s="234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236">
        <f>_xlfn.STDEV.S(S14:S27,S31:S41,S45:S51,S3:S5,S9:S10,S55:S57)</f>
        <v>707.88304843131414</v>
      </c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236">
        <f>_xlfn.STDEV.S(AF14:AF27,AF31:AF41,AF45:AF51,AF3:AF5,AF9:AF10,AF55:AF57)</f>
        <v>596.14464426484483</v>
      </c>
      <c r="AG62" s="236"/>
      <c r="AH62" s="236"/>
      <c r="AI62" s="236">
        <f>_xlfn.STDEV.S(AI14:AI27,AI31:AI41,AI45:AI51,AI3:AI5,AI9:AI10,AI55:AI57)</f>
        <v>305.23688389622708</v>
      </c>
    </row>
    <row r="63" spans="1:66" s="20" customFormat="1" ht="12">
      <c r="S63" s="172"/>
      <c r="AA63" s="21"/>
      <c r="AB63" s="21"/>
      <c r="AC63" s="21"/>
      <c r="AD63" s="21"/>
      <c r="AE63" s="21"/>
      <c r="AF63" s="21"/>
    </row>
    <row r="64" spans="1:66" s="20" customFormat="1" ht="12">
      <c r="A64" s="153" t="s">
        <v>967</v>
      </c>
      <c r="S64" s="172"/>
      <c r="AA64" s="21"/>
      <c r="AB64" s="21"/>
      <c r="AC64" s="21"/>
      <c r="AD64" s="21"/>
      <c r="AE64" s="21"/>
      <c r="AF64" s="21"/>
    </row>
    <row r="65" spans="1:32">
      <c r="A65" s="20" t="s">
        <v>968</v>
      </c>
    </row>
    <row r="66" spans="1:32">
      <c r="A66" s="20" t="s">
        <v>969</v>
      </c>
    </row>
    <row r="67" spans="1:32">
      <c r="A67" s="20" t="s">
        <v>1140</v>
      </c>
    </row>
    <row r="68" spans="1:32">
      <c r="A68" s="20" t="s">
        <v>1135</v>
      </c>
    </row>
    <row r="69" spans="1:32">
      <c r="A69" s="20" t="s">
        <v>1136</v>
      </c>
    </row>
    <row r="70" spans="1:32">
      <c r="A70" s="20" t="s">
        <v>1137</v>
      </c>
    </row>
    <row r="71" spans="1:32" s="155" customFormat="1">
      <c r="A71" s="20" t="s">
        <v>1138</v>
      </c>
      <c r="AA71" s="154"/>
      <c r="AB71" s="154"/>
      <c r="AC71" s="154"/>
      <c r="AD71" s="154"/>
      <c r="AE71" s="154"/>
      <c r="AF71" s="156"/>
    </row>
    <row r="72" spans="1:32" s="155" customFormat="1">
      <c r="A72" s="20" t="s">
        <v>1139</v>
      </c>
      <c r="AA72" s="154"/>
      <c r="AB72" s="154"/>
      <c r="AC72" s="154"/>
      <c r="AD72" s="154"/>
      <c r="AE72" s="154"/>
      <c r="AF72" s="156"/>
    </row>
    <row r="73" spans="1:32" s="20" customFormat="1">
      <c r="A73"/>
      <c r="AA73" s="21"/>
      <c r="AB73" s="21"/>
      <c r="AC73" s="21"/>
      <c r="AD73" s="21"/>
      <c r="AE73" s="21"/>
      <c r="AF73" s="21"/>
    </row>
    <row r="74" spans="1:32" s="20" customFormat="1" ht="12">
      <c r="A74" s="98" t="s">
        <v>733</v>
      </c>
      <c r="AA74" s="21"/>
      <c r="AB74" s="21"/>
      <c r="AC74" s="21"/>
      <c r="AD74" s="21"/>
      <c r="AE74" s="21"/>
      <c r="AF74" s="21"/>
    </row>
    <row r="75" spans="1:32">
      <c r="A75" s="243" t="s">
        <v>1169</v>
      </c>
    </row>
    <row r="76" spans="1:32">
      <c r="A76" s="243" t="s">
        <v>1166</v>
      </c>
    </row>
    <row r="77" spans="1:32">
      <c r="A77" s="243" t="s">
        <v>1167</v>
      </c>
    </row>
    <row r="78" spans="1:32">
      <c r="A78" s="243" t="s">
        <v>1168</v>
      </c>
    </row>
    <row r="80" spans="1:32" s="193" customFormat="1">
      <c r="A80" s="210" t="s">
        <v>1063</v>
      </c>
      <c r="AA80" s="220"/>
      <c r="AB80" s="220"/>
      <c r="AC80" s="220"/>
      <c r="AD80" s="220"/>
      <c r="AE80" s="220"/>
      <c r="AF80" s="152"/>
    </row>
    <row r="82" spans="1:32" s="20" customFormat="1" ht="12">
      <c r="A82" s="20" t="s">
        <v>1064</v>
      </c>
      <c r="G82" s="141"/>
      <c r="AA82" s="21"/>
      <c r="AB82" s="21"/>
      <c r="AC82" s="21"/>
      <c r="AD82" s="21"/>
      <c r="AE82" s="21"/>
      <c r="AF82" s="21"/>
    </row>
    <row r="83" spans="1:32" s="20" customFormat="1" ht="12">
      <c r="A83" s="20" t="s">
        <v>1065</v>
      </c>
      <c r="G83" s="408">
        <v>41.731000000000002</v>
      </c>
      <c r="H83" s="284">
        <v>1.7000000000000001E-2</v>
      </c>
      <c r="I83" s="284">
        <v>2E-3</v>
      </c>
      <c r="J83" s="284">
        <v>4.0000000000000001E-3</v>
      </c>
      <c r="K83" s="408">
        <v>55.421999999999997</v>
      </c>
      <c r="L83" s="284">
        <v>5.0000000000000001E-3</v>
      </c>
      <c r="M83" s="284">
        <v>0</v>
      </c>
      <c r="N83" s="284">
        <v>0</v>
      </c>
      <c r="O83" s="284">
        <v>5.0000000000000001E-3</v>
      </c>
      <c r="P83" s="284">
        <v>3.0000000000000001E-3</v>
      </c>
      <c r="Q83" s="284">
        <v>1.7999999999999999E-2</v>
      </c>
      <c r="R83" s="418"/>
      <c r="S83" s="418"/>
      <c r="T83" s="284">
        <v>3.7749999999999999</v>
      </c>
      <c r="U83" s="284">
        <v>1.0999999999999999E-2</v>
      </c>
      <c r="V83" s="418" t="s">
        <v>926</v>
      </c>
      <c r="W83" s="408">
        <v>100.99299999999999</v>
      </c>
      <c r="X83" s="7"/>
      <c r="Y83" s="7"/>
      <c r="Z83" s="7"/>
      <c r="AA83" s="21"/>
      <c r="AB83" s="21"/>
      <c r="AC83" s="21"/>
      <c r="AD83" s="21"/>
      <c r="AE83" s="21"/>
      <c r="AF83" s="21"/>
    </row>
    <row r="84" spans="1:32" s="20" customFormat="1" ht="12">
      <c r="A84" s="20" t="s">
        <v>1065</v>
      </c>
      <c r="G84" s="408">
        <v>42.209000000000003</v>
      </c>
      <c r="H84" s="284">
        <v>6.0000000000000001E-3</v>
      </c>
      <c r="I84" s="284">
        <v>2E-3</v>
      </c>
      <c r="J84" s="284">
        <v>1.7000000000000001E-2</v>
      </c>
      <c r="K84" s="408">
        <v>55.536000000000001</v>
      </c>
      <c r="L84" s="284">
        <v>0</v>
      </c>
      <c r="M84" s="284">
        <v>1.4999999999999999E-2</v>
      </c>
      <c r="N84" s="284">
        <v>0</v>
      </c>
      <c r="O84" s="284">
        <v>0</v>
      </c>
      <c r="P84" s="284">
        <v>0</v>
      </c>
      <c r="Q84" s="284">
        <v>1.6E-2</v>
      </c>
      <c r="R84" s="418"/>
      <c r="S84" s="418"/>
      <c r="T84" s="284">
        <v>3.9350000000000001</v>
      </c>
      <c r="U84" s="284">
        <v>1.4999999999999999E-2</v>
      </c>
      <c r="V84" s="418" t="s">
        <v>926</v>
      </c>
      <c r="W84" s="408">
        <v>101.75100000000002</v>
      </c>
      <c r="X84" s="7"/>
      <c r="Y84" s="7"/>
      <c r="Z84" s="7"/>
      <c r="AA84" s="21"/>
      <c r="AB84" s="21"/>
      <c r="AC84" s="21"/>
      <c r="AD84" s="21"/>
      <c r="AE84" s="21"/>
      <c r="AF84" s="21"/>
    </row>
    <row r="85" spans="1:32" s="20" customFormat="1" ht="12">
      <c r="A85" s="20" t="s">
        <v>1065</v>
      </c>
      <c r="G85" s="408">
        <v>41.975000000000001</v>
      </c>
      <c r="H85" s="284">
        <v>8.0000000000000002E-3</v>
      </c>
      <c r="I85" s="284">
        <v>5.0000000000000001E-3</v>
      </c>
      <c r="J85" s="284">
        <v>3.0000000000000001E-3</v>
      </c>
      <c r="K85" s="408">
        <v>54.95</v>
      </c>
      <c r="L85" s="284">
        <v>0</v>
      </c>
      <c r="M85" s="284">
        <v>8.0000000000000002E-3</v>
      </c>
      <c r="N85" s="284">
        <v>0</v>
      </c>
      <c r="O85" s="284">
        <v>1.0999999999999999E-2</v>
      </c>
      <c r="P85" s="284">
        <v>4.0000000000000001E-3</v>
      </c>
      <c r="Q85" s="284">
        <v>0</v>
      </c>
      <c r="R85" s="418"/>
      <c r="S85" s="418"/>
      <c r="T85" s="284">
        <v>3.96</v>
      </c>
      <c r="U85" s="284">
        <v>0</v>
      </c>
      <c r="V85" s="418">
        <v>0.38100000000000001</v>
      </c>
      <c r="W85" s="408">
        <v>101.30499999999999</v>
      </c>
      <c r="X85" s="7"/>
      <c r="Y85" s="7"/>
      <c r="Z85" s="7"/>
      <c r="AA85" s="21"/>
      <c r="AB85" s="21"/>
      <c r="AC85" s="21"/>
      <c r="AD85" s="21"/>
      <c r="AE85" s="21"/>
      <c r="AF85" s="21"/>
    </row>
    <row r="86" spans="1:32" s="20" customFormat="1" ht="12">
      <c r="A86" s="20" t="s">
        <v>1065</v>
      </c>
      <c r="G86" s="408">
        <v>42.500999999999998</v>
      </c>
      <c r="H86" s="284">
        <v>1.6E-2</v>
      </c>
      <c r="I86" s="284">
        <v>0</v>
      </c>
      <c r="J86" s="284">
        <v>0.01</v>
      </c>
      <c r="K86" s="408">
        <v>55.148000000000003</v>
      </c>
      <c r="L86" s="284">
        <v>0</v>
      </c>
      <c r="M86" s="284">
        <v>0</v>
      </c>
      <c r="N86" s="284">
        <v>0</v>
      </c>
      <c r="O86" s="284">
        <v>5.0000000000000001E-3</v>
      </c>
      <c r="P86" s="284">
        <v>0</v>
      </c>
      <c r="Q86" s="284">
        <v>1.2999999999999999E-2</v>
      </c>
      <c r="R86" s="418"/>
      <c r="S86" s="418"/>
      <c r="T86" s="284">
        <v>4.0949999999999998</v>
      </c>
      <c r="U86" s="284">
        <v>0</v>
      </c>
      <c r="V86" s="418">
        <v>5.2999999999999999E-2</v>
      </c>
      <c r="W86" s="408">
        <v>101.84099999999999</v>
      </c>
      <c r="X86" s="7"/>
      <c r="Y86" s="7"/>
      <c r="Z86" s="7"/>
      <c r="AA86" s="21"/>
      <c r="AB86" s="21"/>
      <c r="AC86" s="21"/>
      <c r="AD86" s="21"/>
      <c r="AE86" s="21"/>
      <c r="AF86" s="21"/>
    </row>
    <row r="87" spans="1:32" s="20" customFormat="1" ht="12">
      <c r="A87" s="20" t="s">
        <v>1066</v>
      </c>
      <c r="G87" s="408">
        <v>41.325000000000003</v>
      </c>
      <c r="H87" s="284">
        <v>2.9000000000000001E-2</v>
      </c>
      <c r="I87" s="284">
        <v>5.0000000000000001E-3</v>
      </c>
      <c r="J87" s="284">
        <v>1.0999999999999999E-2</v>
      </c>
      <c r="K87" s="408">
        <v>53.188000000000002</v>
      </c>
      <c r="L87" s="284">
        <v>0</v>
      </c>
      <c r="M87" s="284">
        <v>0</v>
      </c>
      <c r="N87" s="284">
        <v>9.5000000000000001E-2</v>
      </c>
      <c r="O87" s="284">
        <v>6.0000000000000001E-3</v>
      </c>
      <c r="P87" s="284">
        <v>6.0000000000000001E-3</v>
      </c>
      <c r="Q87" s="284">
        <v>0</v>
      </c>
      <c r="R87" s="418"/>
      <c r="S87" s="418"/>
      <c r="T87" s="284">
        <v>0.08</v>
      </c>
      <c r="U87" s="284">
        <v>7.2370000000000001</v>
      </c>
      <c r="V87" s="418" t="s">
        <v>926</v>
      </c>
      <c r="W87" s="408">
        <v>101.98200000000001</v>
      </c>
      <c r="X87" s="7"/>
      <c r="Y87" s="7"/>
      <c r="Z87" s="7"/>
      <c r="AA87" s="21"/>
      <c r="AB87" s="21"/>
      <c r="AC87" s="21"/>
      <c r="AD87" s="21"/>
      <c r="AE87" s="21"/>
      <c r="AF87" s="21"/>
    </row>
    <row r="88" spans="1:32" s="20" customFormat="1" ht="12">
      <c r="A88" s="20" t="s">
        <v>1066</v>
      </c>
      <c r="G88" s="408">
        <v>41.198</v>
      </c>
      <c r="H88" s="284">
        <v>1.4E-2</v>
      </c>
      <c r="I88" s="284">
        <v>2.3E-2</v>
      </c>
      <c r="J88" s="284">
        <v>0</v>
      </c>
      <c r="K88" s="408">
        <v>53.362000000000002</v>
      </c>
      <c r="L88" s="284">
        <v>0</v>
      </c>
      <c r="M88" s="284">
        <v>2.1000000000000001E-2</v>
      </c>
      <c r="N88" s="284">
        <v>0.156</v>
      </c>
      <c r="O88" s="284">
        <v>0.01</v>
      </c>
      <c r="P88" s="284">
        <v>0</v>
      </c>
      <c r="Q88" s="284">
        <v>3.1E-2</v>
      </c>
      <c r="R88" s="418"/>
      <c r="S88" s="418"/>
      <c r="T88" s="284">
        <v>4.9000000000000002E-2</v>
      </c>
      <c r="U88" s="284">
        <v>7.181</v>
      </c>
      <c r="V88" s="418" t="s">
        <v>926</v>
      </c>
      <c r="W88" s="408">
        <v>102.04500000000003</v>
      </c>
      <c r="X88" s="7"/>
      <c r="Y88" s="7"/>
      <c r="Z88" s="7"/>
      <c r="AA88" s="21"/>
      <c r="AB88" s="21"/>
      <c r="AC88" s="21"/>
      <c r="AD88" s="21"/>
      <c r="AE88" s="21"/>
      <c r="AF88" s="21"/>
    </row>
    <row r="89" spans="1:32" s="20" customFormat="1" ht="12">
      <c r="A89" s="20" t="s">
        <v>1066</v>
      </c>
      <c r="G89" s="408">
        <v>40.744</v>
      </c>
      <c r="H89" s="284">
        <v>3.5000000000000003E-2</v>
      </c>
      <c r="I89" s="284">
        <v>1.6E-2</v>
      </c>
      <c r="J89" s="284">
        <v>0</v>
      </c>
      <c r="K89" s="408">
        <v>53.152999999999999</v>
      </c>
      <c r="L89" s="284">
        <v>5.8999999999999997E-2</v>
      </c>
      <c r="M89" s="284">
        <v>0</v>
      </c>
      <c r="N89" s="284">
        <v>0</v>
      </c>
      <c r="O89" s="284">
        <v>1.4999999999999999E-2</v>
      </c>
      <c r="P89" s="284">
        <v>5.0000000000000001E-3</v>
      </c>
      <c r="Q89" s="284">
        <v>4.9000000000000002E-2</v>
      </c>
      <c r="R89" s="418"/>
      <c r="S89" s="418"/>
      <c r="T89" s="284">
        <v>8.3000000000000004E-2</v>
      </c>
      <c r="U89" s="284">
        <v>6.9690000000000003</v>
      </c>
      <c r="V89" s="418">
        <v>4.0000000000000001E-3</v>
      </c>
      <c r="W89" s="408">
        <v>101.13199999999999</v>
      </c>
      <c r="X89" s="7"/>
      <c r="Y89" s="7"/>
      <c r="Z89" s="7"/>
      <c r="AA89" s="21"/>
      <c r="AB89" s="21"/>
      <c r="AC89" s="21"/>
      <c r="AD89" s="21"/>
      <c r="AE89" s="21"/>
      <c r="AF89" s="21"/>
    </row>
    <row r="90" spans="1:32" s="20" customFormat="1" ht="12">
      <c r="A90" s="20" t="s">
        <v>1066</v>
      </c>
      <c r="G90" s="408">
        <v>40.981999999999999</v>
      </c>
      <c r="H90" s="284">
        <v>0.03</v>
      </c>
      <c r="I90" s="284">
        <v>2.1999999999999999E-2</v>
      </c>
      <c r="J90" s="284">
        <v>4.0000000000000001E-3</v>
      </c>
      <c r="K90" s="408">
        <v>53.463999999999999</v>
      </c>
      <c r="L90" s="284">
        <v>1.6E-2</v>
      </c>
      <c r="M90" s="284">
        <v>3.6999999999999998E-2</v>
      </c>
      <c r="N90" s="284">
        <v>0</v>
      </c>
      <c r="O90" s="284">
        <v>0</v>
      </c>
      <c r="P90" s="284">
        <v>6.0000000000000001E-3</v>
      </c>
      <c r="Q90" s="284">
        <v>0</v>
      </c>
      <c r="R90" s="418"/>
      <c r="S90" s="418"/>
      <c r="T90" s="284">
        <v>0</v>
      </c>
      <c r="U90" s="284">
        <v>7.1239999999999997</v>
      </c>
      <c r="V90" s="418">
        <v>5.1999999999999998E-2</v>
      </c>
      <c r="W90" s="408">
        <v>101.73700000000001</v>
      </c>
      <c r="X90" s="7"/>
      <c r="Y90" s="7"/>
      <c r="Z90" s="7"/>
      <c r="AA90" s="21"/>
      <c r="AB90" s="21"/>
      <c r="AC90" s="21"/>
      <c r="AD90" s="21"/>
      <c r="AE90" s="21"/>
      <c r="AF90" s="21"/>
    </row>
    <row r="91" spans="1:32" s="20" customFormat="1" ht="12">
      <c r="A91" s="20" t="s">
        <v>1066</v>
      </c>
      <c r="G91" s="408">
        <v>40.311999999999998</v>
      </c>
      <c r="H91" s="284">
        <v>0.04</v>
      </c>
      <c r="I91" s="284">
        <v>1.7000000000000001E-2</v>
      </c>
      <c r="J91" s="284">
        <v>1E-3</v>
      </c>
      <c r="K91" s="408">
        <v>54.100999999999999</v>
      </c>
      <c r="L91" s="284">
        <v>1.7999999999999999E-2</v>
      </c>
      <c r="M91" s="284">
        <v>2.1000000000000001E-2</v>
      </c>
      <c r="N91" s="284">
        <v>2.1999999999999999E-2</v>
      </c>
      <c r="O91" s="284">
        <v>0</v>
      </c>
      <c r="P91" s="284">
        <v>4.0000000000000001E-3</v>
      </c>
      <c r="Q91" s="284">
        <v>0</v>
      </c>
      <c r="R91" s="418"/>
      <c r="S91" s="418"/>
      <c r="T91" s="284">
        <v>0</v>
      </c>
      <c r="U91" s="284">
        <v>7.2290000000000001</v>
      </c>
      <c r="V91" s="418">
        <v>0</v>
      </c>
      <c r="W91" s="408">
        <v>101.76500000000001</v>
      </c>
      <c r="X91" s="7"/>
      <c r="Y91" s="7"/>
      <c r="Z91" s="7"/>
      <c r="AA91" s="21"/>
      <c r="AB91" s="21"/>
      <c r="AC91" s="21"/>
      <c r="AD91" s="21"/>
      <c r="AE91" s="21"/>
      <c r="AF91" s="21"/>
    </row>
    <row r="92" spans="1:32" s="20" customFormat="1" ht="12">
      <c r="G92" s="408"/>
      <c r="H92" s="284"/>
      <c r="I92" s="284"/>
      <c r="J92" s="284"/>
      <c r="K92" s="408"/>
      <c r="L92" s="284"/>
      <c r="M92" s="284"/>
      <c r="N92" s="284"/>
      <c r="O92" s="284"/>
      <c r="P92" s="284"/>
      <c r="Q92" s="284"/>
      <c r="R92" s="418"/>
      <c r="S92" s="418"/>
      <c r="T92" s="284"/>
      <c r="U92" s="284"/>
      <c r="V92" s="418"/>
      <c r="W92" s="408"/>
      <c r="X92" s="7"/>
      <c r="Y92" s="7"/>
      <c r="Z92" s="7"/>
      <c r="AA92" s="21"/>
      <c r="AB92" s="21"/>
      <c r="AC92" s="21"/>
      <c r="AD92" s="21"/>
      <c r="AE92" s="21"/>
      <c r="AF92" s="21"/>
    </row>
    <row r="93" spans="1:32" s="20" customFormat="1" ht="12">
      <c r="A93" s="20" t="s">
        <v>1067</v>
      </c>
      <c r="G93" s="408"/>
      <c r="H93" s="284"/>
      <c r="I93" s="284"/>
      <c r="J93" s="284"/>
      <c r="K93" s="408"/>
      <c r="L93" s="284"/>
      <c r="M93" s="284"/>
      <c r="N93" s="284"/>
      <c r="O93" s="284"/>
      <c r="P93" s="284"/>
      <c r="Q93" s="284"/>
      <c r="R93" s="418"/>
      <c r="S93" s="418"/>
      <c r="T93" s="284"/>
      <c r="U93" s="284"/>
      <c r="V93" s="418"/>
      <c r="W93" s="408"/>
      <c r="X93" s="7"/>
      <c r="Y93" s="7"/>
      <c r="Z93" s="7"/>
      <c r="AA93" s="21"/>
      <c r="AB93" s="21"/>
      <c r="AC93" s="21"/>
      <c r="AD93" s="21"/>
      <c r="AE93" s="21"/>
      <c r="AF93" s="21"/>
    </row>
    <row r="94" spans="1:32" s="20" customFormat="1" ht="12">
      <c r="A94" s="20" t="s">
        <v>1065</v>
      </c>
      <c r="G94" s="408">
        <v>42.12</v>
      </c>
      <c r="H94" s="284">
        <v>0</v>
      </c>
      <c r="I94" s="284">
        <v>3.0000000000000001E-3</v>
      </c>
      <c r="J94" s="284">
        <v>8.0000000000000002E-3</v>
      </c>
      <c r="K94" s="408">
        <v>55.140999999999998</v>
      </c>
      <c r="L94" s="284">
        <v>2.9000000000000001E-2</v>
      </c>
      <c r="M94" s="284">
        <v>0</v>
      </c>
      <c r="N94" s="284">
        <v>5.3999999999999999E-2</v>
      </c>
      <c r="O94" s="284">
        <v>0</v>
      </c>
      <c r="P94" s="284">
        <v>0.01</v>
      </c>
      <c r="Q94" s="284">
        <v>1E-3</v>
      </c>
      <c r="R94" s="418"/>
      <c r="S94" s="418"/>
      <c r="T94" s="284">
        <v>3.633</v>
      </c>
      <c r="U94" s="284">
        <v>8.9999999999999993E-3</v>
      </c>
      <c r="V94" s="418" t="s">
        <v>926</v>
      </c>
      <c r="W94" s="408">
        <v>101.008</v>
      </c>
      <c r="X94" s="7"/>
      <c r="Y94" s="7"/>
      <c r="Z94" s="7"/>
      <c r="AA94" s="21"/>
      <c r="AB94" s="21"/>
      <c r="AC94" s="21"/>
      <c r="AD94" s="21"/>
      <c r="AE94" s="21"/>
      <c r="AF94" s="21"/>
    </row>
    <row r="95" spans="1:32" s="20" customFormat="1" ht="12">
      <c r="A95" s="20" t="s">
        <v>1065</v>
      </c>
      <c r="G95" s="408">
        <v>42.884999999999998</v>
      </c>
      <c r="H95" s="284">
        <v>1.2E-2</v>
      </c>
      <c r="I95" s="284">
        <v>2E-3</v>
      </c>
      <c r="J95" s="284">
        <v>6.0000000000000001E-3</v>
      </c>
      <c r="K95" s="408">
        <v>55.137</v>
      </c>
      <c r="L95" s="284">
        <v>0</v>
      </c>
      <c r="M95" s="284">
        <v>0</v>
      </c>
      <c r="N95" s="284">
        <v>2.9000000000000001E-2</v>
      </c>
      <c r="O95" s="284">
        <v>1.2999999999999999E-2</v>
      </c>
      <c r="P95" s="284">
        <v>4.0000000000000001E-3</v>
      </c>
      <c r="Q95" s="284">
        <v>2.3E-2</v>
      </c>
      <c r="R95" s="418"/>
      <c r="S95" s="418"/>
      <c r="T95" s="284">
        <v>3.4529999999999998</v>
      </c>
      <c r="U95" s="284">
        <v>1E-3</v>
      </c>
      <c r="V95" s="418" t="s">
        <v>926</v>
      </c>
      <c r="W95" s="408">
        <v>101.56500000000001</v>
      </c>
      <c r="X95" s="7"/>
      <c r="Y95" s="7"/>
      <c r="Z95" s="7"/>
      <c r="AA95" s="21"/>
      <c r="AB95" s="21"/>
      <c r="AC95" s="21"/>
      <c r="AD95" s="21"/>
      <c r="AE95" s="21"/>
      <c r="AF95" s="21"/>
    </row>
    <row r="96" spans="1:32" s="20" customFormat="1" ht="12">
      <c r="A96" s="20" t="s">
        <v>1065</v>
      </c>
      <c r="G96" s="408">
        <v>42.851999999999997</v>
      </c>
      <c r="H96" s="284">
        <v>0</v>
      </c>
      <c r="I96" s="284">
        <v>1.0999999999999999E-2</v>
      </c>
      <c r="J96" s="284">
        <v>4.0000000000000001E-3</v>
      </c>
      <c r="K96" s="408">
        <v>55.692</v>
      </c>
      <c r="L96" s="284">
        <v>7.0000000000000001E-3</v>
      </c>
      <c r="M96" s="284">
        <v>0</v>
      </c>
      <c r="N96" s="284">
        <v>6.9000000000000006E-2</v>
      </c>
      <c r="O96" s="284">
        <v>6.0000000000000001E-3</v>
      </c>
      <c r="P96" s="284">
        <v>0</v>
      </c>
      <c r="Q96" s="284">
        <v>0</v>
      </c>
      <c r="R96" s="418"/>
      <c r="S96" s="418"/>
      <c r="T96" s="284">
        <v>3.6549999999999998</v>
      </c>
      <c r="U96" s="284">
        <v>0</v>
      </c>
      <c r="V96" s="418" t="s">
        <v>926</v>
      </c>
      <c r="W96" s="408">
        <v>102.29600000000001</v>
      </c>
      <c r="X96" s="7"/>
      <c r="Y96" s="7"/>
      <c r="Z96" s="7"/>
      <c r="AA96" s="21"/>
      <c r="AB96" s="21"/>
      <c r="AC96" s="21"/>
      <c r="AD96" s="21"/>
      <c r="AE96" s="21"/>
      <c r="AF96" s="21"/>
    </row>
    <row r="97" spans="1:32" s="20" customFormat="1" ht="12">
      <c r="A97" s="20" t="s">
        <v>1065</v>
      </c>
      <c r="G97" s="408">
        <v>42.902999999999999</v>
      </c>
      <c r="H97" s="284">
        <v>5.0000000000000001E-3</v>
      </c>
      <c r="I97" s="284">
        <v>0</v>
      </c>
      <c r="J97" s="284">
        <v>7.0000000000000001E-3</v>
      </c>
      <c r="K97" s="408">
        <v>55.77</v>
      </c>
      <c r="L97" s="284">
        <v>0</v>
      </c>
      <c r="M97" s="284">
        <v>0</v>
      </c>
      <c r="N97" s="284">
        <v>4.0000000000000001E-3</v>
      </c>
      <c r="O97" s="284">
        <v>0</v>
      </c>
      <c r="P97" s="284">
        <v>4.0000000000000001E-3</v>
      </c>
      <c r="Q97" s="284">
        <v>4.0000000000000001E-3</v>
      </c>
      <c r="R97" s="418"/>
      <c r="S97" s="418"/>
      <c r="T97" s="284">
        <v>3.5920000000000001</v>
      </c>
      <c r="U97" s="284">
        <v>7.0000000000000001E-3</v>
      </c>
      <c r="V97" s="418" t="s">
        <v>926</v>
      </c>
      <c r="W97" s="408">
        <v>102.29600000000002</v>
      </c>
      <c r="X97" s="7"/>
      <c r="Y97" s="7"/>
      <c r="Z97" s="7"/>
      <c r="AA97" s="21"/>
      <c r="AB97" s="21"/>
      <c r="AC97" s="21"/>
      <c r="AD97" s="21"/>
      <c r="AE97" s="21"/>
      <c r="AF97" s="21"/>
    </row>
    <row r="98" spans="1:32" s="20" customFormat="1" ht="12">
      <c r="A98" s="20" t="s">
        <v>1065</v>
      </c>
      <c r="G98" s="408">
        <v>42.182000000000002</v>
      </c>
      <c r="H98" s="284">
        <v>0</v>
      </c>
      <c r="I98" s="284">
        <v>7.0000000000000001E-3</v>
      </c>
      <c r="J98" s="284">
        <v>1.2E-2</v>
      </c>
      <c r="K98" s="408">
        <v>55.075000000000003</v>
      </c>
      <c r="L98" s="284">
        <v>1.9E-2</v>
      </c>
      <c r="M98" s="284">
        <v>0</v>
      </c>
      <c r="N98" s="284">
        <v>0.06</v>
      </c>
      <c r="O98" s="284">
        <v>8.0000000000000002E-3</v>
      </c>
      <c r="P98" s="284">
        <v>0.01</v>
      </c>
      <c r="Q98" s="284">
        <v>3.0000000000000001E-3</v>
      </c>
      <c r="R98" s="418"/>
      <c r="S98" s="418"/>
      <c r="T98" s="284">
        <v>3.7210000000000001</v>
      </c>
      <c r="U98" s="284">
        <v>6.0000000000000001E-3</v>
      </c>
      <c r="V98" s="418" t="s">
        <v>926</v>
      </c>
      <c r="W98" s="408">
        <v>101.10300000000002</v>
      </c>
      <c r="X98" s="7"/>
      <c r="Y98" s="7"/>
      <c r="Z98" s="7"/>
      <c r="AA98" s="21"/>
      <c r="AB98" s="21"/>
      <c r="AC98" s="21"/>
      <c r="AD98" s="21"/>
      <c r="AE98" s="21"/>
      <c r="AF98" s="21"/>
    </row>
    <row r="99" spans="1:32" s="20" customFormat="1" ht="12">
      <c r="A99" s="20" t="s">
        <v>1065</v>
      </c>
      <c r="G99" s="408">
        <v>42.337000000000003</v>
      </c>
      <c r="H99" s="284">
        <v>8.0000000000000002E-3</v>
      </c>
      <c r="I99" s="284">
        <v>0</v>
      </c>
      <c r="J99" s="284">
        <v>0</v>
      </c>
      <c r="K99" s="408">
        <v>55.203000000000003</v>
      </c>
      <c r="L99" s="284">
        <v>4.8000000000000001E-2</v>
      </c>
      <c r="M99" s="284">
        <v>0</v>
      </c>
      <c r="N99" s="284">
        <v>0</v>
      </c>
      <c r="O99" s="284">
        <v>5.0000000000000001E-3</v>
      </c>
      <c r="P99" s="284">
        <v>2E-3</v>
      </c>
      <c r="Q99" s="284">
        <v>1.2E-2</v>
      </c>
      <c r="R99" s="418"/>
      <c r="S99" s="418"/>
      <c r="T99" s="284">
        <v>3.8860000000000001</v>
      </c>
      <c r="U99" s="284">
        <v>4.0000000000000001E-3</v>
      </c>
      <c r="V99" s="418" t="s">
        <v>926</v>
      </c>
      <c r="W99" s="408">
        <v>101.505</v>
      </c>
      <c r="X99" s="7"/>
      <c r="Y99" s="7"/>
      <c r="Z99" s="7"/>
      <c r="AA99" s="21"/>
      <c r="AB99" s="21"/>
      <c r="AC99" s="21"/>
      <c r="AD99" s="21"/>
      <c r="AE99" s="21"/>
      <c r="AF99" s="21"/>
    </row>
    <row r="100" spans="1:32" s="20" customFormat="1" ht="12">
      <c r="A100" s="20" t="s">
        <v>1065</v>
      </c>
      <c r="G100" s="408">
        <v>42.302</v>
      </c>
      <c r="H100" s="284">
        <v>2.1000000000000001E-2</v>
      </c>
      <c r="I100" s="284">
        <v>2E-3</v>
      </c>
      <c r="J100" s="284">
        <v>5.0000000000000001E-3</v>
      </c>
      <c r="K100" s="408">
        <v>55.500999999999998</v>
      </c>
      <c r="L100" s="284">
        <v>6.2E-2</v>
      </c>
      <c r="M100" s="284">
        <v>0</v>
      </c>
      <c r="N100" s="284">
        <v>8.0000000000000002E-3</v>
      </c>
      <c r="O100" s="284">
        <v>2.1000000000000001E-2</v>
      </c>
      <c r="P100" s="284">
        <v>0</v>
      </c>
      <c r="Q100" s="284">
        <v>3.0000000000000001E-3</v>
      </c>
      <c r="R100" s="418"/>
      <c r="S100" s="418"/>
      <c r="T100" s="284">
        <v>3.6309999999999998</v>
      </c>
      <c r="U100" s="284">
        <v>0</v>
      </c>
      <c r="V100" s="418" t="s">
        <v>926</v>
      </c>
      <c r="W100" s="408">
        <v>101.556</v>
      </c>
      <c r="X100" s="7"/>
      <c r="Y100" s="7"/>
      <c r="Z100" s="7"/>
      <c r="AA100" s="21"/>
      <c r="AB100" s="21"/>
      <c r="AC100" s="21"/>
      <c r="AD100" s="21"/>
      <c r="AE100" s="21"/>
      <c r="AF100" s="21"/>
    </row>
    <row r="101" spans="1:32" s="20" customFormat="1" ht="12">
      <c r="A101" s="20" t="s">
        <v>1065</v>
      </c>
      <c r="G101" s="408">
        <v>42.02</v>
      </c>
      <c r="H101" s="284">
        <v>2E-3</v>
      </c>
      <c r="I101" s="284">
        <v>0</v>
      </c>
      <c r="J101" s="284">
        <v>0</v>
      </c>
      <c r="K101" s="408">
        <v>55.579000000000001</v>
      </c>
      <c r="L101" s="284">
        <v>0.02</v>
      </c>
      <c r="M101" s="284">
        <v>7.0000000000000001E-3</v>
      </c>
      <c r="N101" s="284">
        <v>0</v>
      </c>
      <c r="O101" s="284">
        <v>7.0000000000000001E-3</v>
      </c>
      <c r="P101" s="284">
        <v>3.0000000000000001E-3</v>
      </c>
      <c r="Q101" s="284">
        <v>0</v>
      </c>
      <c r="R101" s="418"/>
      <c r="S101" s="418"/>
      <c r="T101" s="284">
        <v>3.7890000000000001</v>
      </c>
      <c r="U101" s="284">
        <v>0</v>
      </c>
      <c r="V101" s="418" t="s">
        <v>926</v>
      </c>
      <c r="W101" s="408">
        <v>101.42700000000001</v>
      </c>
      <c r="X101" s="7"/>
      <c r="Y101" s="7"/>
      <c r="Z101" s="7"/>
      <c r="AA101" s="21"/>
      <c r="AB101" s="21"/>
      <c r="AC101" s="21"/>
      <c r="AD101" s="21"/>
      <c r="AE101" s="21"/>
      <c r="AF101" s="21"/>
    </row>
    <row r="102" spans="1:32" s="20" customFormat="1" ht="12">
      <c r="A102" s="20" t="s">
        <v>1065</v>
      </c>
      <c r="G102" s="408">
        <v>42.362000000000002</v>
      </c>
      <c r="H102" s="284">
        <v>8.0000000000000002E-3</v>
      </c>
      <c r="I102" s="284">
        <v>7.0000000000000001E-3</v>
      </c>
      <c r="J102" s="284">
        <v>7.0000000000000001E-3</v>
      </c>
      <c r="K102" s="408">
        <v>55.204000000000001</v>
      </c>
      <c r="L102" s="284">
        <v>0</v>
      </c>
      <c r="M102" s="284">
        <v>4.0000000000000001E-3</v>
      </c>
      <c r="N102" s="284">
        <v>8.1000000000000003E-2</v>
      </c>
      <c r="O102" s="284">
        <v>0</v>
      </c>
      <c r="P102" s="284">
        <v>8.9999999999999993E-3</v>
      </c>
      <c r="Q102" s="284">
        <v>8.0000000000000002E-3</v>
      </c>
      <c r="R102" s="418"/>
      <c r="S102" s="418"/>
      <c r="T102" s="284">
        <v>3.706</v>
      </c>
      <c r="U102" s="284">
        <v>1.2E-2</v>
      </c>
      <c r="V102" s="418" t="s">
        <v>926</v>
      </c>
      <c r="W102" s="408">
        <v>101.408</v>
      </c>
      <c r="X102" s="7"/>
      <c r="Y102" s="7"/>
      <c r="Z102" s="7"/>
      <c r="AA102" s="21"/>
      <c r="AB102" s="21"/>
      <c r="AC102" s="21"/>
      <c r="AD102" s="21"/>
      <c r="AE102" s="21"/>
      <c r="AF102" s="21"/>
    </row>
    <row r="103" spans="1:32" s="20" customFormat="1" ht="12">
      <c r="A103" s="20" t="s">
        <v>1066</v>
      </c>
      <c r="G103" s="408">
        <v>41.286000000000001</v>
      </c>
      <c r="H103" s="284">
        <v>2.5999999999999999E-2</v>
      </c>
      <c r="I103" s="284">
        <v>0.04</v>
      </c>
      <c r="J103" s="284">
        <v>1.4999999999999999E-2</v>
      </c>
      <c r="K103" s="408">
        <v>53.33</v>
      </c>
      <c r="L103" s="284">
        <v>1.0999999999999999E-2</v>
      </c>
      <c r="M103" s="284">
        <v>0</v>
      </c>
      <c r="N103" s="284">
        <v>0.112</v>
      </c>
      <c r="O103" s="284">
        <v>0</v>
      </c>
      <c r="P103" s="284">
        <v>6.0000000000000001E-3</v>
      </c>
      <c r="Q103" s="284">
        <v>0</v>
      </c>
      <c r="R103" s="418"/>
      <c r="S103" s="418"/>
      <c r="T103" s="284">
        <v>6.0999999999999999E-2</v>
      </c>
      <c r="U103" s="284">
        <v>6.8410000000000002</v>
      </c>
      <c r="V103" s="418" t="s">
        <v>926</v>
      </c>
      <c r="W103" s="408">
        <v>101.72799999999999</v>
      </c>
      <c r="X103" s="7"/>
      <c r="Y103" s="7"/>
      <c r="Z103" s="7"/>
      <c r="AA103" s="21"/>
      <c r="AB103" s="21"/>
      <c r="AC103" s="21"/>
      <c r="AD103" s="21"/>
      <c r="AE103" s="21"/>
      <c r="AF103" s="21"/>
    </row>
    <row r="104" spans="1:32" s="20" customFormat="1" ht="12">
      <c r="A104" s="20" t="s">
        <v>1066</v>
      </c>
      <c r="G104" s="408">
        <v>40.984999999999999</v>
      </c>
      <c r="H104" s="284">
        <v>3.4000000000000002E-2</v>
      </c>
      <c r="I104" s="284">
        <v>1.2E-2</v>
      </c>
      <c r="J104" s="284">
        <v>1E-3</v>
      </c>
      <c r="K104" s="408">
        <v>53.417999999999999</v>
      </c>
      <c r="L104" s="284">
        <v>3.3000000000000002E-2</v>
      </c>
      <c r="M104" s="284">
        <v>8.0000000000000002E-3</v>
      </c>
      <c r="N104" s="284">
        <v>4.0000000000000001E-3</v>
      </c>
      <c r="O104" s="284">
        <v>0.01</v>
      </c>
      <c r="P104" s="284">
        <v>0</v>
      </c>
      <c r="Q104" s="284">
        <v>0</v>
      </c>
      <c r="R104" s="418"/>
      <c r="S104" s="418"/>
      <c r="T104" s="284">
        <v>1.6E-2</v>
      </c>
      <c r="U104" s="284">
        <v>6.7530000000000001</v>
      </c>
      <c r="V104" s="418" t="s">
        <v>926</v>
      </c>
      <c r="W104" s="408">
        <v>101.274</v>
      </c>
      <c r="X104" s="7"/>
      <c r="Y104" s="7"/>
      <c r="Z104" s="7"/>
      <c r="AA104" s="21"/>
      <c r="AB104" s="21"/>
      <c r="AC104" s="21"/>
      <c r="AD104" s="21"/>
      <c r="AE104" s="21"/>
      <c r="AF104" s="21"/>
    </row>
    <row r="105" spans="1:32" s="20" customFormat="1" ht="12">
      <c r="A105" s="20" t="s">
        <v>1066</v>
      </c>
      <c r="G105" s="408">
        <v>40.923999999999999</v>
      </c>
      <c r="H105" s="284">
        <v>6.0000000000000001E-3</v>
      </c>
      <c r="I105" s="284">
        <v>2.5999999999999999E-2</v>
      </c>
      <c r="J105" s="284">
        <v>6.0000000000000001E-3</v>
      </c>
      <c r="K105" s="408">
        <v>53.378</v>
      </c>
      <c r="L105" s="284">
        <v>1.7999999999999999E-2</v>
      </c>
      <c r="M105" s="284">
        <v>7.0000000000000001E-3</v>
      </c>
      <c r="N105" s="284">
        <v>4.4999999999999998E-2</v>
      </c>
      <c r="O105" s="284">
        <v>0</v>
      </c>
      <c r="P105" s="284">
        <v>0</v>
      </c>
      <c r="Q105" s="284">
        <v>0</v>
      </c>
      <c r="R105" s="418"/>
      <c r="S105" s="418"/>
      <c r="T105" s="284">
        <v>0.01</v>
      </c>
      <c r="U105" s="284">
        <v>6.8529999999999998</v>
      </c>
      <c r="V105" s="418" t="s">
        <v>926</v>
      </c>
      <c r="W105" s="408">
        <v>101.27300000000001</v>
      </c>
      <c r="X105" s="7"/>
      <c r="Y105" s="7"/>
      <c r="Z105" s="7"/>
      <c r="AA105" s="21"/>
      <c r="AB105" s="21"/>
      <c r="AC105" s="21"/>
      <c r="AD105" s="21"/>
      <c r="AE105" s="21"/>
      <c r="AF105" s="21"/>
    </row>
    <row r="106" spans="1:32" s="20" customFormat="1" ht="12">
      <c r="A106" s="20" t="s">
        <v>1066</v>
      </c>
      <c r="G106" s="408">
        <v>41.61</v>
      </c>
      <c r="H106" s="284">
        <v>2.5000000000000001E-2</v>
      </c>
      <c r="I106" s="284">
        <v>3.1E-2</v>
      </c>
      <c r="J106" s="284">
        <v>0</v>
      </c>
      <c r="K106" s="408">
        <v>53.572000000000003</v>
      </c>
      <c r="L106" s="284">
        <v>0</v>
      </c>
      <c r="M106" s="284">
        <v>3.9E-2</v>
      </c>
      <c r="N106" s="284">
        <v>0.02</v>
      </c>
      <c r="O106" s="284">
        <v>0</v>
      </c>
      <c r="P106" s="284">
        <v>0</v>
      </c>
      <c r="Q106" s="284">
        <v>6.0000000000000001E-3</v>
      </c>
      <c r="R106" s="418"/>
      <c r="S106" s="418"/>
      <c r="T106" s="284">
        <v>2E-3</v>
      </c>
      <c r="U106" s="284">
        <v>6.7290000000000001</v>
      </c>
      <c r="V106" s="418" t="s">
        <v>926</v>
      </c>
      <c r="W106" s="408">
        <v>102.03399999999999</v>
      </c>
      <c r="X106" s="7"/>
      <c r="Y106" s="7"/>
      <c r="Z106" s="7"/>
      <c r="AA106" s="21"/>
      <c r="AB106" s="21"/>
      <c r="AC106" s="21"/>
      <c r="AD106" s="21"/>
      <c r="AE106" s="21"/>
      <c r="AF106" s="21"/>
    </row>
    <row r="107" spans="1:32" s="20" customFormat="1" ht="12">
      <c r="A107" s="20" t="s">
        <v>1066</v>
      </c>
      <c r="G107" s="408">
        <v>40.99</v>
      </c>
      <c r="H107" s="284">
        <v>1.2E-2</v>
      </c>
      <c r="I107" s="284">
        <v>2.5000000000000001E-2</v>
      </c>
      <c r="J107" s="284">
        <v>0.02</v>
      </c>
      <c r="K107" s="408">
        <v>53.667999999999999</v>
      </c>
      <c r="L107" s="284">
        <v>0</v>
      </c>
      <c r="M107" s="284">
        <v>0</v>
      </c>
      <c r="N107" s="284">
        <v>0.14899999999999999</v>
      </c>
      <c r="O107" s="284">
        <v>0</v>
      </c>
      <c r="P107" s="284">
        <v>5.0000000000000001E-3</v>
      </c>
      <c r="Q107" s="284">
        <v>0</v>
      </c>
      <c r="R107" s="418"/>
      <c r="S107" s="418"/>
      <c r="T107" s="284">
        <v>0.11700000000000001</v>
      </c>
      <c r="U107" s="284">
        <v>6.8280000000000003</v>
      </c>
      <c r="V107" s="418" t="s">
        <v>926</v>
      </c>
      <c r="W107" s="408">
        <v>101.81400000000001</v>
      </c>
      <c r="X107" s="7"/>
      <c r="Y107" s="7"/>
      <c r="Z107" s="7"/>
      <c r="AA107" s="21"/>
      <c r="AB107" s="21"/>
      <c r="AC107" s="21"/>
      <c r="AD107" s="21"/>
      <c r="AE107" s="21"/>
      <c r="AF107" s="21"/>
    </row>
    <row r="108" spans="1:32" s="20" customFormat="1" ht="12">
      <c r="A108" s="20" t="s">
        <v>1066</v>
      </c>
      <c r="G108" s="408">
        <v>40.700000000000003</v>
      </c>
      <c r="H108" s="284">
        <v>2.1999999999999999E-2</v>
      </c>
      <c r="I108" s="284">
        <v>0.02</v>
      </c>
      <c r="J108" s="284">
        <v>4.0000000000000001E-3</v>
      </c>
      <c r="K108" s="408">
        <v>53.232999999999997</v>
      </c>
      <c r="L108" s="284">
        <v>7.8E-2</v>
      </c>
      <c r="M108" s="284">
        <v>2.1000000000000001E-2</v>
      </c>
      <c r="N108" s="284">
        <v>5.6000000000000001E-2</v>
      </c>
      <c r="O108" s="284">
        <v>0.02</v>
      </c>
      <c r="P108" s="284">
        <v>0</v>
      </c>
      <c r="Q108" s="284">
        <v>0.01</v>
      </c>
      <c r="R108" s="418"/>
      <c r="S108" s="418"/>
      <c r="T108" s="284">
        <v>0.10299999999999999</v>
      </c>
      <c r="U108" s="284">
        <v>6.88</v>
      </c>
      <c r="V108" s="418" t="s">
        <v>926</v>
      </c>
      <c r="W108" s="408">
        <v>101.14699999999999</v>
      </c>
      <c r="X108" s="7"/>
      <c r="Y108" s="7"/>
      <c r="Z108" s="7"/>
      <c r="AA108" s="21"/>
      <c r="AB108" s="21"/>
      <c r="AC108" s="21"/>
      <c r="AD108" s="21"/>
      <c r="AE108" s="21"/>
      <c r="AF108" s="21"/>
    </row>
    <row r="109" spans="1:32" s="20" customFormat="1" ht="12">
      <c r="A109" s="20" t="s">
        <v>1066</v>
      </c>
      <c r="G109" s="408">
        <v>40.985999999999997</v>
      </c>
      <c r="H109" s="284">
        <v>2.5999999999999999E-2</v>
      </c>
      <c r="I109" s="284">
        <v>3.5000000000000003E-2</v>
      </c>
      <c r="J109" s="284">
        <v>0</v>
      </c>
      <c r="K109" s="408">
        <v>53.601999999999997</v>
      </c>
      <c r="L109" s="284">
        <v>0</v>
      </c>
      <c r="M109" s="284">
        <v>6.0000000000000001E-3</v>
      </c>
      <c r="N109" s="284">
        <v>6.5000000000000002E-2</v>
      </c>
      <c r="O109" s="284">
        <v>0</v>
      </c>
      <c r="P109" s="284">
        <v>0.01</v>
      </c>
      <c r="Q109" s="284">
        <v>0</v>
      </c>
      <c r="R109" s="418"/>
      <c r="S109" s="418"/>
      <c r="T109" s="284">
        <v>6.0000000000000001E-3</v>
      </c>
      <c r="U109" s="284">
        <v>6.9130000000000003</v>
      </c>
      <c r="V109" s="418" t="s">
        <v>926</v>
      </c>
      <c r="W109" s="408">
        <v>101.649</v>
      </c>
      <c r="X109" s="7"/>
      <c r="Y109" s="7"/>
      <c r="Z109" s="7"/>
      <c r="AA109" s="21"/>
      <c r="AB109" s="21"/>
      <c r="AC109" s="21"/>
      <c r="AD109" s="21"/>
      <c r="AE109" s="21"/>
      <c r="AF109" s="21"/>
    </row>
    <row r="110" spans="1:32" s="20" customFormat="1" ht="12">
      <c r="A110" s="20" t="s">
        <v>1066</v>
      </c>
      <c r="G110" s="408">
        <v>41.100999999999999</v>
      </c>
      <c r="H110" s="284">
        <v>2.5999999999999999E-2</v>
      </c>
      <c r="I110" s="284">
        <v>0.02</v>
      </c>
      <c r="J110" s="284">
        <v>0</v>
      </c>
      <c r="K110" s="408">
        <v>53.779000000000003</v>
      </c>
      <c r="L110" s="284">
        <v>2.3E-2</v>
      </c>
      <c r="M110" s="284">
        <v>5.3999999999999999E-2</v>
      </c>
      <c r="N110" s="284">
        <v>0.08</v>
      </c>
      <c r="O110" s="284">
        <v>1.2999999999999999E-2</v>
      </c>
      <c r="P110" s="284">
        <v>7.0000000000000001E-3</v>
      </c>
      <c r="Q110" s="284">
        <v>8.9999999999999993E-3</v>
      </c>
      <c r="R110" s="418"/>
      <c r="S110" s="418"/>
      <c r="T110" s="284">
        <v>2.4E-2</v>
      </c>
      <c r="U110" s="284">
        <v>6.8280000000000003</v>
      </c>
      <c r="V110" s="418" t="s">
        <v>926</v>
      </c>
      <c r="W110" s="408">
        <v>101.96400000000003</v>
      </c>
      <c r="X110" s="7"/>
      <c r="Y110" s="7"/>
      <c r="Z110" s="7"/>
      <c r="AA110" s="21"/>
      <c r="AB110" s="21"/>
      <c r="AC110" s="21"/>
      <c r="AD110" s="21"/>
      <c r="AE110" s="21"/>
      <c r="AF110" s="21"/>
    </row>
    <row r="111" spans="1:32" s="20" customFormat="1" ht="12">
      <c r="A111" s="20" t="s">
        <v>1066</v>
      </c>
      <c r="G111" s="408">
        <v>40.24</v>
      </c>
      <c r="H111" s="284">
        <v>0.02</v>
      </c>
      <c r="I111" s="284">
        <v>0.02</v>
      </c>
      <c r="J111" s="284">
        <v>1.2999999999999999E-2</v>
      </c>
      <c r="K111" s="408">
        <v>53.466000000000001</v>
      </c>
      <c r="L111" s="284">
        <v>1.0999999999999999E-2</v>
      </c>
      <c r="M111" s="284">
        <v>4.0000000000000001E-3</v>
      </c>
      <c r="N111" s="284">
        <v>0</v>
      </c>
      <c r="O111" s="284">
        <v>1.2E-2</v>
      </c>
      <c r="P111" s="284">
        <v>0</v>
      </c>
      <c r="Q111" s="284">
        <v>7.0000000000000001E-3</v>
      </c>
      <c r="R111" s="418"/>
      <c r="S111" s="418"/>
      <c r="T111" s="284">
        <v>0</v>
      </c>
      <c r="U111" s="284">
        <v>6.8330000000000002</v>
      </c>
      <c r="V111" s="418" t="s">
        <v>926</v>
      </c>
      <c r="W111" s="408">
        <v>100.62600000000002</v>
      </c>
      <c r="X111" s="7"/>
      <c r="Y111" s="7"/>
      <c r="Z111" s="7"/>
      <c r="AA111" s="21"/>
      <c r="AB111" s="21"/>
      <c r="AC111" s="21"/>
      <c r="AD111" s="21"/>
      <c r="AE111" s="21"/>
      <c r="AF111" s="21"/>
    </row>
    <row r="112" spans="1:32" s="20" customFormat="1" ht="12">
      <c r="G112" s="408"/>
      <c r="H112" s="284"/>
      <c r="I112" s="284"/>
      <c r="J112" s="284"/>
      <c r="K112" s="408"/>
      <c r="L112" s="284"/>
      <c r="M112" s="284"/>
      <c r="N112" s="284"/>
      <c r="O112" s="284"/>
      <c r="P112" s="284"/>
      <c r="Q112" s="284"/>
      <c r="R112" s="418"/>
      <c r="S112" s="418"/>
      <c r="T112" s="284"/>
      <c r="U112" s="284"/>
      <c r="V112" s="418"/>
      <c r="W112" s="408"/>
      <c r="X112" s="7"/>
      <c r="Y112" s="7"/>
      <c r="Z112" s="7"/>
      <c r="AA112" s="21"/>
      <c r="AB112" s="21"/>
      <c r="AC112" s="21"/>
      <c r="AD112" s="21"/>
      <c r="AE112" s="21"/>
      <c r="AF112" s="21"/>
    </row>
    <row r="113" spans="1:32" s="20" customFormat="1" ht="12">
      <c r="A113" s="20" t="s">
        <v>1095</v>
      </c>
      <c r="G113" s="408"/>
      <c r="H113" s="418"/>
      <c r="I113" s="418"/>
      <c r="J113" s="418"/>
      <c r="K113" s="408"/>
      <c r="L113" s="284"/>
      <c r="M113" s="284"/>
      <c r="N113" s="284"/>
      <c r="O113" s="284"/>
      <c r="P113" s="284"/>
      <c r="Q113" s="284"/>
      <c r="R113" s="418"/>
      <c r="S113" s="418"/>
      <c r="T113" s="284"/>
      <c r="U113" s="284"/>
      <c r="V113" s="418"/>
      <c r="W113" s="408"/>
      <c r="X113" s="7"/>
      <c r="Y113" s="7"/>
      <c r="Z113" s="7"/>
      <c r="AA113" s="21"/>
      <c r="AB113" s="21"/>
      <c r="AC113" s="21"/>
      <c r="AD113" s="21"/>
      <c r="AE113" s="21"/>
      <c r="AF113" s="21"/>
    </row>
    <row r="114" spans="1:32" s="20" customFormat="1" ht="12">
      <c r="A114" s="20" t="s">
        <v>1068</v>
      </c>
      <c r="G114" s="408">
        <v>42.231999999999999</v>
      </c>
      <c r="H114" s="284">
        <v>6.2E-2</v>
      </c>
      <c r="I114" s="284">
        <v>1.0999999999999999E-2</v>
      </c>
      <c r="J114" s="284">
        <v>2E-3</v>
      </c>
      <c r="K114" s="408">
        <v>54.689</v>
      </c>
      <c r="L114" s="284">
        <v>6.9000000000000006E-2</v>
      </c>
      <c r="M114" s="284">
        <v>8.0000000000000002E-3</v>
      </c>
      <c r="N114" s="284">
        <v>0.185</v>
      </c>
      <c r="O114" s="284">
        <v>0.16500000000000001</v>
      </c>
      <c r="P114" s="284">
        <v>0</v>
      </c>
      <c r="Q114" s="284">
        <v>2.5999999999999999E-2</v>
      </c>
      <c r="R114" s="418"/>
      <c r="S114" s="418"/>
      <c r="T114" s="284">
        <v>4.399</v>
      </c>
      <c r="U114" s="284">
        <v>0</v>
      </c>
      <c r="V114" s="418" t="s">
        <v>926</v>
      </c>
      <c r="W114" s="408">
        <v>101.84800000000001</v>
      </c>
      <c r="X114" s="7"/>
      <c r="Y114" s="7"/>
      <c r="Z114" s="7"/>
      <c r="AA114" s="21"/>
      <c r="AB114" s="21"/>
      <c r="AC114" s="21"/>
      <c r="AD114" s="21"/>
      <c r="AE114" s="21"/>
      <c r="AF114" s="21"/>
    </row>
    <row r="115" spans="1:32" s="20" customFormat="1" ht="12">
      <c r="A115" s="20" t="s">
        <v>1068</v>
      </c>
      <c r="G115" s="408">
        <v>41.055999999999997</v>
      </c>
      <c r="H115" s="284">
        <v>8.1000000000000003E-2</v>
      </c>
      <c r="I115" s="284">
        <v>2E-3</v>
      </c>
      <c r="J115" s="284">
        <v>0</v>
      </c>
      <c r="K115" s="408">
        <v>54.523000000000003</v>
      </c>
      <c r="L115" s="284">
        <v>0.128</v>
      </c>
      <c r="M115" s="284">
        <v>2E-3</v>
      </c>
      <c r="N115" s="284">
        <v>0.113</v>
      </c>
      <c r="O115" s="284">
        <v>0.14599999999999999</v>
      </c>
      <c r="P115" s="284">
        <v>5.0000000000000001E-3</v>
      </c>
      <c r="Q115" s="284">
        <v>5.3999999999999999E-2</v>
      </c>
      <c r="R115" s="418"/>
      <c r="S115" s="418"/>
      <c r="T115" s="284">
        <v>4.42</v>
      </c>
      <c r="U115" s="284">
        <v>6.0000000000000001E-3</v>
      </c>
      <c r="V115" s="418" t="s">
        <v>926</v>
      </c>
      <c r="W115" s="408">
        <v>100.536</v>
      </c>
      <c r="X115" s="7"/>
      <c r="Y115" s="7"/>
      <c r="Z115" s="7"/>
      <c r="AA115" s="21"/>
      <c r="AB115" s="21"/>
      <c r="AC115" s="21"/>
      <c r="AD115" s="21"/>
      <c r="AE115" s="21"/>
      <c r="AF115" s="21"/>
    </row>
    <row r="116" spans="1:32" s="20" customFormat="1" ht="12">
      <c r="A116" s="20" t="s">
        <v>1068</v>
      </c>
      <c r="G116" s="408">
        <v>41.502000000000002</v>
      </c>
      <c r="H116" s="284">
        <v>8.1000000000000003E-2</v>
      </c>
      <c r="I116" s="284">
        <v>1.6E-2</v>
      </c>
      <c r="J116" s="284">
        <v>1.2999999999999999E-2</v>
      </c>
      <c r="K116" s="408">
        <v>54.662999999999997</v>
      </c>
      <c r="L116" s="284">
        <v>9.1999999999999998E-2</v>
      </c>
      <c r="M116" s="284">
        <v>2.9000000000000001E-2</v>
      </c>
      <c r="N116" s="284">
        <v>8.7999999999999995E-2</v>
      </c>
      <c r="O116" s="284">
        <v>0.16400000000000001</v>
      </c>
      <c r="P116" s="284">
        <v>5.0000000000000001E-3</v>
      </c>
      <c r="Q116" s="284">
        <v>5.1999999999999998E-2</v>
      </c>
      <c r="R116" s="418"/>
      <c r="S116" s="418"/>
      <c r="T116" s="284">
        <v>4.1849999999999996</v>
      </c>
      <c r="U116" s="284">
        <v>7.0000000000000001E-3</v>
      </c>
      <c r="V116" s="418" t="s">
        <v>926</v>
      </c>
      <c r="W116" s="408">
        <v>100.89700000000001</v>
      </c>
      <c r="X116" s="7"/>
      <c r="Y116" s="7"/>
      <c r="Z116" s="7"/>
      <c r="AA116" s="21"/>
      <c r="AB116" s="21"/>
      <c r="AC116" s="21"/>
      <c r="AD116" s="21"/>
      <c r="AE116" s="21"/>
      <c r="AF116" s="21"/>
    </row>
    <row r="117" spans="1:32" s="20" customFormat="1" ht="12">
      <c r="A117" s="20" t="s">
        <v>1068</v>
      </c>
      <c r="G117" s="408">
        <v>41.606999999999999</v>
      </c>
      <c r="H117" s="284">
        <v>7.2999999999999995E-2</v>
      </c>
      <c r="I117" s="284">
        <v>1E-3</v>
      </c>
      <c r="J117" s="284">
        <v>1.0999999999999999E-2</v>
      </c>
      <c r="K117" s="408">
        <v>54.331000000000003</v>
      </c>
      <c r="L117" s="284">
        <v>0.158</v>
      </c>
      <c r="M117" s="284">
        <v>6.0000000000000001E-3</v>
      </c>
      <c r="N117" s="284">
        <v>0.14199999999999999</v>
      </c>
      <c r="O117" s="284">
        <v>0.14699999999999999</v>
      </c>
      <c r="P117" s="284">
        <v>7.0000000000000001E-3</v>
      </c>
      <c r="Q117" s="284">
        <v>4.8000000000000001E-2</v>
      </c>
      <c r="R117" s="418"/>
      <c r="S117" s="418"/>
      <c r="T117" s="284">
        <v>4.3339999999999996</v>
      </c>
      <c r="U117" s="284">
        <v>0</v>
      </c>
      <c r="V117" s="418" t="s">
        <v>926</v>
      </c>
      <c r="W117" s="408">
        <v>100.86500000000001</v>
      </c>
      <c r="X117" s="7"/>
      <c r="Y117" s="7"/>
      <c r="Z117" s="7"/>
      <c r="AA117" s="21"/>
      <c r="AB117" s="21"/>
      <c r="AC117" s="21"/>
      <c r="AD117" s="21"/>
      <c r="AE117" s="21"/>
      <c r="AF117" s="21"/>
    </row>
    <row r="118" spans="1:32" s="20" customFormat="1" ht="12">
      <c r="A118" s="20" t="s">
        <v>1069</v>
      </c>
      <c r="G118" s="420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  <c r="T118" s="284">
        <v>3.77</v>
      </c>
      <c r="U118" s="284"/>
      <c r="V118" s="418"/>
      <c r="W118" s="418"/>
      <c r="X118" s="6"/>
      <c r="Y118" s="6"/>
      <c r="Z118" s="6"/>
      <c r="AA118" s="21"/>
      <c r="AB118" s="21"/>
      <c r="AC118" s="21"/>
      <c r="AD118" s="21"/>
      <c r="AE118" s="21"/>
      <c r="AF118" s="21"/>
    </row>
    <row r="119" spans="1:32" s="20" customFormat="1" ht="12">
      <c r="A119" s="20" t="s">
        <v>1070</v>
      </c>
      <c r="G119" s="420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  <c r="T119" s="284">
        <v>4.3344999999999994</v>
      </c>
      <c r="U119" s="284"/>
      <c r="V119" s="418"/>
      <c r="W119" s="418"/>
      <c r="X119" s="6"/>
      <c r="Y119" s="6"/>
      <c r="Z119" s="6"/>
      <c r="AA119" s="21"/>
      <c r="AB119" s="21"/>
      <c r="AC119" s="21"/>
      <c r="AD119" s="21"/>
      <c r="AE119" s="21"/>
      <c r="AF119" s="21"/>
    </row>
    <row r="120" spans="1:32" s="20" customFormat="1" ht="12">
      <c r="A120" s="20" t="s">
        <v>1071</v>
      </c>
      <c r="G120" s="4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08">
        <v>14.973474801060989</v>
      </c>
      <c r="U120" s="284"/>
      <c r="V120" s="418"/>
      <c r="W120" s="418"/>
      <c r="X120" s="6"/>
      <c r="Y120" s="6"/>
      <c r="Z120" s="6"/>
      <c r="AA120" s="21"/>
      <c r="AB120" s="21"/>
      <c r="AC120" s="21"/>
      <c r="AD120" s="21"/>
      <c r="AE120" s="21"/>
      <c r="AF120" s="21"/>
    </row>
    <row r="122" spans="1:32" s="194" customFormat="1">
      <c r="AF122" s="195"/>
    </row>
    <row r="124" spans="1:32">
      <c r="A124" s="210" t="s">
        <v>1072</v>
      </c>
    </row>
    <row r="126" spans="1:32" ht="11.5" customHeight="1">
      <c r="A126" s="209" t="s">
        <v>1114</v>
      </c>
      <c r="B126" s="197"/>
      <c r="C126" s="197"/>
      <c r="D126" s="197"/>
      <c r="E126" s="197"/>
      <c r="F126" s="197"/>
      <c r="G126" s="197"/>
      <c r="H126" s="197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9"/>
      <c r="AB126" s="199"/>
      <c r="AC126" s="199"/>
      <c r="AD126" s="200"/>
    </row>
    <row r="127" spans="1:32" ht="11.5" customHeight="1">
      <c r="A127" s="201"/>
      <c r="B127" s="176"/>
      <c r="C127" s="176"/>
      <c r="D127" s="176"/>
      <c r="E127" s="176"/>
      <c r="F127" s="176"/>
      <c r="G127" s="176"/>
      <c r="H127" s="176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3"/>
      <c r="AB127" s="203"/>
      <c r="AC127" s="203"/>
      <c r="AD127" s="204"/>
    </row>
    <row r="128" spans="1:32" ht="11.5" customHeight="1">
      <c r="A128" s="201" t="s">
        <v>1073</v>
      </c>
      <c r="B128" s="176"/>
      <c r="C128" s="176" t="s">
        <v>1075</v>
      </c>
      <c r="D128" s="176"/>
      <c r="E128" s="176" t="s">
        <v>1074</v>
      </c>
      <c r="F128" s="176" t="s">
        <v>1076</v>
      </c>
      <c r="G128" s="176" t="s">
        <v>1077</v>
      </c>
      <c r="H128" s="176" t="s">
        <v>1078</v>
      </c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3"/>
      <c r="AB128" s="203"/>
      <c r="AC128" s="203"/>
      <c r="AD128" s="204"/>
    </row>
    <row r="129" spans="1:30" ht="11.5" customHeight="1">
      <c r="A129" s="201" t="s">
        <v>1079</v>
      </c>
      <c r="B129" s="176"/>
      <c r="C129" s="176" t="s">
        <v>1081</v>
      </c>
      <c r="D129" s="176"/>
      <c r="E129" s="176" t="s">
        <v>1080</v>
      </c>
      <c r="F129" s="176" t="s">
        <v>1082</v>
      </c>
      <c r="G129" s="176" t="s">
        <v>1083</v>
      </c>
      <c r="H129" s="176" t="s">
        <v>1084</v>
      </c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3"/>
      <c r="AB129" s="203"/>
      <c r="AC129" s="203"/>
      <c r="AD129" s="204"/>
    </row>
    <row r="130" spans="1:30" ht="11.5" customHeight="1">
      <c r="A130" s="201"/>
      <c r="B130" s="176"/>
      <c r="C130" s="176" t="s">
        <v>1086</v>
      </c>
      <c r="D130" s="176"/>
      <c r="E130" s="176" t="s">
        <v>1085</v>
      </c>
      <c r="F130" s="176" t="s">
        <v>1087</v>
      </c>
      <c r="G130" s="176" t="s">
        <v>1088</v>
      </c>
      <c r="H130" s="176" t="s">
        <v>1089</v>
      </c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3"/>
      <c r="AB130" s="203"/>
      <c r="AC130" s="203"/>
      <c r="AD130" s="204"/>
    </row>
    <row r="131" spans="1:30" ht="11.5" customHeight="1">
      <c r="A131" s="201" t="s">
        <v>1090</v>
      </c>
      <c r="B131" s="176"/>
      <c r="C131" s="176"/>
      <c r="D131" s="176"/>
      <c r="E131" s="176"/>
      <c r="F131" s="176"/>
      <c r="G131" s="176"/>
      <c r="H131" s="176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3"/>
      <c r="AB131" s="203"/>
      <c r="AC131" s="203"/>
      <c r="AD131" s="204"/>
    </row>
    <row r="132" spans="1:30" ht="11.5" customHeight="1">
      <c r="A132" s="474">
        <v>5</v>
      </c>
      <c r="B132" s="412"/>
      <c r="C132" s="411">
        <v>97.8</v>
      </c>
      <c r="D132" s="411"/>
      <c r="E132" s="413">
        <v>105.6</v>
      </c>
      <c r="F132" s="411">
        <v>10.8</v>
      </c>
      <c r="G132" s="411">
        <v>6.4</v>
      </c>
      <c r="H132" s="411">
        <v>61.4</v>
      </c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3"/>
      <c r="AB132" s="203"/>
      <c r="AC132" s="203"/>
      <c r="AD132" s="204"/>
    </row>
    <row r="133" spans="1:30" ht="11.5" customHeight="1">
      <c r="A133" s="474">
        <v>10</v>
      </c>
      <c r="B133" s="412"/>
      <c r="C133" s="411">
        <v>84</v>
      </c>
      <c r="D133" s="411"/>
      <c r="E133" s="413">
        <v>119</v>
      </c>
      <c r="F133" s="411">
        <v>8.6</v>
      </c>
      <c r="G133" s="411">
        <v>4.8</v>
      </c>
      <c r="H133" s="411">
        <v>48.2</v>
      </c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3"/>
      <c r="AB133" s="203"/>
      <c r="AC133" s="203"/>
      <c r="AD133" s="204"/>
    </row>
    <row r="134" spans="1:30" ht="11.5" customHeight="1">
      <c r="A134" s="474">
        <v>15</v>
      </c>
      <c r="B134" s="412"/>
      <c r="C134" s="411">
        <v>92.6</v>
      </c>
      <c r="D134" s="411"/>
      <c r="E134" s="413">
        <v>115.4</v>
      </c>
      <c r="F134" s="411">
        <v>8.8000000000000007</v>
      </c>
      <c r="G134" s="411">
        <v>4.5999999999999996</v>
      </c>
      <c r="H134" s="411">
        <v>56.4</v>
      </c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3"/>
      <c r="AB134" s="203"/>
      <c r="AC134" s="203"/>
      <c r="AD134" s="204"/>
    </row>
    <row r="135" spans="1:30" ht="11.5" customHeight="1">
      <c r="A135" s="474">
        <v>20</v>
      </c>
      <c r="B135" s="412"/>
      <c r="C135" s="411">
        <v>90.4</v>
      </c>
      <c r="D135" s="411"/>
      <c r="E135" s="413">
        <v>114.6</v>
      </c>
      <c r="F135" s="411">
        <v>12.2</v>
      </c>
      <c r="G135" s="411">
        <v>6.4</v>
      </c>
      <c r="H135" s="411">
        <v>49.6</v>
      </c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3"/>
      <c r="AB135" s="203"/>
      <c r="AC135" s="203"/>
      <c r="AD135" s="204"/>
    </row>
    <row r="136" spans="1:30" ht="11.5" customHeight="1">
      <c r="A136" s="474">
        <v>25</v>
      </c>
      <c r="B136" s="412"/>
      <c r="C136" s="411">
        <v>97.8</v>
      </c>
      <c r="D136" s="411"/>
      <c r="E136" s="413">
        <v>115.2</v>
      </c>
      <c r="F136" s="411">
        <v>10.8</v>
      </c>
      <c r="G136" s="411">
        <v>6.2</v>
      </c>
      <c r="H136" s="411">
        <v>60.6</v>
      </c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3"/>
      <c r="AB136" s="203"/>
      <c r="AC136" s="203"/>
      <c r="AD136" s="204"/>
    </row>
    <row r="137" spans="1:30" ht="11.5" customHeight="1">
      <c r="A137" s="474">
        <v>30</v>
      </c>
      <c r="B137" s="412"/>
      <c r="C137" s="411">
        <v>86.2</v>
      </c>
      <c r="D137" s="411"/>
      <c r="E137" s="413">
        <v>109.4</v>
      </c>
      <c r="F137" s="411">
        <v>9.1999999999999993</v>
      </c>
      <c r="G137" s="411">
        <v>4.8</v>
      </c>
      <c r="H137" s="411">
        <v>50.2</v>
      </c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3"/>
      <c r="AB137" s="203"/>
      <c r="AC137" s="203"/>
      <c r="AD137" s="204"/>
    </row>
    <row r="138" spans="1:30" ht="11.5" customHeight="1">
      <c r="A138" s="474">
        <v>35</v>
      </c>
      <c r="B138" s="412"/>
      <c r="C138" s="411">
        <v>94.6</v>
      </c>
      <c r="D138" s="411"/>
      <c r="E138" s="413">
        <v>109.2</v>
      </c>
      <c r="F138" s="411">
        <v>11.8</v>
      </c>
      <c r="G138" s="411">
        <v>6.4</v>
      </c>
      <c r="H138" s="411">
        <v>49.8</v>
      </c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3"/>
      <c r="AB138" s="203"/>
      <c r="AC138" s="203"/>
      <c r="AD138" s="204"/>
    </row>
    <row r="139" spans="1:30" ht="11.5" customHeight="1">
      <c r="A139" s="474">
        <v>40</v>
      </c>
      <c r="B139" s="412"/>
      <c r="C139" s="411">
        <v>90.6</v>
      </c>
      <c r="D139" s="411"/>
      <c r="E139" s="413">
        <v>100.2</v>
      </c>
      <c r="F139" s="411">
        <v>9.4</v>
      </c>
      <c r="G139" s="411">
        <v>6</v>
      </c>
      <c r="H139" s="411">
        <v>50.4</v>
      </c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3"/>
      <c r="AB139" s="203"/>
      <c r="AC139" s="203"/>
      <c r="AD139" s="204"/>
    </row>
    <row r="140" spans="1:30" ht="11.5" customHeight="1">
      <c r="A140" s="474">
        <v>45</v>
      </c>
      <c r="B140" s="412"/>
      <c r="C140" s="411">
        <v>84</v>
      </c>
      <c r="D140" s="411"/>
      <c r="E140" s="411">
        <v>99.4</v>
      </c>
      <c r="F140" s="411">
        <v>10.6</v>
      </c>
      <c r="G140" s="411">
        <v>5.6</v>
      </c>
      <c r="H140" s="411">
        <v>57.6</v>
      </c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3"/>
      <c r="AB140" s="203"/>
      <c r="AC140" s="203"/>
      <c r="AD140" s="204"/>
    </row>
    <row r="141" spans="1:30" ht="11.5" customHeight="1">
      <c r="A141" s="474">
        <v>50</v>
      </c>
      <c r="B141" s="412"/>
      <c r="C141" s="411">
        <v>98.4</v>
      </c>
      <c r="D141" s="411"/>
      <c r="E141" s="411">
        <v>98.6</v>
      </c>
      <c r="F141" s="411">
        <v>8.1999999999999993</v>
      </c>
      <c r="G141" s="411">
        <v>6.6</v>
      </c>
      <c r="H141" s="411">
        <v>46.6</v>
      </c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3"/>
      <c r="AB141" s="203"/>
      <c r="AC141" s="203"/>
      <c r="AD141" s="204"/>
    </row>
    <row r="142" spans="1:30" ht="11.5" customHeight="1">
      <c r="A142" s="474">
        <v>55</v>
      </c>
      <c r="B142" s="412"/>
      <c r="C142" s="413">
        <v>102.8</v>
      </c>
      <c r="D142" s="413"/>
      <c r="E142" s="413">
        <v>100</v>
      </c>
      <c r="F142" s="411">
        <v>9.1999999999999993</v>
      </c>
      <c r="G142" s="411">
        <v>4.2</v>
      </c>
      <c r="H142" s="411">
        <v>50.4</v>
      </c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3"/>
      <c r="AB142" s="203"/>
      <c r="AC142" s="203"/>
      <c r="AD142" s="204"/>
    </row>
    <row r="143" spans="1:30" ht="11.5" customHeight="1">
      <c r="A143" s="474">
        <v>60</v>
      </c>
      <c r="B143" s="412"/>
      <c r="C143" s="411">
        <v>93.8</v>
      </c>
      <c r="D143" s="411"/>
      <c r="E143" s="411">
        <v>91.6</v>
      </c>
      <c r="F143" s="411">
        <v>11.2</v>
      </c>
      <c r="G143" s="411">
        <v>5.8</v>
      </c>
      <c r="H143" s="411">
        <v>46.6</v>
      </c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3"/>
      <c r="AB143" s="203"/>
      <c r="AC143" s="203"/>
      <c r="AD143" s="204"/>
    </row>
    <row r="144" spans="1:30" ht="11.5" customHeight="1">
      <c r="A144" s="474">
        <v>65</v>
      </c>
      <c r="B144" s="412"/>
      <c r="C144" s="411">
        <v>88.6</v>
      </c>
      <c r="D144" s="411"/>
      <c r="E144" s="411">
        <v>96.4</v>
      </c>
      <c r="F144" s="411">
        <v>11</v>
      </c>
      <c r="G144" s="411">
        <v>5.8</v>
      </c>
      <c r="H144" s="411">
        <v>44.2</v>
      </c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3"/>
      <c r="AB144" s="203"/>
      <c r="AC144" s="203"/>
      <c r="AD144" s="204"/>
    </row>
    <row r="145" spans="1:30" ht="11.5" customHeight="1">
      <c r="A145" s="474">
        <v>70</v>
      </c>
      <c r="B145" s="412"/>
      <c r="C145" s="411">
        <v>97.6</v>
      </c>
      <c r="D145" s="411"/>
      <c r="E145" s="411">
        <v>98</v>
      </c>
      <c r="F145" s="411">
        <v>8.6</v>
      </c>
      <c r="G145" s="411">
        <v>6.2</v>
      </c>
      <c r="H145" s="411">
        <v>43.8</v>
      </c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3"/>
      <c r="AB145" s="203"/>
      <c r="AC145" s="203"/>
      <c r="AD145" s="204"/>
    </row>
    <row r="146" spans="1:30" ht="11.5" customHeight="1">
      <c r="A146" s="474">
        <v>75</v>
      </c>
      <c r="B146" s="412"/>
      <c r="C146" s="413">
        <v>102.4</v>
      </c>
      <c r="D146" s="413"/>
      <c r="E146" s="411">
        <v>91.8</v>
      </c>
      <c r="F146" s="411">
        <v>9</v>
      </c>
      <c r="G146" s="411">
        <v>5.6</v>
      </c>
      <c r="H146" s="411">
        <v>52</v>
      </c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3"/>
      <c r="AB146" s="203"/>
      <c r="AC146" s="203"/>
      <c r="AD146" s="204"/>
    </row>
    <row r="147" spans="1:30" ht="11.5" customHeight="1">
      <c r="A147" s="474">
        <v>80</v>
      </c>
      <c r="B147" s="412"/>
      <c r="C147" s="411">
        <v>90.6</v>
      </c>
      <c r="D147" s="411"/>
      <c r="E147" s="411">
        <v>93.6</v>
      </c>
      <c r="F147" s="411">
        <v>11.2</v>
      </c>
      <c r="G147" s="411">
        <v>6.6</v>
      </c>
      <c r="H147" s="411">
        <v>47.6</v>
      </c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3"/>
      <c r="AB147" s="203"/>
      <c r="AC147" s="203"/>
      <c r="AD147" s="204"/>
    </row>
    <row r="148" spans="1:30" ht="11.5" customHeight="1">
      <c r="A148" s="474">
        <v>85</v>
      </c>
      <c r="B148" s="412"/>
      <c r="C148" s="411">
        <v>95</v>
      </c>
      <c r="D148" s="411"/>
      <c r="E148" s="411">
        <v>94.8</v>
      </c>
      <c r="F148" s="411">
        <v>8.6</v>
      </c>
      <c r="G148" s="411">
        <v>6</v>
      </c>
      <c r="H148" s="411">
        <v>49.2</v>
      </c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3"/>
      <c r="AB148" s="203"/>
      <c r="AC148" s="203"/>
      <c r="AD148" s="204"/>
    </row>
    <row r="149" spans="1:30" ht="11.5" customHeight="1">
      <c r="A149" s="474">
        <v>90</v>
      </c>
      <c r="B149" s="412"/>
      <c r="C149" s="411">
        <v>94</v>
      </c>
      <c r="D149" s="411"/>
      <c r="E149" s="411">
        <v>86.8</v>
      </c>
      <c r="F149" s="411">
        <v>11</v>
      </c>
      <c r="G149" s="411">
        <v>6</v>
      </c>
      <c r="H149" s="411">
        <v>48.6</v>
      </c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3"/>
      <c r="AB149" s="203"/>
      <c r="AC149" s="203"/>
      <c r="AD149" s="204"/>
    </row>
    <row r="150" spans="1:30" ht="11.5" customHeight="1">
      <c r="A150" s="474">
        <v>95</v>
      </c>
      <c r="B150" s="412"/>
      <c r="C150" s="411">
        <v>93.8</v>
      </c>
      <c r="D150" s="411"/>
      <c r="E150" s="411">
        <v>90.4</v>
      </c>
      <c r="F150" s="411">
        <v>8.8000000000000007</v>
      </c>
      <c r="G150" s="411">
        <v>7</v>
      </c>
      <c r="H150" s="411">
        <v>41.8</v>
      </c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3"/>
      <c r="AB150" s="203"/>
      <c r="AC150" s="203"/>
      <c r="AD150" s="204"/>
    </row>
    <row r="151" spans="1:30" ht="11.5" customHeight="1">
      <c r="A151" s="474">
        <v>100</v>
      </c>
      <c r="B151" s="412"/>
      <c r="C151" s="411">
        <v>90.4</v>
      </c>
      <c r="D151" s="411"/>
      <c r="E151" s="411">
        <v>92.8</v>
      </c>
      <c r="F151" s="411">
        <v>9.4</v>
      </c>
      <c r="G151" s="411">
        <v>5.4</v>
      </c>
      <c r="H151" s="411">
        <v>46.2</v>
      </c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3"/>
      <c r="AB151" s="203"/>
      <c r="AC151" s="203"/>
      <c r="AD151" s="204"/>
    </row>
    <row r="152" spans="1:30" ht="11.5" customHeight="1">
      <c r="A152" s="474">
        <v>105</v>
      </c>
      <c r="B152" s="412"/>
      <c r="C152" s="411">
        <v>99.2</v>
      </c>
      <c r="D152" s="411"/>
      <c r="E152" s="411">
        <v>94.2</v>
      </c>
      <c r="F152" s="411">
        <v>10.8</v>
      </c>
      <c r="G152" s="411">
        <v>7.8</v>
      </c>
      <c r="H152" s="411">
        <v>52.6</v>
      </c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3"/>
      <c r="AB152" s="203"/>
      <c r="AC152" s="203"/>
      <c r="AD152" s="204"/>
    </row>
    <row r="153" spans="1:30" ht="11.5" customHeight="1">
      <c r="A153" s="474">
        <v>110</v>
      </c>
      <c r="B153" s="412"/>
      <c r="C153" s="411">
        <v>96.4</v>
      </c>
      <c r="D153" s="411"/>
      <c r="E153" s="411">
        <v>98.8</v>
      </c>
      <c r="F153" s="411">
        <v>9.1999999999999993</v>
      </c>
      <c r="G153" s="411">
        <v>4.4000000000000004</v>
      </c>
      <c r="H153" s="411">
        <v>48.4</v>
      </c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3"/>
      <c r="AB153" s="203"/>
      <c r="AC153" s="203"/>
      <c r="AD153" s="204"/>
    </row>
    <row r="154" spans="1:30" ht="11.5" customHeight="1">
      <c r="A154" s="474">
        <v>115</v>
      </c>
      <c r="B154" s="412"/>
      <c r="C154" s="411">
        <v>92.4</v>
      </c>
      <c r="D154" s="411"/>
      <c r="E154" s="411">
        <v>94</v>
      </c>
      <c r="F154" s="411">
        <v>9.4</v>
      </c>
      <c r="G154" s="411">
        <v>5.4</v>
      </c>
      <c r="H154" s="411">
        <v>51.4</v>
      </c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3"/>
      <c r="AB154" s="203"/>
      <c r="AC154" s="203"/>
      <c r="AD154" s="204"/>
    </row>
    <row r="155" spans="1:30" ht="11.5" customHeight="1">
      <c r="A155" s="474">
        <v>120</v>
      </c>
      <c r="B155" s="412"/>
      <c r="C155" s="411">
        <v>93.4</v>
      </c>
      <c r="D155" s="411"/>
      <c r="E155" s="411">
        <v>83.6</v>
      </c>
      <c r="F155" s="411">
        <v>8.1999999999999993</v>
      </c>
      <c r="G155" s="411">
        <v>5.6</v>
      </c>
      <c r="H155" s="411">
        <v>47.6</v>
      </c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3"/>
      <c r="AB155" s="203"/>
      <c r="AC155" s="203"/>
      <c r="AD155" s="204"/>
    </row>
    <row r="156" spans="1:30" ht="11.5" customHeight="1">
      <c r="A156" s="474">
        <v>125</v>
      </c>
      <c r="B156" s="412"/>
      <c r="C156" s="411">
        <v>95.8</v>
      </c>
      <c r="D156" s="411"/>
      <c r="E156" s="411">
        <v>89</v>
      </c>
      <c r="F156" s="411">
        <v>9</v>
      </c>
      <c r="G156" s="411">
        <v>5.6</v>
      </c>
      <c r="H156" s="411">
        <v>48.6</v>
      </c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3"/>
      <c r="AB156" s="203"/>
      <c r="AC156" s="203"/>
      <c r="AD156" s="204"/>
    </row>
    <row r="157" spans="1:30" ht="11.5" customHeight="1">
      <c r="A157" s="474">
        <v>130</v>
      </c>
      <c r="B157" s="412"/>
      <c r="C157" s="411">
        <v>96</v>
      </c>
      <c r="D157" s="411"/>
      <c r="E157" s="411">
        <v>94.6</v>
      </c>
      <c r="F157" s="411">
        <v>9</v>
      </c>
      <c r="G157" s="411">
        <v>4.8</v>
      </c>
      <c r="H157" s="411">
        <v>49.2</v>
      </c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3"/>
      <c r="AB157" s="203"/>
      <c r="AC157" s="203"/>
      <c r="AD157" s="204"/>
    </row>
    <row r="158" spans="1:30" ht="11.5" customHeight="1">
      <c r="A158" s="474">
        <v>135</v>
      </c>
      <c r="B158" s="412"/>
      <c r="C158" s="411">
        <v>93.6</v>
      </c>
      <c r="D158" s="411"/>
      <c r="E158" s="411">
        <v>89.8</v>
      </c>
      <c r="F158" s="411">
        <v>9</v>
      </c>
      <c r="G158" s="411">
        <v>5.2</v>
      </c>
      <c r="H158" s="411">
        <v>44.8</v>
      </c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3"/>
      <c r="AB158" s="203"/>
      <c r="AC158" s="203"/>
      <c r="AD158" s="204"/>
    </row>
    <row r="159" spans="1:30" ht="11.5" customHeight="1">
      <c r="A159" s="474">
        <v>140</v>
      </c>
      <c r="B159" s="412"/>
      <c r="C159" s="413">
        <v>101.6</v>
      </c>
      <c r="D159" s="413"/>
      <c r="E159" s="411">
        <v>92.6</v>
      </c>
      <c r="F159" s="411">
        <v>12.6</v>
      </c>
      <c r="G159" s="411">
        <v>4.2</v>
      </c>
      <c r="H159" s="411">
        <v>47.4</v>
      </c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3"/>
      <c r="AB159" s="203"/>
      <c r="AC159" s="203"/>
      <c r="AD159" s="204"/>
    </row>
    <row r="160" spans="1:30" ht="11.5" customHeight="1">
      <c r="A160" s="474">
        <v>145</v>
      </c>
      <c r="B160" s="412"/>
      <c r="C160" s="411">
        <v>98</v>
      </c>
      <c r="D160" s="411"/>
      <c r="E160" s="411">
        <v>85.4</v>
      </c>
      <c r="F160" s="411">
        <v>11</v>
      </c>
      <c r="G160" s="411">
        <v>5.2</v>
      </c>
      <c r="H160" s="411">
        <v>48.4</v>
      </c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3"/>
      <c r="AB160" s="203"/>
      <c r="AC160" s="203"/>
      <c r="AD160" s="204"/>
    </row>
    <row r="161" spans="1:30" ht="11.5" customHeight="1">
      <c r="A161" s="474">
        <v>150</v>
      </c>
      <c r="B161" s="412"/>
      <c r="C161" s="411">
        <v>93.4</v>
      </c>
      <c r="D161" s="411"/>
      <c r="E161" s="411">
        <v>82.4</v>
      </c>
      <c r="F161" s="411">
        <v>10.4</v>
      </c>
      <c r="G161" s="411">
        <v>7.8</v>
      </c>
      <c r="H161" s="411">
        <v>42.4</v>
      </c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3"/>
      <c r="AB161" s="203"/>
      <c r="AC161" s="203"/>
      <c r="AD161" s="204"/>
    </row>
    <row r="162" spans="1:30" ht="11.5" customHeight="1">
      <c r="A162" s="474">
        <v>155</v>
      </c>
      <c r="B162" s="412"/>
      <c r="C162" s="411">
        <v>89.2</v>
      </c>
      <c r="D162" s="411"/>
      <c r="E162" s="411">
        <v>82.6</v>
      </c>
      <c r="F162" s="411">
        <v>8.4</v>
      </c>
      <c r="G162" s="411">
        <v>6</v>
      </c>
      <c r="H162" s="411">
        <v>47</v>
      </c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3"/>
      <c r="AB162" s="203"/>
      <c r="AC162" s="203"/>
      <c r="AD162" s="204"/>
    </row>
    <row r="163" spans="1:30" ht="11.5" customHeight="1">
      <c r="A163" s="474">
        <v>160</v>
      </c>
      <c r="B163" s="412"/>
      <c r="C163" s="411">
        <v>92.2</v>
      </c>
      <c r="D163" s="411"/>
      <c r="E163" s="411">
        <v>88.6</v>
      </c>
      <c r="F163" s="411">
        <v>10.8</v>
      </c>
      <c r="G163" s="411">
        <v>5.8</v>
      </c>
      <c r="H163" s="411">
        <v>50.4</v>
      </c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3"/>
      <c r="AB163" s="203"/>
      <c r="AC163" s="203"/>
      <c r="AD163" s="204"/>
    </row>
    <row r="164" spans="1:30" ht="11.5" customHeight="1">
      <c r="A164" s="474">
        <v>165</v>
      </c>
      <c r="B164" s="412"/>
      <c r="C164" s="411">
        <v>95.8</v>
      </c>
      <c r="D164" s="411"/>
      <c r="E164" s="411">
        <v>80</v>
      </c>
      <c r="F164" s="411">
        <v>11.2</v>
      </c>
      <c r="G164" s="411">
        <v>5.2</v>
      </c>
      <c r="H164" s="411">
        <v>48.8</v>
      </c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3"/>
      <c r="AB164" s="203"/>
      <c r="AC164" s="203"/>
      <c r="AD164" s="204"/>
    </row>
    <row r="165" spans="1:30" ht="11.5" customHeight="1">
      <c r="A165" s="474">
        <v>170</v>
      </c>
      <c r="B165" s="412"/>
      <c r="C165" s="411">
        <v>95.6</v>
      </c>
      <c r="D165" s="411"/>
      <c r="E165" s="411">
        <v>79.8</v>
      </c>
      <c r="F165" s="411">
        <v>7.2</v>
      </c>
      <c r="G165" s="411">
        <v>3.6</v>
      </c>
      <c r="H165" s="411">
        <v>45.6</v>
      </c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3"/>
      <c r="AB165" s="203"/>
      <c r="AC165" s="203"/>
      <c r="AD165" s="204"/>
    </row>
    <row r="166" spans="1:30" ht="11.5" customHeight="1">
      <c r="A166" s="474">
        <v>175</v>
      </c>
      <c r="B166" s="412"/>
      <c r="C166" s="411">
        <v>92</v>
      </c>
      <c r="D166" s="411"/>
      <c r="E166" s="411">
        <v>86.4</v>
      </c>
      <c r="F166" s="411">
        <v>8.4</v>
      </c>
      <c r="G166" s="411">
        <v>6.6</v>
      </c>
      <c r="H166" s="411">
        <v>43.8</v>
      </c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3"/>
      <c r="AB166" s="203"/>
      <c r="AC166" s="203"/>
      <c r="AD166" s="204"/>
    </row>
    <row r="167" spans="1:30" ht="11.5" customHeight="1">
      <c r="A167" s="474">
        <v>180</v>
      </c>
      <c r="B167" s="412"/>
      <c r="C167" s="411">
        <v>90.6</v>
      </c>
      <c r="D167" s="411"/>
      <c r="E167" s="411">
        <v>85.8</v>
      </c>
      <c r="F167" s="411">
        <v>7.6</v>
      </c>
      <c r="G167" s="411">
        <v>6.2</v>
      </c>
      <c r="H167" s="411">
        <v>48.2</v>
      </c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3"/>
      <c r="AB167" s="203"/>
      <c r="AC167" s="203"/>
      <c r="AD167" s="204"/>
    </row>
    <row r="168" spans="1:30" ht="11.5" customHeight="1">
      <c r="A168" s="474">
        <v>185</v>
      </c>
      <c r="B168" s="412"/>
      <c r="C168" s="411">
        <v>98.8</v>
      </c>
      <c r="D168" s="411"/>
      <c r="E168" s="411">
        <v>79.8</v>
      </c>
      <c r="F168" s="411">
        <v>9.8000000000000007</v>
      </c>
      <c r="G168" s="411">
        <v>8.4</v>
      </c>
      <c r="H168" s="411">
        <v>44.6</v>
      </c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3"/>
      <c r="AB168" s="203"/>
      <c r="AC168" s="203"/>
      <c r="AD168" s="204"/>
    </row>
    <row r="169" spans="1:30" ht="11.5" customHeight="1">
      <c r="A169" s="474">
        <v>190</v>
      </c>
      <c r="B169" s="412"/>
      <c r="C169" s="411">
        <v>85.2</v>
      </c>
      <c r="D169" s="411"/>
      <c r="E169" s="411">
        <v>81.400000000000006</v>
      </c>
      <c r="F169" s="411">
        <v>8.1999999999999993</v>
      </c>
      <c r="G169" s="411">
        <v>6</v>
      </c>
      <c r="H169" s="411">
        <v>41.2</v>
      </c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3"/>
      <c r="AB169" s="203"/>
      <c r="AC169" s="203"/>
      <c r="AD169" s="204"/>
    </row>
    <row r="170" spans="1:30" ht="11.5" customHeight="1">
      <c r="A170" s="474">
        <v>195</v>
      </c>
      <c r="B170" s="412"/>
      <c r="C170" s="411">
        <v>95.8</v>
      </c>
      <c r="D170" s="411"/>
      <c r="E170" s="411">
        <v>84.8</v>
      </c>
      <c r="F170" s="411">
        <v>9</v>
      </c>
      <c r="G170" s="411">
        <v>6</v>
      </c>
      <c r="H170" s="411">
        <v>45</v>
      </c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3"/>
      <c r="AB170" s="203"/>
      <c r="AC170" s="203"/>
      <c r="AD170" s="204"/>
    </row>
    <row r="171" spans="1:30" ht="11.5" customHeight="1">
      <c r="A171" s="474">
        <v>200</v>
      </c>
      <c r="B171" s="412"/>
      <c r="C171" s="411">
        <v>90.4</v>
      </c>
      <c r="D171" s="411"/>
      <c r="E171" s="411">
        <v>79.2</v>
      </c>
      <c r="F171" s="411">
        <v>9.4</v>
      </c>
      <c r="G171" s="411">
        <v>6.6</v>
      </c>
      <c r="H171" s="411">
        <v>43</v>
      </c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3"/>
      <c r="AB171" s="203"/>
      <c r="AC171" s="203"/>
      <c r="AD171" s="204"/>
    </row>
    <row r="172" spans="1:30" ht="11.5" customHeight="1">
      <c r="A172" s="474">
        <v>205</v>
      </c>
      <c r="B172" s="412"/>
      <c r="C172" s="411">
        <v>94</v>
      </c>
      <c r="D172" s="411"/>
      <c r="E172" s="411">
        <v>83.2</v>
      </c>
      <c r="F172" s="411">
        <v>9.6</v>
      </c>
      <c r="G172" s="411">
        <v>4.8</v>
      </c>
      <c r="H172" s="411">
        <v>38.200000000000003</v>
      </c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3"/>
      <c r="AB172" s="203"/>
      <c r="AC172" s="203"/>
      <c r="AD172" s="204"/>
    </row>
    <row r="173" spans="1:30" ht="11.5" customHeight="1">
      <c r="A173" s="474">
        <v>210</v>
      </c>
      <c r="B173" s="412"/>
      <c r="C173" s="411">
        <v>91</v>
      </c>
      <c r="D173" s="411"/>
      <c r="E173" s="411">
        <v>76.400000000000006</v>
      </c>
      <c r="F173" s="411">
        <v>8.6</v>
      </c>
      <c r="G173" s="411">
        <v>6</v>
      </c>
      <c r="H173" s="411">
        <v>44.4</v>
      </c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3"/>
      <c r="AB173" s="203"/>
      <c r="AC173" s="203"/>
      <c r="AD173" s="204"/>
    </row>
    <row r="174" spans="1:30" ht="11.5" customHeight="1">
      <c r="A174" s="474">
        <v>215</v>
      </c>
      <c r="B174" s="412"/>
      <c r="C174" s="411">
        <v>97.6</v>
      </c>
      <c r="D174" s="411"/>
      <c r="E174" s="411">
        <v>79</v>
      </c>
      <c r="F174" s="411">
        <v>11</v>
      </c>
      <c r="G174" s="411">
        <v>4.5999999999999996</v>
      </c>
      <c r="H174" s="411">
        <v>44.2</v>
      </c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3"/>
      <c r="AB174" s="203"/>
      <c r="AC174" s="203"/>
      <c r="AD174" s="204"/>
    </row>
    <row r="175" spans="1:30" ht="11.5" customHeight="1">
      <c r="A175" s="474">
        <v>220</v>
      </c>
      <c r="B175" s="412"/>
      <c r="C175" s="411">
        <v>90.8</v>
      </c>
      <c r="D175" s="411"/>
      <c r="E175" s="411">
        <v>73.400000000000006</v>
      </c>
      <c r="F175" s="411">
        <v>9.8000000000000007</v>
      </c>
      <c r="G175" s="411">
        <v>6</v>
      </c>
      <c r="H175" s="411">
        <v>39.200000000000003</v>
      </c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3"/>
      <c r="AB175" s="203"/>
      <c r="AC175" s="203"/>
      <c r="AD175" s="204"/>
    </row>
    <row r="176" spans="1:30" ht="11.5" customHeight="1">
      <c r="A176" s="474">
        <v>225</v>
      </c>
      <c r="B176" s="412"/>
      <c r="C176" s="411">
        <v>99.8</v>
      </c>
      <c r="D176" s="411"/>
      <c r="E176" s="411">
        <v>77.2</v>
      </c>
      <c r="F176" s="411">
        <v>8.1999999999999993</v>
      </c>
      <c r="G176" s="411">
        <v>7.8</v>
      </c>
      <c r="H176" s="411">
        <v>43.2</v>
      </c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3"/>
      <c r="AB176" s="203"/>
      <c r="AC176" s="203"/>
      <c r="AD176" s="204"/>
    </row>
    <row r="177" spans="1:30" ht="11.5" customHeight="1">
      <c r="A177" s="474">
        <v>230</v>
      </c>
      <c r="B177" s="412"/>
      <c r="C177" s="411">
        <v>94.6</v>
      </c>
      <c r="D177" s="411"/>
      <c r="E177" s="411">
        <v>77.400000000000006</v>
      </c>
      <c r="F177" s="411">
        <v>10.4</v>
      </c>
      <c r="G177" s="411">
        <v>7</v>
      </c>
      <c r="H177" s="411">
        <v>43</v>
      </c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3"/>
      <c r="AB177" s="203"/>
      <c r="AC177" s="203"/>
      <c r="AD177" s="204"/>
    </row>
    <row r="178" spans="1:30" ht="11.5" customHeight="1">
      <c r="A178" s="474">
        <v>235</v>
      </c>
      <c r="B178" s="412"/>
      <c r="C178" s="411">
        <v>96.2</v>
      </c>
      <c r="D178" s="411"/>
      <c r="E178" s="411">
        <v>70.400000000000006</v>
      </c>
      <c r="F178" s="411">
        <v>9.8000000000000007</v>
      </c>
      <c r="G178" s="411">
        <v>6.6</v>
      </c>
      <c r="H178" s="411">
        <v>42.6</v>
      </c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3"/>
      <c r="AB178" s="203"/>
      <c r="AC178" s="203"/>
      <c r="AD178" s="204"/>
    </row>
    <row r="179" spans="1:30" ht="11.5" customHeight="1">
      <c r="A179" s="474">
        <v>240</v>
      </c>
      <c r="B179" s="412"/>
      <c r="C179" s="411">
        <v>88.8</v>
      </c>
      <c r="D179" s="411"/>
      <c r="E179" s="411">
        <v>76.599999999999994</v>
      </c>
      <c r="F179" s="411">
        <v>10.8</v>
      </c>
      <c r="G179" s="411">
        <v>5.4</v>
      </c>
      <c r="H179" s="411">
        <v>42.6</v>
      </c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3"/>
      <c r="AB179" s="203"/>
      <c r="AC179" s="203"/>
      <c r="AD179" s="204"/>
    </row>
    <row r="180" spans="1:30" ht="11.5" customHeight="1">
      <c r="A180" s="474">
        <v>245</v>
      </c>
      <c r="B180" s="412"/>
      <c r="C180" s="411">
        <v>93</v>
      </c>
      <c r="D180" s="411"/>
      <c r="E180" s="411">
        <v>74.400000000000006</v>
      </c>
      <c r="F180" s="411">
        <v>7.2</v>
      </c>
      <c r="G180" s="411">
        <v>6.8</v>
      </c>
      <c r="H180" s="411">
        <v>43.8</v>
      </c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3"/>
      <c r="AB180" s="203"/>
      <c r="AC180" s="203"/>
      <c r="AD180" s="204"/>
    </row>
    <row r="181" spans="1:30" ht="11.5" customHeight="1">
      <c r="A181" s="474">
        <v>250</v>
      </c>
      <c r="B181" s="412"/>
      <c r="C181" s="411">
        <v>97.2</v>
      </c>
      <c r="D181" s="411"/>
      <c r="E181" s="411">
        <v>73.599999999999994</v>
      </c>
      <c r="F181" s="411">
        <v>11.2</v>
      </c>
      <c r="G181" s="411">
        <v>5</v>
      </c>
      <c r="H181" s="411">
        <v>42.2</v>
      </c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3"/>
      <c r="AB181" s="203"/>
      <c r="AC181" s="203"/>
      <c r="AD181" s="204"/>
    </row>
    <row r="182" spans="1:30" ht="11.5" customHeight="1">
      <c r="A182" s="474">
        <v>255</v>
      </c>
      <c r="B182" s="412"/>
      <c r="C182" s="411">
        <v>94.6</v>
      </c>
      <c r="D182" s="411"/>
      <c r="E182" s="411">
        <v>75.400000000000006</v>
      </c>
      <c r="F182" s="411">
        <v>11.4</v>
      </c>
      <c r="G182" s="411">
        <v>7.2</v>
      </c>
      <c r="H182" s="411">
        <v>44.2</v>
      </c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3"/>
      <c r="AB182" s="203"/>
      <c r="AC182" s="203"/>
      <c r="AD182" s="204"/>
    </row>
    <row r="183" spans="1:30" ht="11.5" customHeight="1">
      <c r="A183" s="474">
        <v>260</v>
      </c>
      <c r="B183" s="412"/>
      <c r="C183" s="411">
        <v>94.8</v>
      </c>
      <c r="D183" s="411"/>
      <c r="E183" s="411">
        <v>70.8</v>
      </c>
      <c r="F183" s="411">
        <v>9.8000000000000007</v>
      </c>
      <c r="G183" s="411">
        <v>6</v>
      </c>
      <c r="H183" s="411">
        <v>40.6</v>
      </c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3"/>
      <c r="AB183" s="203"/>
      <c r="AC183" s="203"/>
      <c r="AD183" s="204"/>
    </row>
    <row r="184" spans="1:30" ht="11.5" customHeight="1">
      <c r="A184" s="474">
        <v>265</v>
      </c>
      <c r="B184" s="412"/>
      <c r="C184" s="411">
        <v>97</v>
      </c>
      <c r="D184" s="411"/>
      <c r="E184" s="411">
        <v>71.8</v>
      </c>
      <c r="F184" s="411">
        <v>12.4</v>
      </c>
      <c r="G184" s="411">
        <v>6.2</v>
      </c>
      <c r="H184" s="411">
        <v>44.6</v>
      </c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  <c r="AA184" s="203"/>
      <c r="AB184" s="203"/>
      <c r="AC184" s="203"/>
      <c r="AD184" s="204"/>
    </row>
    <row r="185" spans="1:30" ht="11.5" customHeight="1">
      <c r="A185" s="474">
        <v>270</v>
      </c>
      <c r="B185" s="412"/>
      <c r="C185" s="411">
        <v>94.2</v>
      </c>
      <c r="D185" s="411"/>
      <c r="E185" s="411">
        <v>76.400000000000006</v>
      </c>
      <c r="F185" s="411">
        <v>10.199999999999999</v>
      </c>
      <c r="G185" s="411">
        <v>6.6</v>
      </c>
      <c r="H185" s="411">
        <v>46</v>
      </c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3"/>
      <c r="AB185" s="203"/>
      <c r="AC185" s="203"/>
      <c r="AD185" s="204"/>
    </row>
    <row r="186" spans="1:30" ht="11.5" customHeight="1">
      <c r="A186" s="474">
        <v>275</v>
      </c>
      <c r="B186" s="412"/>
      <c r="C186" s="413">
        <v>103.2</v>
      </c>
      <c r="D186" s="413"/>
      <c r="E186" s="411">
        <v>77.2</v>
      </c>
      <c r="F186" s="411">
        <v>11</v>
      </c>
      <c r="G186" s="411">
        <v>5.8</v>
      </c>
      <c r="H186" s="411">
        <v>38.6</v>
      </c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3"/>
      <c r="AB186" s="203"/>
      <c r="AC186" s="203"/>
      <c r="AD186" s="204"/>
    </row>
    <row r="187" spans="1:30" ht="11.5" customHeight="1">
      <c r="A187" s="474">
        <v>280</v>
      </c>
      <c r="B187" s="412"/>
      <c r="C187" s="411">
        <v>95.6</v>
      </c>
      <c r="D187" s="411"/>
      <c r="E187" s="411">
        <v>74</v>
      </c>
      <c r="F187" s="411">
        <v>9.1999999999999993</v>
      </c>
      <c r="G187" s="411">
        <v>5</v>
      </c>
      <c r="H187" s="411">
        <v>43.4</v>
      </c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3"/>
      <c r="AB187" s="203"/>
      <c r="AC187" s="203"/>
      <c r="AD187" s="204"/>
    </row>
    <row r="188" spans="1:30" ht="11.5" customHeight="1">
      <c r="A188" s="474">
        <v>285</v>
      </c>
      <c r="B188" s="412"/>
      <c r="C188" s="413">
        <v>102</v>
      </c>
      <c r="D188" s="413"/>
      <c r="E188" s="411">
        <v>79.8</v>
      </c>
      <c r="F188" s="411">
        <v>12.4</v>
      </c>
      <c r="G188" s="411">
        <v>6</v>
      </c>
      <c r="H188" s="411">
        <v>46.4</v>
      </c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3"/>
      <c r="AB188" s="203"/>
      <c r="AC188" s="203"/>
      <c r="AD188" s="204"/>
    </row>
    <row r="189" spans="1:30" ht="11.5" customHeight="1">
      <c r="A189" s="474">
        <v>290</v>
      </c>
      <c r="B189" s="412"/>
      <c r="C189" s="411">
        <v>96.2</v>
      </c>
      <c r="D189" s="411"/>
      <c r="E189" s="411">
        <v>81.2</v>
      </c>
      <c r="F189" s="411">
        <v>9.4</v>
      </c>
      <c r="G189" s="411">
        <v>4.2</v>
      </c>
      <c r="H189" s="411">
        <v>38.4</v>
      </c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3"/>
      <c r="AB189" s="203"/>
      <c r="AC189" s="203"/>
      <c r="AD189" s="204"/>
    </row>
    <row r="190" spans="1:30" ht="11.5" customHeight="1">
      <c r="A190" s="474">
        <v>295</v>
      </c>
      <c r="B190" s="412"/>
      <c r="C190" s="411">
        <v>98.2</v>
      </c>
      <c r="D190" s="411"/>
      <c r="E190" s="411">
        <v>65.8</v>
      </c>
      <c r="F190" s="411">
        <v>10.4</v>
      </c>
      <c r="G190" s="411">
        <v>6.4</v>
      </c>
      <c r="H190" s="411">
        <v>38.200000000000003</v>
      </c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3"/>
      <c r="AB190" s="203"/>
      <c r="AC190" s="203"/>
      <c r="AD190" s="204"/>
    </row>
    <row r="191" spans="1:30" ht="11.5" customHeight="1">
      <c r="A191" s="475">
        <v>300</v>
      </c>
      <c r="B191" s="476"/>
      <c r="C191" s="477">
        <v>94</v>
      </c>
      <c r="D191" s="477"/>
      <c r="E191" s="477">
        <v>70.400000000000006</v>
      </c>
      <c r="F191" s="477">
        <v>10.6</v>
      </c>
      <c r="G191" s="477">
        <v>6.8</v>
      </c>
      <c r="H191" s="477">
        <v>41.2</v>
      </c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7"/>
      <c r="AB191" s="207"/>
      <c r="AC191" s="207"/>
      <c r="AD191" s="208"/>
    </row>
    <row r="194" spans="1:30" ht="11.5" customHeight="1">
      <c r="A194" s="209" t="s">
        <v>1105</v>
      </c>
      <c r="B194" s="197"/>
      <c r="C194" s="197"/>
      <c r="D194" s="197"/>
      <c r="E194" s="197"/>
      <c r="F194" s="197"/>
      <c r="G194" s="197"/>
      <c r="H194" s="197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9"/>
      <c r="AB194" s="199"/>
      <c r="AC194" s="199"/>
      <c r="AD194" s="200"/>
    </row>
    <row r="195" spans="1:30" ht="11.5" customHeight="1">
      <c r="A195" s="201"/>
      <c r="B195" s="176"/>
      <c r="C195" s="176"/>
      <c r="D195" s="176"/>
      <c r="E195" s="176"/>
      <c r="F195" s="176"/>
      <c r="G195" s="176"/>
      <c r="H195" s="176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3"/>
      <c r="AB195" s="203"/>
      <c r="AC195" s="203"/>
      <c r="AD195" s="204"/>
    </row>
    <row r="196" spans="1:30" ht="11.5" customHeight="1">
      <c r="A196" s="201" t="s">
        <v>1073</v>
      </c>
      <c r="B196" s="176"/>
      <c r="C196" s="176" t="s">
        <v>1075</v>
      </c>
      <c r="D196" s="176"/>
      <c r="E196" s="176" t="s">
        <v>1074</v>
      </c>
      <c r="F196" s="176" t="s">
        <v>1076</v>
      </c>
      <c r="G196" s="176" t="s">
        <v>1077</v>
      </c>
      <c r="H196" s="176" t="s">
        <v>1078</v>
      </c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3"/>
      <c r="AB196" s="203"/>
      <c r="AC196" s="203"/>
      <c r="AD196" s="204"/>
    </row>
    <row r="197" spans="1:30" ht="11.5" customHeight="1">
      <c r="A197" s="201" t="s">
        <v>1079</v>
      </c>
      <c r="B197" s="176"/>
      <c r="C197" s="176" t="s">
        <v>1081</v>
      </c>
      <c r="D197" s="176"/>
      <c r="E197" s="176" t="s">
        <v>1080</v>
      </c>
      <c r="F197" s="176" t="s">
        <v>1082</v>
      </c>
      <c r="G197" s="176" t="s">
        <v>1083</v>
      </c>
      <c r="H197" s="176" t="s">
        <v>1084</v>
      </c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3"/>
      <c r="AB197" s="203"/>
      <c r="AC197" s="203"/>
      <c r="AD197" s="204"/>
    </row>
    <row r="198" spans="1:30" ht="11.5" customHeight="1">
      <c r="A198" s="201"/>
      <c r="B198" s="176"/>
      <c r="C198" s="176" t="s">
        <v>1086</v>
      </c>
      <c r="D198" s="176"/>
      <c r="E198" s="176" t="s">
        <v>1085</v>
      </c>
      <c r="F198" s="176" t="s">
        <v>1087</v>
      </c>
      <c r="G198" s="176" t="s">
        <v>1088</v>
      </c>
      <c r="H198" s="176" t="s">
        <v>1089</v>
      </c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3"/>
      <c r="AB198" s="203"/>
      <c r="AC198" s="203"/>
      <c r="AD198" s="204"/>
    </row>
    <row r="199" spans="1:30" ht="11.5" customHeight="1">
      <c r="A199" s="201" t="s">
        <v>1090</v>
      </c>
      <c r="B199" s="176"/>
      <c r="C199" s="176"/>
      <c r="D199" s="176"/>
      <c r="E199" s="176"/>
      <c r="F199" s="176"/>
      <c r="G199" s="176"/>
      <c r="H199" s="176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3"/>
      <c r="AB199" s="203"/>
      <c r="AC199" s="203"/>
      <c r="AD199" s="204"/>
    </row>
    <row r="200" spans="1:30" ht="11.5" customHeight="1">
      <c r="A200" s="474">
        <v>5</v>
      </c>
      <c r="B200" s="412"/>
      <c r="C200" s="411">
        <v>83.6</v>
      </c>
      <c r="D200" s="411"/>
      <c r="E200" s="413">
        <v>116.6</v>
      </c>
      <c r="F200" s="411">
        <v>9.8000000000000007</v>
      </c>
      <c r="G200" s="411">
        <v>4.5999999999999996</v>
      </c>
      <c r="H200" s="411">
        <v>36</v>
      </c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3"/>
      <c r="AB200" s="203"/>
      <c r="AC200" s="203"/>
      <c r="AD200" s="204"/>
    </row>
    <row r="201" spans="1:30" ht="11.5" customHeight="1">
      <c r="A201" s="474">
        <v>10</v>
      </c>
      <c r="B201" s="412"/>
      <c r="C201" s="411">
        <v>83.8</v>
      </c>
      <c r="D201" s="411"/>
      <c r="E201" s="413">
        <v>121.2</v>
      </c>
      <c r="F201" s="411">
        <v>2.2000000000000002</v>
      </c>
      <c r="G201" s="411">
        <v>5.2</v>
      </c>
      <c r="H201" s="411">
        <v>33.200000000000003</v>
      </c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3"/>
      <c r="AB201" s="203"/>
      <c r="AC201" s="203"/>
      <c r="AD201" s="204"/>
    </row>
    <row r="202" spans="1:30" ht="11.5" customHeight="1">
      <c r="A202" s="474">
        <v>15</v>
      </c>
      <c r="B202" s="412"/>
      <c r="C202" s="411">
        <v>80</v>
      </c>
      <c r="D202" s="411"/>
      <c r="E202" s="413">
        <v>137.6</v>
      </c>
      <c r="F202" s="411">
        <v>5.2</v>
      </c>
      <c r="G202" s="411">
        <v>3.6</v>
      </c>
      <c r="H202" s="411">
        <v>30.8</v>
      </c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3"/>
      <c r="AB202" s="203"/>
      <c r="AC202" s="203"/>
      <c r="AD202" s="204"/>
    </row>
    <row r="203" spans="1:30" ht="11.5" customHeight="1">
      <c r="A203" s="474">
        <v>20</v>
      </c>
      <c r="B203" s="412"/>
      <c r="C203" s="411">
        <v>89.2</v>
      </c>
      <c r="D203" s="411"/>
      <c r="E203" s="413">
        <v>146</v>
      </c>
      <c r="F203" s="411">
        <v>8.4</v>
      </c>
      <c r="G203" s="411">
        <v>3.8</v>
      </c>
      <c r="H203" s="411">
        <v>39.4</v>
      </c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3"/>
      <c r="AB203" s="203"/>
      <c r="AC203" s="203"/>
      <c r="AD203" s="204"/>
    </row>
    <row r="204" spans="1:30" ht="11.5" customHeight="1">
      <c r="A204" s="474">
        <v>25</v>
      </c>
      <c r="B204" s="412"/>
      <c r="C204" s="411">
        <v>88.6</v>
      </c>
      <c r="D204" s="411"/>
      <c r="E204" s="413">
        <v>148</v>
      </c>
      <c r="F204" s="411">
        <v>6.6</v>
      </c>
      <c r="G204" s="411">
        <v>3.4</v>
      </c>
      <c r="H204" s="411">
        <v>40</v>
      </c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3"/>
      <c r="AB204" s="203"/>
      <c r="AC204" s="203"/>
      <c r="AD204" s="204"/>
    </row>
    <row r="205" spans="1:30" ht="11.5" customHeight="1">
      <c r="A205" s="474">
        <v>30</v>
      </c>
      <c r="B205" s="412"/>
      <c r="C205" s="411">
        <v>81.8</v>
      </c>
      <c r="D205" s="411"/>
      <c r="E205" s="413">
        <v>149.19999999999999</v>
      </c>
      <c r="F205" s="411">
        <v>4</v>
      </c>
      <c r="G205" s="411">
        <v>3.8</v>
      </c>
      <c r="H205" s="411">
        <v>40.799999999999997</v>
      </c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3"/>
      <c r="AB205" s="203"/>
      <c r="AC205" s="203"/>
      <c r="AD205" s="204"/>
    </row>
    <row r="206" spans="1:30" ht="11.5" customHeight="1">
      <c r="A206" s="474">
        <v>35</v>
      </c>
      <c r="B206" s="412"/>
      <c r="C206" s="411">
        <v>88.6</v>
      </c>
      <c r="D206" s="411"/>
      <c r="E206" s="413">
        <v>144.6</v>
      </c>
      <c r="F206" s="411">
        <v>8.1999999999999993</v>
      </c>
      <c r="G206" s="411">
        <v>4.5999999999999996</v>
      </c>
      <c r="H206" s="411">
        <v>39.6</v>
      </c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3"/>
      <c r="AB206" s="203"/>
      <c r="AC206" s="203"/>
      <c r="AD206" s="204"/>
    </row>
    <row r="207" spans="1:30" ht="11.5" customHeight="1">
      <c r="A207" s="474">
        <v>40</v>
      </c>
      <c r="B207" s="412"/>
      <c r="C207" s="411">
        <v>79.2</v>
      </c>
      <c r="D207" s="411"/>
      <c r="E207" s="413">
        <v>155.4</v>
      </c>
      <c r="F207" s="411">
        <v>5.6</v>
      </c>
      <c r="G207" s="411">
        <v>4</v>
      </c>
      <c r="H207" s="411">
        <v>41</v>
      </c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3"/>
      <c r="AB207" s="203"/>
      <c r="AC207" s="203"/>
      <c r="AD207" s="204"/>
    </row>
    <row r="208" spans="1:30" ht="11.5" customHeight="1">
      <c r="A208" s="474">
        <v>45</v>
      </c>
      <c r="B208" s="412"/>
      <c r="C208" s="411">
        <v>90.8</v>
      </c>
      <c r="D208" s="411"/>
      <c r="E208" s="413">
        <v>161.4</v>
      </c>
      <c r="F208" s="411">
        <v>6.4</v>
      </c>
      <c r="G208" s="411">
        <v>2.8</v>
      </c>
      <c r="H208" s="411">
        <v>34.799999999999997</v>
      </c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3"/>
      <c r="AB208" s="203"/>
      <c r="AC208" s="203"/>
      <c r="AD208" s="204"/>
    </row>
    <row r="209" spans="1:30" ht="11.5" customHeight="1">
      <c r="A209" s="474">
        <v>50</v>
      </c>
      <c r="B209" s="412"/>
      <c r="C209" s="411">
        <v>91.8</v>
      </c>
      <c r="D209" s="411"/>
      <c r="E209" s="413">
        <v>164.4</v>
      </c>
      <c r="F209" s="411">
        <v>5.4</v>
      </c>
      <c r="G209" s="411">
        <v>4.2</v>
      </c>
      <c r="H209" s="411">
        <v>45.6</v>
      </c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3"/>
      <c r="AB209" s="203"/>
      <c r="AC209" s="203"/>
      <c r="AD209" s="204"/>
    </row>
    <row r="210" spans="1:30" ht="11.5" customHeight="1">
      <c r="A210" s="474">
        <v>55</v>
      </c>
      <c r="B210" s="412"/>
      <c r="C210" s="411">
        <v>88.2</v>
      </c>
      <c r="D210" s="411"/>
      <c r="E210" s="413">
        <v>159.19999999999999</v>
      </c>
      <c r="F210" s="411">
        <v>5.8</v>
      </c>
      <c r="G210" s="411">
        <v>5.8</v>
      </c>
      <c r="H210" s="411">
        <v>39</v>
      </c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3"/>
      <c r="AB210" s="203"/>
      <c r="AC210" s="203"/>
      <c r="AD210" s="204"/>
    </row>
    <row r="211" spans="1:30" ht="11.5" customHeight="1">
      <c r="A211" s="474">
        <v>60</v>
      </c>
      <c r="B211" s="412"/>
      <c r="C211" s="411">
        <v>91.8</v>
      </c>
      <c r="D211" s="411"/>
      <c r="E211" s="413">
        <v>144.80000000000001</v>
      </c>
      <c r="F211" s="411">
        <v>7.4</v>
      </c>
      <c r="G211" s="411">
        <v>3.6</v>
      </c>
      <c r="H211" s="411">
        <v>34.799999999999997</v>
      </c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3"/>
      <c r="AB211" s="203"/>
      <c r="AC211" s="203"/>
      <c r="AD211" s="204"/>
    </row>
    <row r="212" spans="1:30" ht="11.5" customHeight="1">
      <c r="A212" s="474">
        <v>65</v>
      </c>
      <c r="B212" s="412"/>
      <c r="C212" s="411">
        <v>84.8</v>
      </c>
      <c r="D212" s="411"/>
      <c r="E212" s="413">
        <v>155.80000000000001</v>
      </c>
      <c r="F212" s="411">
        <v>6</v>
      </c>
      <c r="G212" s="411">
        <v>3.6</v>
      </c>
      <c r="H212" s="411">
        <v>34.799999999999997</v>
      </c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3"/>
      <c r="AB212" s="203"/>
      <c r="AC212" s="203"/>
      <c r="AD212" s="204"/>
    </row>
    <row r="213" spans="1:30" ht="11.5" customHeight="1">
      <c r="A213" s="474">
        <v>70</v>
      </c>
      <c r="B213" s="412"/>
      <c r="C213" s="411">
        <v>83</v>
      </c>
      <c r="D213" s="411"/>
      <c r="E213" s="413">
        <v>139.6</v>
      </c>
      <c r="F213" s="411">
        <v>9.6</v>
      </c>
      <c r="G213" s="411">
        <v>5.6</v>
      </c>
      <c r="H213" s="411">
        <v>37</v>
      </c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3"/>
      <c r="AB213" s="203"/>
      <c r="AC213" s="203"/>
      <c r="AD213" s="204"/>
    </row>
    <row r="214" spans="1:30" ht="11.5" customHeight="1">
      <c r="A214" s="474">
        <v>75</v>
      </c>
      <c r="B214" s="412"/>
      <c r="C214" s="411">
        <v>91.2</v>
      </c>
      <c r="D214" s="411"/>
      <c r="E214" s="413">
        <v>156.6</v>
      </c>
      <c r="F214" s="411">
        <v>8</v>
      </c>
      <c r="G214" s="411">
        <v>4.8</v>
      </c>
      <c r="H214" s="411">
        <v>36.200000000000003</v>
      </c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3"/>
      <c r="AB214" s="203"/>
      <c r="AC214" s="203"/>
      <c r="AD214" s="204"/>
    </row>
    <row r="215" spans="1:30" ht="11.5" customHeight="1">
      <c r="A215" s="474">
        <v>80</v>
      </c>
      <c r="B215" s="412"/>
      <c r="C215" s="411">
        <v>80.8</v>
      </c>
      <c r="D215" s="411"/>
      <c r="E215" s="413">
        <v>161.19999999999999</v>
      </c>
      <c r="F215" s="411">
        <v>6.2</v>
      </c>
      <c r="G215" s="411">
        <v>3.2</v>
      </c>
      <c r="H215" s="411">
        <v>39.799999999999997</v>
      </c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3"/>
      <c r="AB215" s="203"/>
      <c r="AC215" s="203"/>
      <c r="AD215" s="204"/>
    </row>
    <row r="216" spans="1:30" ht="11.5" customHeight="1">
      <c r="A216" s="474">
        <v>85</v>
      </c>
      <c r="B216" s="412"/>
      <c r="C216" s="411">
        <v>87.6</v>
      </c>
      <c r="D216" s="411"/>
      <c r="E216" s="413">
        <v>140.19999999999999</v>
      </c>
      <c r="F216" s="411">
        <v>6.6</v>
      </c>
      <c r="G216" s="411">
        <v>3</v>
      </c>
      <c r="H216" s="411">
        <v>42.4</v>
      </c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3"/>
      <c r="AB216" s="203"/>
      <c r="AC216" s="203"/>
      <c r="AD216" s="204"/>
    </row>
    <row r="217" spans="1:30" ht="11.5" customHeight="1">
      <c r="A217" s="474">
        <v>90</v>
      </c>
      <c r="B217" s="412"/>
      <c r="C217" s="411">
        <v>80.8</v>
      </c>
      <c r="D217" s="411"/>
      <c r="E217" s="413">
        <v>157</v>
      </c>
      <c r="F217" s="411">
        <v>6.2</v>
      </c>
      <c r="G217" s="411">
        <v>0.6</v>
      </c>
      <c r="H217" s="411">
        <v>40.6</v>
      </c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3"/>
      <c r="AB217" s="203"/>
      <c r="AC217" s="203"/>
      <c r="AD217" s="204"/>
    </row>
    <row r="218" spans="1:30" ht="11.5" customHeight="1">
      <c r="A218" s="474">
        <v>95</v>
      </c>
      <c r="B218" s="412"/>
      <c r="C218" s="411">
        <v>78.400000000000006</v>
      </c>
      <c r="D218" s="411"/>
      <c r="E218" s="413">
        <v>143.80000000000001</v>
      </c>
      <c r="F218" s="411">
        <v>6.6</v>
      </c>
      <c r="G218" s="411">
        <v>5</v>
      </c>
      <c r="H218" s="411">
        <v>42.4</v>
      </c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3"/>
      <c r="AB218" s="203"/>
      <c r="AC218" s="203"/>
      <c r="AD218" s="204"/>
    </row>
    <row r="219" spans="1:30" ht="11.5" customHeight="1">
      <c r="A219" s="474">
        <v>100</v>
      </c>
      <c r="B219" s="412"/>
      <c r="C219" s="411">
        <v>91</v>
      </c>
      <c r="D219" s="411"/>
      <c r="E219" s="413">
        <v>166.2</v>
      </c>
      <c r="F219" s="411">
        <v>7.4</v>
      </c>
      <c r="G219" s="411">
        <v>3.4</v>
      </c>
      <c r="H219" s="411">
        <v>37</v>
      </c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3"/>
      <c r="AB219" s="203"/>
      <c r="AC219" s="203"/>
      <c r="AD219" s="204"/>
    </row>
    <row r="220" spans="1:30" ht="11.5" customHeight="1">
      <c r="A220" s="474">
        <v>105</v>
      </c>
      <c r="B220" s="412"/>
      <c r="C220" s="411">
        <v>91.4</v>
      </c>
      <c r="D220" s="411"/>
      <c r="E220" s="413">
        <v>145</v>
      </c>
      <c r="F220" s="411">
        <v>7.6</v>
      </c>
      <c r="G220" s="411">
        <v>3.8</v>
      </c>
      <c r="H220" s="411">
        <v>38.799999999999997</v>
      </c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3"/>
      <c r="AB220" s="203"/>
      <c r="AC220" s="203"/>
      <c r="AD220" s="204"/>
    </row>
    <row r="221" spans="1:30" ht="11.5" customHeight="1">
      <c r="A221" s="474">
        <v>110</v>
      </c>
      <c r="B221" s="412"/>
      <c r="C221" s="411">
        <v>86.4</v>
      </c>
      <c r="D221" s="411"/>
      <c r="E221" s="413">
        <v>153.6</v>
      </c>
      <c r="F221" s="411">
        <v>7.6</v>
      </c>
      <c r="G221" s="411">
        <v>5</v>
      </c>
      <c r="H221" s="411">
        <v>41.2</v>
      </c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3"/>
      <c r="AB221" s="203"/>
      <c r="AC221" s="203"/>
      <c r="AD221" s="204"/>
    </row>
    <row r="222" spans="1:30" ht="11.5" customHeight="1">
      <c r="A222" s="474">
        <v>115</v>
      </c>
      <c r="B222" s="412"/>
      <c r="C222" s="411">
        <v>85.6</v>
      </c>
      <c r="D222" s="411"/>
      <c r="E222" s="413">
        <v>160.19999999999999</v>
      </c>
      <c r="F222" s="411">
        <v>7.8</v>
      </c>
      <c r="G222" s="411">
        <v>4.8</v>
      </c>
      <c r="H222" s="411">
        <v>40.4</v>
      </c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3"/>
      <c r="AB222" s="203"/>
      <c r="AC222" s="203"/>
      <c r="AD222" s="204"/>
    </row>
    <row r="223" spans="1:30" ht="11.5" customHeight="1">
      <c r="A223" s="474">
        <v>120</v>
      </c>
      <c r="B223" s="412"/>
      <c r="C223" s="411">
        <v>85.8</v>
      </c>
      <c r="D223" s="411"/>
      <c r="E223" s="413">
        <v>144.19999999999999</v>
      </c>
      <c r="F223" s="411">
        <v>5</v>
      </c>
      <c r="G223" s="411">
        <v>3.8</v>
      </c>
      <c r="H223" s="411">
        <v>35.6</v>
      </c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3"/>
      <c r="AB223" s="203"/>
      <c r="AC223" s="203"/>
      <c r="AD223" s="204"/>
    </row>
    <row r="224" spans="1:30" ht="11.5" customHeight="1">
      <c r="A224" s="474">
        <v>125</v>
      </c>
      <c r="B224" s="412"/>
      <c r="C224" s="411">
        <v>90</v>
      </c>
      <c r="D224" s="411"/>
      <c r="E224" s="413">
        <v>149.4</v>
      </c>
      <c r="F224" s="411">
        <v>8.6</v>
      </c>
      <c r="G224" s="411">
        <v>3.6</v>
      </c>
      <c r="H224" s="411">
        <v>36.200000000000003</v>
      </c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3"/>
      <c r="AB224" s="203"/>
      <c r="AC224" s="203"/>
      <c r="AD224" s="204"/>
    </row>
    <row r="225" spans="1:30" ht="11.5" customHeight="1">
      <c r="A225" s="474">
        <v>130</v>
      </c>
      <c r="B225" s="412"/>
      <c r="C225" s="411">
        <v>89.4</v>
      </c>
      <c r="D225" s="411"/>
      <c r="E225" s="413">
        <v>151.80000000000001</v>
      </c>
      <c r="F225" s="411">
        <v>6.8</v>
      </c>
      <c r="G225" s="411">
        <v>4.5999999999999996</v>
      </c>
      <c r="H225" s="411">
        <v>44.2</v>
      </c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3"/>
      <c r="AB225" s="203"/>
      <c r="AC225" s="203"/>
      <c r="AD225" s="204"/>
    </row>
    <row r="226" spans="1:30" ht="11.5" customHeight="1">
      <c r="A226" s="474">
        <v>135</v>
      </c>
      <c r="B226" s="412"/>
      <c r="C226" s="411">
        <v>93.2</v>
      </c>
      <c r="D226" s="411"/>
      <c r="E226" s="413">
        <v>154.4</v>
      </c>
      <c r="F226" s="411">
        <v>6.6</v>
      </c>
      <c r="G226" s="411">
        <v>3</v>
      </c>
      <c r="H226" s="411">
        <v>45.6</v>
      </c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3"/>
      <c r="AB226" s="203"/>
      <c r="AC226" s="203"/>
      <c r="AD226" s="204"/>
    </row>
    <row r="227" spans="1:30" ht="11.5" customHeight="1">
      <c r="A227" s="474">
        <v>140</v>
      </c>
      <c r="B227" s="412"/>
      <c r="C227" s="411">
        <v>87</v>
      </c>
      <c r="D227" s="411"/>
      <c r="E227" s="413">
        <v>149.4</v>
      </c>
      <c r="F227" s="411">
        <v>6.6</v>
      </c>
      <c r="G227" s="411">
        <v>3.2</v>
      </c>
      <c r="H227" s="411">
        <v>39</v>
      </c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3"/>
      <c r="AB227" s="203"/>
      <c r="AC227" s="203"/>
      <c r="AD227" s="204"/>
    </row>
    <row r="228" spans="1:30" ht="11.5" customHeight="1">
      <c r="A228" s="474">
        <v>145</v>
      </c>
      <c r="B228" s="412"/>
      <c r="C228" s="411">
        <v>82.6</v>
      </c>
      <c r="D228" s="411"/>
      <c r="E228" s="413">
        <v>148.80000000000001</v>
      </c>
      <c r="F228" s="411">
        <v>7</v>
      </c>
      <c r="G228" s="411">
        <v>2.6</v>
      </c>
      <c r="H228" s="411">
        <v>45.2</v>
      </c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3"/>
      <c r="AB228" s="203"/>
      <c r="AC228" s="203"/>
      <c r="AD228" s="204"/>
    </row>
    <row r="229" spans="1:30" ht="11.5" customHeight="1">
      <c r="A229" s="474">
        <v>150</v>
      </c>
      <c r="B229" s="412"/>
      <c r="C229" s="411">
        <v>83.8</v>
      </c>
      <c r="D229" s="411"/>
      <c r="E229" s="413">
        <v>148.4</v>
      </c>
      <c r="F229" s="411">
        <v>6.6</v>
      </c>
      <c r="G229" s="411">
        <v>4</v>
      </c>
      <c r="H229" s="411">
        <v>39.799999999999997</v>
      </c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3"/>
      <c r="AB229" s="203"/>
      <c r="AC229" s="203"/>
      <c r="AD229" s="204"/>
    </row>
    <row r="230" spans="1:30" ht="11.5" customHeight="1">
      <c r="A230" s="474">
        <v>155</v>
      </c>
      <c r="B230" s="412"/>
      <c r="C230" s="411">
        <v>80</v>
      </c>
      <c r="D230" s="411"/>
      <c r="E230" s="413">
        <v>146.80000000000001</v>
      </c>
      <c r="F230" s="411">
        <v>7.2</v>
      </c>
      <c r="G230" s="411">
        <v>5.2</v>
      </c>
      <c r="H230" s="411">
        <v>44</v>
      </c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3"/>
      <c r="AB230" s="203"/>
      <c r="AC230" s="203"/>
      <c r="AD230" s="204"/>
    </row>
    <row r="231" spans="1:30" ht="11.5" customHeight="1">
      <c r="A231" s="474">
        <v>160</v>
      </c>
      <c r="B231" s="412"/>
      <c r="C231" s="411">
        <v>85.8</v>
      </c>
      <c r="D231" s="411"/>
      <c r="E231" s="413">
        <v>141</v>
      </c>
      <c r="F231" s="411">
        <v>7</v>
      </c>
      <c r="G231" s="411">
        <v>3.8</v>
      </c>
      <c r="H231" s="411">
        <v>40</v>
      </c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3"/>
      <c r="AB231" s="203"/>
      <c r="AC231" s="203"/>
      <c r="AD231" s="204"/>
    </row>
    <row r="232" spans="1:30" ht="11.5" customHeight="1">
      <c r="A232" s="474">
        <v>165</v>
      </c>
      <c r="B232" s="412"/>
      <c r="C232" s="411">
        <v>79</v>
      </c>
      <c r="D232" s="411"/>
      <c r="E232" s="413">
        <v>153.6</v>
      </c>
      <c r="F232" s="411">
        <v>5.2</v>
      </c>
      <c r="G232" s="411">
        <v>4.8</v>
      </c>
      <c r="H232" s="411">
        <v>41</v>
      </c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3"/>
      <c r="AB232" s="203"/>
      <c r="AC232" s="203"/>
      <c r="AD232" s="204"/>
    </row>
    <row r="233" spans="1:30" ht="11.5" customHeight="1">
      <c r="A233" s="474">
        <v>170</v>
      </c>
      <c r="B233" s="412"/>
      <c r="C233" s="411">
        <v>88.2</v>
      </c>
      <c r="D233" s="411"/>
      <c r="E233" s="413">
        <v>143.19999999999999</v>
      </c>
      <c r="F233" s="411">
        <v>7.6</v>
      </c>
      <c r="G233" s="411">
        <v>3.6</v>
      </c>
      <c r="H233" s="411">
        <v>37.200000000000003</v>
      </c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3"/>
      <c r="AB233" s="203"/>
      <c r="AC233" s="203"/>
      <c r="AD233" s="204"/>
    </row>
    <row r="234" spans="1:30" ht="11.5" customHeight="1">
      <c r="A234" s="474">
        <v>175</v>
      </c>
      <c r="B234" s="412"/>
      <c r="C234" s="411">
        <v>88.8</v>
      </c>
      <c r="D234" s="411"/>
      <c r="E234" s="413">
        <v>143.80000000000001</v>
      </c>
      <c r="F234" s="411">
        <v>6.2</v>
      </c>
      <c r="G234" s="411">
        <v>4.5999999999999996</v>
      </c>
      <c r="H234" s="411">
        <v>34.799999999999997</v>
      </c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3"/>
      <c r="AB234" s="203"/>
      <c r="AC234" s="203"/>
      <c r="AD234" s="204"/>
    </row>
    <row r="235" spans="1:30" ht="11.5" customHeight="1">
      <c r="A235" s="474">
        <v>180</v>
      </c>
      <c r="B235" s="412"/>
      <c r="C235" s="411">
        <v>96.8</v>
      </c>
      <c r="D235" s="411"/>
      <c r="E235" s="413">
        <v>134.19999999999999</v>
      </c>
      <c r="F235" s="411">
        <v>8</v>
      </c>
      <c r="G235" s="411">
        <v>3.2</v>
      </c>
      <c r="H235" s="411">
        <v>34.6</v>
      </c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3"/>
      <c r="AB235" s="203"/>
      <c r="AC235" s="203"/>
      <c r="AD235" s="204"/>
    </row>
    <row r="236" spans="1:30" ht="11.5" customHeight="1">
      <c r="A236" s="474">
        <v>185</v>
      </c>
      <c r="B236" s="412"/>
      <c r="C236" s="411">
        <v>87.2</v>
      </c>
      <c r="D236" s="411"/>
      <c r="E236" s="413">
        <v>136.80000000000001</v>
      </c>
      <c r="F236" s="411">
        <v>5.8</v>
      </c>
      <c r="G236" s="411">
        <v>4.5999999999999996</v>
      </c>
      <c r="H236" s="411">
        <v>35.799999999999997</v>
      </c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3"/>
      <c r="AB236" s="203"/>
      <c r="AC236" s="203"/>
      <c r="AD236" s="204"/>
    </row>
    <row r="237" spans="1:30" ht="11.5" customHeight="1">
      <c r="A237" s="474">
        <v>190</v>
      </c>
      <c r="B237" s="412"/>
      <c r="C237" s="411">
        <v>90.2</v>
      </c>
      <c r="D237" s="411"/>
      <c r="E237" s="413">
        <v>129.6</v>
      </c>
      <c r="F237" s="411">
        <v>6.6</v>
      </c>
      <c r="G237" s="411">
        <v>3.8</v>
      </c>
      <c r="H237" s="411">
        <v>34.6</v>
      </c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3"/>
      <c r="AB237" s="203"/>
      <c r="AC237" s="203"/>
      <c r="AD237" s="204"/>
    </row>
    <row r="238" spans="1:30" ht="11.5" customHeight="1">
      <c r="A238" s="474">
        <v>195</v>
      </c>
      <c r="B238" s="412"/>
      <c r="C238" s="411">
        <v>83.2</v>
      </c>
      <c r="D238" s="411"/>
      <c r="E238" s="413">
        <v>127</v>
      </c>
      <c r="F238" s="411">
        <v>8.6</v>
      </c>
      <c r="G238" s="411">
        <v>3.6</v>
      </c>
      <c r="H238" s="411">
        <v>34.799999999999997</v>
      </c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3"/>
      <c r="AB238" s="203"/>
      <c r="AC238" s="203"/>
      <c r="AD238" s="204"/>
    </row>
    <row r="239" spans="1:30" ht="11.5" customHeight="1">
      <c r="A239" s="474">
        <v>200</v>
      </c>
      <c r="B239" s="412"/>
      <c r="C239" s="411">
        <v>92.6</v>
      </c>
      <c r="D239" s="411"/>
      <c r="E239" s="413">
        <v>127.8</v>
      </c>
      <c r="F239" s="411">
        <v>7.2</v>
      </c>
      <c r="G239" s="411">
        <v>5.4</v>
      </c>
      <c r="H239" s="411">
        <v>36.799999999999997</v>
      </c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3"/>
      <c r="AB239" s="203"/>
      <c r="AC239" s="203"/>
      <c r="AD239" s="204"/>
    </row>
    <row r="240" spans="1:30" ht="11.5" customHeight="1">
      <c r="A240" s="474">
        <v>205</v>
      </c>
      <c r="B240" s="412"/>
      <c r="C240" s="411">
        <v>88.6</v>
      </c>
      <c r="D240" s="411"/>
      <c r="E240" s="413">
        <v>133.4</v>
      </c>
      <c r="F240" s="411">
        <v>8.6</v>
      </c>
      <c r="G240" s="411">
        <v>5.4</v>
      </c>
      <c r="H240" s="411">
        <v>41</v>
      </c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  <c r="AA240" s="203"/>
      <c r="AB240" s="203"/>
      <c r="AC240" s="203"/>
      <c r="AD240" s="204"/>
    </row>
    <row r="241" spans="1:30" ht="11.5" customHeight="1">
      <c r="A241" s="474">
        <v>210</v>
      </c>
      <c r="B241" s="412"/>
      <c r="C241" s="411">
        <v>81.8</v>
      </c>
      <c r="D241" s="411"/>
      <c r="E241" s="413">
        <v>129.80000000000001</v>
      </c>
      <c r="F241" s="411">
        <v>5.6</v>
      </c>
      <c r="G241" s="411">
        <v>5.8</v>
      </c>
      <c r="H241" s="411">
        <v>34.200000000000003</v>
      </c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3"/>
      <c r="AB241" s="203"/>
      <c r="AC241" s="203"/>
      <c r="AD241" s="204"/>
    </row>
    <row r="242" spans="1:30" ht="11.5" customHeight="1">
      <c r="A242" s="474">
        <v>215</v>
      </c>
      <c r="B242" s="412"/>
      <c r="C242" s="411">
        <v>81.599999999999994</v>
      </c>
      <c r="D242" s="411"/>
      <c r="E242" s="413">
        <v>125.2</v>
      </c>
      <c r="F242" s="411">
        <v>6.2</v>
      </c>
      <c r="G242" s="411">
        <v>2.8</v>
      </c>
      <c r="H242" s="411">
        <v>39.4</v>
      </c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3"/>
      <c r="AB242" s="203"/>
      <c r="AC242" s="203"/>
      <c r="AD242" s="204"/>
    </row>
    <row r="243" spans="1:30" ht="11.5" customHeight="1">
      <c r="A243" s="474">
        <v>220</v>
      </c>
      <c r="B243" s="412"/>
      <c r="C243" s="411">
        <v>87.8</v>
      </c>
      <c r="D243" s="411"/>
      <c r="E243" s="413">
        <v>129.6</v>
      </c>
      <c r="F243" s="411">
        <v>5.4</v>
      </c>
      <c r="G243" s="411">
        <v>4.8</v>
      </c>
      <c r="H243" s="411">
        <v>36.200000000000003</v>
      </c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3"/>
      <c r="AB243" s="203"/>
      <c r="AC243" s="203"/>
      <c r="AD243" s="204"/>
    </row>
    <row r="244" spans="1:30" ht="11.5" customHeight="1">
      <c r="A244" s="474">
        <v>225</v>
      </c>
      <c r="B244" s="412"/>
      <c r="C244" s="411">
        <v>80.400000000000006</v>
      </c>
      <c r="D244" s="411"/>
      <c r="E244" s="413">
        <v>126.6</v>
      </c>
      <c r="F244" s="411">
        <v>8</v>
      </c>
      <c r="G244" s="411">
        <v>3.4</v>
      </c>
      <c r="H244" s="411">
        <v>35.200000000000003</v>
      </c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3"/>
      <c r="AB244" s="203"/>
      <c r="AC244" s="203"/>
      <c r="AD244" s="204"/>
    </row>
    <row r="245" spans="1:30" ht="11.5" customHeight="1">
      <c r="A245" s="474">
        <v>230</v>
      </c>
      <c r="B245" s="412"/>
      <c r="C245" s="411">
        <v>90</v>
      </c>
      <c r="D245" s="411"/>
      <c r="E245" s="413">
        <v>130.80000000000001</v>
      </c>
      <c r="F245" s="411">
        <v>6.6</v>
      </c>
      <c r="G245" s="411">
        <v>2.2000000000000002</v>
      </c>
      <c r="H245" s="411">
        <v>39.799999999999997</v>
      </c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3"/>
      <c r="AB245" s="203"/>
      <c r="AC245" s="203"/>
      <c r="AD245" s="204"/>
    </row>
    <row r="246" spans="1:30" ht="11.5" customHeight="1">
      <c r="A246" s="474">
        <v>235</v>
      </c>
      <c r="B246" s="412"/>
      <c r="C246" s="411">
        <v>98.4</v>
      </c>
      <c r="D246" s="411"/>
      <c r="E246" s="413">
        <v>129.19999999999999</v>
      </c>
      <c r="F246" s="411">
        <v>6.6</v>
      </c>
      <c r="G246" s="411">
        <v>4.5999999999999996</v>
      </c>
      <c r="H246" s="411">
        <v>36.4</v>
      </c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3"/>
      <c r="AB246" s="203"/>
      <c r="AC246" s="203"/>
      <c r="AD246" s="204"/>
    </row>
    <row r="247" spans="1:30" ht="11.5" customHeight="1">
      <c r="A247" s="474">
        <v>240</v>
      </c>
      <c r="B247" s="412"/>
      <c r="C247" s="411">
        <v>88.2</v>
      </c>
      <c r="D247" s="411"/>
      <c r="E247" s="413">
        <v>119</v>
      </c>
      <c r="F247" s="411">
        <v>9.4</v>
      </c>
      <c r="G247" s="411">
        <v>5.8</v>
      </c>
      <c r="H247" s="411">
        <v>33.6</v>
      </c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3"/>
      <c r="AB247" s="203"/>
      <c r="AC247" s="203"/>
      <c r="AD247" s="204"/>
    </row>
    <row r="248" spans="1:30" ht="11.5" customHeight="1">
      <c r="A248" s="474">
        <v>245</v>
      </c>
      <c r="B248" s="412"/>
      <c r="C248" s="411">
        <v>82.2</v>
      </c>
      <c r="D248" s="411"/>
      <c r="E248" s="413">
        <v>124.2</v>
      </c>
      <c r="F248" s="411">
        <v>7.6</v>
      </c>
      <c r="G248" s="411">
        <v>5</v>
      </c>
      <c r="H248" s="411">
        <v>39.4</v>
      </c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3"/>
      <c r="AB248" s="203"/>
      <c r="AC248" s="203"/>
      <c r="AD248" s="204"/>
    </row>
    <row r="249" spans="1:30" ht="11.5" customHeight="1">
      <c r="A249" s="474">
        <v>250</v>
      </c>
      <c r="B249" s="412"/>
      <c r="C249" s="411">
        <v>89.6</v>
      </c>
      <c r="D249" s="411"/>
      <c r="E249" s="413">
        <v>109.4</v>
      </c>
      <c r="F249" s="411">
        <v>4.4000000000000004</v>
      </c>
      <c r="G249" s="411">
        <v>4.4000000000000004</v>
      </c>
      <c r="H249" s="411">
        <v>35.200000000000003</v>
      </c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3"/>
      <c r="AB249" s="203"/>
      <c r="AC249" s="203"/>
      <c r="AD249" s="204"/>
    </row>
    <row r="250" spans="1:30" ht="11.5" customHeight="1">
      <c r="A250" s="474">
        <v>255</v>
      </c>
      <c r="B250" s="412"/>
      <c r="C250" s="411">
        <v>83</v>
      </c>
      <c r="D250" s="411"/>
      <c r="E250" s="413">
        <v>114.4</v>
      </c>
      <c r="F250" s="411">
        <v>4.8</v>
      </c>
      <c r="G250" s="411">
        <v>3</v>
      </c>
      <c r="H250" s="411">
        <v>37.200000000000003</v>
      </c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3"/>
      <c r="AB250" s="203"/>
      <c r="AC250" s="203"/>
      <c r="AD250" s="204"/>
    </row>
    <row r="251" spans="1:30" ht="11.5" customHeight="1">
      <c r="A251" s="474">
        <v>260</v>
      </c>
      <c r="B251" s="412"/>
      <c r="C251" s="411">
        <v>82.4</v>
      </c>
      <c r="D251" s="411"/>
      <c r="E251" s="413">
        <v>115.4</v>
      </c>
      <c r="F251" s="411">
        <v>6.4</v>
      </c>
      <c r="G251" s="411">
        <v>5.4</v>
      </c>
      <c r="H251" s="411">
        <v>38.799999999999997</v>
      </c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  <c r="AA251" s="203"/>
      <c r="AB251" s="203"/>
      <c r="AC251" s="203"/>
      <c r="AD251" s="204"/>
    </row>
    <row r="252" spans="1:30" ht="11.5" customHeight="1">
      <c r="A252" s="474">
        <v>265</v>
      </c>
      <c r="B252" s="412"/>
      <c r="C252" s="411">
        <v>81.599999999999994</v>
      </c>
      <c r="D252" s="411"/>
      <c r="E252" s="413">
        <v>125.4</v>
      </c>
      <c r="F252" s="411">
        <v>6.6</v>
      </c>
      <c r="G252" s="411">
        <v>4.2</v>
      </c>
      <c r="H252" s="411">
        <v>36.6</v>
      </c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  <c r="AA252" s="203"/>
      <c r="AB252" s="203"/>
      <c r="AC252" s="203"/>
      <c r="AD252" s="204"/>
    </row>
    <row r="253" spans="1:30" ht="11.5" customHeight="1">
      <c r="A253" s="474">
        <v>270</v>
      </c>
      <c r="B253" s="412"/>
      <c r="C253" s="411">
        <v>81.599999999999994</v>
      </c>
      <c r="D253" s="411"/>
      <c r="E253" s="413">
        <v>122.8</v>
      </c>
      <c r="F253" s="411">
        <v>5.6</v>
      </c>
      <c r="G253" s="411">
        <v>3</v>
      </c>
      <c r="H253" s="411">
        <v>36.799999999999997</v>
      </c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3"/>
      <c r="AB253" s="203"/>
      <c r="AC253" s="203"/>
      <c r="AD253" s="204"/>
    </row>
    <row r="254" spans="1:30" ht="11.5" customHeight="1">
      <c r="A254" s="474">
        <v>275</v>
      </c>
      <c r="B254" s="412"/>
      <c r="C254" s="411">
        <v>85.8</v>
      </c>
      <c r="D254" s="411"/>
      <c r="E254" s="413">
        <v>115</v>
      </c>
      <c r="F254" s="411">
        <v>5.8</v>
      </c>
      <c r="G254" s="411">
        <v>3.4</v>
      </c>
      <c r="H254" s="411">
        <v>37.200000000000003</v>
      </c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  <c r="AA254" s="203"/>
      <c r="AB254" s="203"/>
      <c r="AC254" s="203"/>
      <c r="AD254" s="204"/>
    </row>
    <row r="255" spans="1:30" ht="11.5" customHeight="1">
      <c r="A255" s="474">
        <v>280</v>
      </c>
      <c r="B255" s="412"/>
      <c r="C255" s="411">
        <v>84</v>
      </c>
      <c r="D255" s="411"/>
      <c r="E255" s="413">
        <v>116.4</v>
      </c>
      <c r="F255" s="411">
        <v>8.1999999999999993</v>
      </c>
      <c r="G255" s="411">
        <v>5</v>
      </c>
      <c r="H255" s="411">
        <v>37.799999999999997</v>
      </c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3"/>
      <c r="AB255" s="203"/>
      <c r="AC255" s="203"/>
      <c r="AD255" s="204"/>
    </row>
    <row r="256" spans="1:30" ht="11.5" customHeight="1">
      <c r="A256" s="474">
        <v>285</v>
      </c>
      <c r="B256" s="412"/>
      <c r="C256" s="411">
        <v>91.4</v>
      </c>
      <c r="D256" s="411"/>
      <c r="E256" s="413">
        <v>117.2</v>
      </c>
      <c r="F256" s="411">
        <v>8.1999999999999993</v>
      </c>
      <c r="G256" s="411">
        <v>6.2</v>
      </c>
      <c r="H256" s="411">
        <v>37.799999999999997</v>
      </c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  <c r="AA256" s="203"/>
      <c r="AB256" s="203"/>
      <c r="AC256" s="203"/>
      <c r="AD256" s="204"/>
    </row>
    <row r="257" spans="1:35" ht="11.5" customHeight="1">
      <c r="A257" s="474">
        <v>290</v>
      </c>
      <c r="B257" s="412"/>
      <c r="C257" s="411">
        <v>91.8</v>
      </c>
      <c r="D257" s="411"/>
      <c r="E257" s="413">
        <v>111</v>
      </c>
      <c r="F257" s="411">
        <v>7.6</v>
      </c>
      <c r="G257" s="411">
        <v>2.8</v>
      </c>
      <c r="H257" s="411">
        <v>39</v>
      </c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3"/>
      <c r="AB257" s="203"/>
      <c r="AC257" s="203"/>
      <c r="AD257" s="204"/>
    </row>
    <row r="258" spans="1:35" ht="11.5" customHeight="1">
      <c r="A258" s="474">
        <v>295</v>
      </c>
      <c r="B258" s="412"/>
      <c r="C258" s="411">
        <v>86.6</v>
      </c>
      <c r="D258" s="411"/>
      <c r="E258" s="413">
        <v>116.8</v>
      </c>
      <c r="F258" s="411">
        <v>6</v>
      </c>
      <c r="G258" s="411">
        <v>3.4</v>
      </c>
      <c r="H258" s="411">
        <v>36.799999999999997</v>
      </c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3"/>
      <c r="AB258" s="203"/>
      <c r="AC258" s="203"/>
      <c r="AD258" s="204"/>
    </row>
    <row r="259" spans="1:35" ht="11.5" customHeight="1">
      <c r="A259" s="475">
        <v>300</v>
      </c>
      <c r="B259" s="476"/>
      <c r="C259" s="477">
        <v>85</v>
      </c>
      <c r="D259" s="477"/>
      <c r="E259" s="478">
        <v>106.6</v>
      </c>
      <c r="F259" s="477">
        <v>5.8</v>
      </c>
      <c r="G259" s="477">
        <v>4.5999999999999996</v>
      </c>
      <c r="H259" s="477">
        <v>34.200000000000003</v>
      </c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7"/>
      <c r="AB259" s="207"/>
      <c r="AC259" s="207"/>
      <c r="AD259" s="208"/>
    </row>
    <row r="262" spans="1:35" s="93" customFormat="1" ht="11.5" customHeight="1">
      <c r="A262" s="196"/>
      <c r="B262" s="197"/>
      <c r="C262" s="197">
        <v>2</v>
      </c>
      <c r="D262" s="197"/>
      <c r="E262" s="197">
        <v>1</v>
      </c>
      <c r="F262" s="197"/>
      <c r="G262" s="197"/>
      <c r="H262" s="197"/>
      <c r="I262" s="197"/>
      <c r="J262" s="197"/>
      <c r="K262" s="197">
        <v>1</v>
      </c>
      <c r="L262" s="197">
        <v>2</v>
      </c>
      <c r="M262" s="197"/>
      <c r="N262" s="197"/>
      <c r="O262" s="197"/>
      <c r="P262" s="197"/>
      <c r="Q262" s="197"/>
      <c r="R262" s="197"/>
      <c r="S262" s="197"/>
      <c r="T262" s="197">
        <v>1</v>
      </c>
      <c r="U262" s="197">
        <v>2</v>
      </c>
      <c r="V262" s="197"/>
      <c r="W262" s="197"/>
      <c r="X262" s="197"/>
      <c r="Y262" s="197"/>
      <c r="Z262" s="197"/>
      <c r="AA262" s="197"/>
      <c r="AB262" s="197">
        <v>1</v>
      </c>
      <c r="AC262" s="197">
        <v>2</v>
      </c>
      <c r="AD262" s="197"/>
      <c r="AE262" s="197"/>
      <c r="AF262" s="214"/>
      <c r="AG262" s="197"/>
      <c r="AH262" s="197"/>
      <c r="AI262" s="215"/>
    </row>
    <row r="263" spans="1:35" s="93" customFormat="1" ht="11.5" customHeight="1">
      <c r="A263" s="201" t="s">
        <v>1073</v>
      </c>
      <c r="B263" s="176"/>
      <c r="C263" s="176" t="s">
        <v>1074</v>
      </c>
      <c r="D263" s="176"/>
      <c r="E263" s="176" t="s">
        <v>1074</v>
      </c>
      <c r="F263" s="176"/>
      <c r="G263" s="176"/>
      <c r="H263" s="176"/>
      <c r="I263" s="176"/>
      <c r="J263" s="176"/>
      <c r="K263" s="176" t="s">
        <v>1074</v>
      </c>
      <c r="L263" s="176" t="s">
        <v>1074</v>
      </c>
      <c r="M263" s="176"/>
      <c r="N263" s="176"/>
      <c r="O263" s="176"/>
      <c r="P263" s="176"/>
      <c r="Q263" s="176"/>
      <c r="R263" s="176"/>
      <c r="S263" s="176"/>
      <c r="T263" s="176" t="s">
        <v>1091</v>
      </c>
      <c r="U263" s="176" t="s">
        <v>1091</v>
      </c>
      <c r="V263" s="176"/>
      <c r="W263" s="176"/>
      <c r="X263" s="176"/>
      <c r="Y263" s="176"/>
      <c r="Z263" s="176"/>
      <c r="AA263" s="176"/>
      <c r="AB263" s="176" t="s">
        <v>1092</v>
      </c>
      <c r="AC263" s="176" t="s">
        <v>1092</v>
      </c>
      <c r="AD263" s="176"/>
      <c r="AE263" s="176"/>
      <c r="AF263" s="216"/>
      <c r="AG263" s="176"/>
      <c r="AH263" s="176"/>
      <c r="AI263" s="217"/>
    </row>
    <row r="264" spans="1:35" s="93" customFormat="1" ht="11.5" customHeight="1">
      <c r="A264" s="201" t="s">
        <v>1079</v>
      </c>
      <c r="B264" s="176"/>
      <c r="C264" s="176" t="s">
        <v>1107</v>
      </c>
      <c r="D264" s="176"/>
      <c r="E264" s="176" t="s">
        <v>1106</v>
      </c>
      <c r="F264" s="176"/>
      <c r="G264" s="176"/>
      <c r="H264" s="176"/>
      <c r="I264" s="176"/>
      <c r="J264" s="176"/>
      <c r="K264" s="176" t="s">
        <v>1108</v>
      </c>
      <c r="L264" s="176" t="s">
        <v>1109</v>
      </c>
      <c r="M264" s="176"/>
      <c r="N264" s="176"/>
      <c r="O264" s="176"/>
      <c r="P264" s="176"/>
      <c r="Q264" s="176"/>
      <c r="R264" s="176"/>
      <c r="S264" s="176"/>
      <c r="T264" s="176" t="s">
        <v>1110</v>
      </c>
      <c r="U264" s="176" t="s">
        <v>1111</v>
      </c>
      <c r="V264" s="176"/>
      <c r="W264" s="176"/>
      <c r="X264" s="176"/>
      <c r="Y264" s="176"/>
      <c r="Z264" s="176"/>
      <c r="AA264" s="176"/>
      <c r="AB264" s="176" t="s">
        <v>1112</v>
      </c>
      <c r="AC264" s="176" t="s">
        <v>1113</v>
      </c>
      <c r="AD264" s="176"/>
      <c r="AE264" s="176"/>
      <c r="AF264" s="216"/>
      <c r="AG264" s="176"/>
      <c r="AH264" s="176"/>
      <c r="AI264" s="217"/>
    </row>
    <row r="265" spans="1:35" s="93" customFormat="1" ht="11.5" customHeight="1">
      <c r="A265" s="201"/>
      <c r="B265" s="176"/>
      <c r="C265" s="176" t="s">
        <v>1085</v>
      </c>
      <c r="D265" s="176"/>
      <c r="E265" s="176" t="s">
        <v>1085</v>
      </c>
      <c r="F265" s="176"/>
      <c r="G265" s="176"/>
      <c r="H265" s="176"/>
      <c r="I265" s="176"/>
      <c r="J265" s="176"/>
      <c r="K265" s="176" t="s">
        <v>1086</v>
      </c>
      <c r="L265" s="176" t="s">
        <v>1086</v>
      </c>
      <c r="M265" s="176"/>
      <c r="N265" s="176"/>
      <c r="O265" s="176"/>
      <c r="P265" s="176"/>
      <c r="Q265" s="176"/>
      <c r="R265" s="176"/>
      <c r="S265" s="176"/>
      <c r="T265" s="176" t="s">
        <v>1087</v>
      </c>
      <c r="U265" s="176" t="s">
        <v>1087</v>
      </c>
      <c r="V265" s="176"/>
      <c r="W265" s="176"/>
      <c r="X265" s="176"/>
      <c r="Y265" s="176"/>
      <c r="Z265" s="176"/>
      <c r="AA265" s="176"/>
      <c r="AB265" s="176" t="s">
        <v>1089</v>
      </c>
      <c r="AC265" s="176" t="s">
        <v>1089</v>
      </c>
      <c r="AD265" s="176"/>
      <c r="AE265" s="176"/>
      <c r="AF265" s="216"/>
      <c r="AG265" s="176"/>
      <c r="AH265" s="176"/>
      <c r="AI265" s="217"/>
    </row>
    <row r="266" spans="1:35" s="93" customFormat="1" ht="11.5" customHeight="1">
      <c r="A266" s="201" t="s">
        <v>1090</v>
      </c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216"/>
      <c r="AG266" s="176"/>
      <c r="AH266" s="176"/>
      <c r="AI266" s="217"/>
    </row>
    <row r="267" spans="1:35" s="93" customFormat="1" ht="11.5" customHeight="1">
      <c r="A267" s="474">
        <v>5</v>
      </c>
      <c r="B267" s="412"/>
      <c r="C267" s="413">
        <v>147</v>
      </c>
      <c r="D267" s="413"/>
      <c r="E267" s="413">
        <v>131.4</v>
      </c>
      <c r="F267" s="176"/>
      <c r="G267" s="176"/>
      <c r="H267" s="176"/>
      <c r="I267" s="176"/>
      <c r="J267" s="176"/>
      <c r="K267" s="411">
        <v>28.4</v>
      </c>
      <c r="L267" s="411">
        <v>28.6</v>
      </c>
      <c r="M267" s="176"/>
      <c r="N267" s="176"/>
      <c r="O267" s="176"/>
      <c r="P267" s="176"/>
      <c r="Q267" s="176"/>
      <c r="R267" s="176"/>
      <c r="S267" s="176"/>
      <c r="T267" s="413">
        <v>879</v>
      </c>
      <c r="U267" s="413">
        <v>892.2</v>
      </c>
      <c r="V267" s="176"/>
      <c r="W267" s="176"/>
      <c r="X267" s="176"/>
      <c r="Y267" s="176"/>
      <c r="Z267" s="176"/>
      <c r="AA267" s="176"/>
      <c r="AB267" s="412">
        <v>5141.6000000000004</v>
      </c>
      <c r="AC267" s="412">
        <v>5072.8</v>
      </c>
      <c r="AD267" s="176"/>
      <c r="AE267" s="176"/>
      <c r="AF267" s="216"/>
      <c r="AG267" s="176"/>
      <c r="AH267" s="176"/>
      <c r="AI267" s="217"/>
    </row>
    <row r="268" spans="1:35" s="93" customFormat="1" ht="11.5" customHeight="1">
      <c r="A268" s="474">
        <v>10</v>
      </c>
      <c r="B268" s="412"/>
      <c r="C268" s="413">
        <v>151.19999999999999</v>
      </c>
      <c r="D268" s="413"/>
      <c r="E268" s="413">
        <v>149</v>
      </c>
      <c r="F268" s="176"/>
      <c r="G268" s="176"/>
      <c r="H268" s="176"/>
      <c r="I268" s="176"/>
      <c r="J268" s="176"/>
      <c r="K268" s="411">
        <v>26.8</v>
      </c>
      <c r="L268" s="411">
        <v>30.4</v>
      </c>
      <c r="M268" s="176"/>
      <c r="N268" s="176"/>
      <c r="O268" s="176"/>
      <c r="P268" s="176"/>
      <c r="Q268" s="176"/>
      <c r="R268" s="176"/>
      <c r="S268" s="176"/>
      <c r="T268" s="413">
        <v>875</v>
      </c>
      <c r="U268" s="413">
        <v>868.6</v>
      </c>
      <c r="V268" s="176"/>
      <c r="W268" s="176"/>
      <c r="X268" s="176"/>
      <c r="Y268" s="176"/>
      <c r="Z268" s="176"/>
      <c r="AA268" s="176"/>
      <c r="AB268" s="412">
        <v>5092.2</v>
      </c>
      <c r="AC268" s="412">
        <v>5020.3999999999996</v>
      </c>
      <c r="AD268" s="176"/>
      <c r="AE268" s="176"/>
      <c r="AF268" s="216"/>
      <c r="AG268" s="176"/>
      <c r="AH268" s="176"/>
      <c r="AI268" s="217"/>
    </row>
    <row r="269" spans="1:35" s="93" customFormat="1" ht="11.5" customHeight="1">
      <c r="A269" s="474">
        <v>15</v>
      </c>
      <c r="B269" s="412"/>
      <c r="C269" s="413">
        <v>148.6</v>
      </c>
      <c r="D269" s="413"/>
      <c r="E269" s="413">
        <v>126.4</v>
      </c>
      <c r="F269" s="176"/>
      <c r="G269" s="176"/>
      <c r="H269" s="176"/>
      <c r="I269" s="176"/>
      <c r="J269" s="176"/>
      <c r="K269" s="411">
        <v>32</v>
      </c>
      <c r="L269" s="411">
        <v>27</v>
      </c>
      <c r="M269" s="176"/>
      <c r="N269" s="176"/>
      <c r="O269" s="176"/>
      <c r="P269" s="176"/>
      <c r="Q269" s="176"/>
      <c r="R269" s="176"/>
      <c r="S269" s="176"/>
      <c r="T269" s="413">
        <v>876</v>
      </c>
      <c r="U269" s="413">
        <v>881</v>
      </c>
      <c r="V269" s="176"/>
      <c r="W269" s="176"/>
      <c r="X269" s="176"/>
      <c r="Y269" s="176"/>
      <c r="Z269" s="176"/>
      <c r="AA269" s="176"/>
      <c r="AB269" s="412">
        <v>5051.8</v>
      </c>
      <c r="AC269" s="412">
        <v>5090</v>
      </c>
      <c r="AD269" s="176"/>
      <c r="AE269" s="176"/>
      <c r="AF269" s="216"/>
      <c r="AG269" s="176"/>
      <c r="AH269" s="176"/>
      <c r="AI269" s="217"/>
    </row>
    <row r="270" spans="1:35" s="93" customFormat="1" ht="11.5" customHeight="1">
      <c r="A270" s="474">
        <v>20</v>
      </c>
      <c r="B270" s="412"/>
      <c r="C270" s="413">
        <v>146.19999999999999</v>
      </c>
      <c r="D270" s="413"/>
      <c r="E270" s="413">
        <v>145</v>
      </c>
      <c r="F270" s="176"/>
      <c r="G270" s="176"/>
      <c r="H270" s="176"/>
      <c r="I270" s="176"/>
      <c r="J270" s="176"/>
      <c r="K270" s="411">
        <v>29.6</v>
      </c>
      <c r="L270" s="411">
        <v>33</v>
      </c>
      <c r="M270" s="176"/>
      <c r="N270" s="176"/>
      <c r="O270" s="176"/>
      <c r="P270" s="176"/>
      <c r="Q270" s="176"/>
      <c r="R270" s="176"/>
      <c r="S270" s="176"/>
      <c r="T270" s="413">
        <v>892.2</v>
      </c>
      <c r="U270" s="413">
        <v>860.6</v>
      </c>
      <c r="V270" s="176"/>
      <c r="W270" s="176"/>
      <c r="X270" s="176"/>
      <c r="Y270" s="176"/>
      <c r="Z270" s="176"/>
      <c r="AA270" s="176"/>
      <c r="AB270" s="412">
        <v>5124</v>
      </c>
      <c r="AC270" s="412">
        <v>5078.8</v>
      </c>
      <c r="AD270" s="176"/>
      <c r="AE270" s="176"/>
      <c r="AF270" s="216"/>
      <c r="AG270" s="176"/>
      <c r="AH270" s="176"/>
      <c r="AI270" s="217"/>
    </row>
    <row r="271" spans="1:35" s="93" customFormat="1" ht="11.5" customHeight="1">
      <c r="A271" s="474">
        <v>25</v>
      </c>
      <c r="B271" s="412"/>
      <c r="C271" s="413">
        <v>156.80000000000001</v>
      </c>
      <c r="D271" s="413"/>
      <c r="E271" s="413">
        <v>141.19999999999999</v>
      </c>
      <c r="F271" s="176"/>
      <c r="G271" s="176"/>
      <c r="H271" s="176"/>
      <c r="I271" s="176"/>
      <c r="J271" s="176"/>
      <c r="K271" s="411">
        <v>28.2</v>
      </c>
      <c r="L271" s="411">
        <v>28.2</v>
      </c>
      <c r="M271" s="176"/>
      <c r="N271" s="176"/>
      <c r="O271" s="176"/>
      <c r="P271" s="176"/>
      <c r="Q271" s="176"/>
      <c r="R271" s="176"/>
      <c r="S271" s="176"/>
      <c r="T271" s="413">
        <v>865.4</v>
      </c>
      <c r="U271" s="413">
        <v>878.4</v>
      </c>
      <c r="V271" s="176"/>
      <c r="W271" s="176"/>
      <c r="X271" s="176"/>
      <c r="Y271" s="176"/>
      <c r="Z271" s="176"/>
      <c r="AA271" s="176"/>
      <c r="AB271" s="412">
        <v>5077.2</v>
      </c>
      <c r="AC271" s="412">
        <v>5114.8</v>
      </c>
      <c r="AD271" s="176"/>
      <c r="AE271" s="176"/>
      <c r="AF271" s="216"/>
      <c r="AG271" s="176"/>
      <c r="AH271" s="176"/>
      <c r="AI271" s="217"/>
    </row>
    <row r="272" spans="1:35" s="93" customFormat="1" ht="11.5" customHeight="1">
      <c r="A272" s="474">
        <v>30</v>
      </c>
      <c r="B272" s="412"/>
      <c r="C272" s="413">
        <v>148.19999999999999</v>
      </c>
      <c r="D272" s="413"/>
      <c r="E272" s="413">
        <v>135</v>
      </c>
      <c r="F272" s="176"/>
      <c r="G272" s="176"/>
      <c r="H272" s="176"/>
      <c r="I272" s="176"/>
      <c r="J272" s="176"/>
      <c r="K272" s="411">
        <v>22</v>
      </c>
      <c r="L272" s="411">
        <v>29.8</v>
      </c>
      <c r="M272" s="176"/>
      <c r="N272" s="176"/>
      <c r="O272" s="176"/>
      <c r="P272" s="176"/>
      <c r="Q272" s="176"/>
      <c r="R272" s="176"/>
      <c r="S272" s="176"/>
      <c r="T272" s="413">
        <v>897.2</v>
      </c>
      <c r="U272" s="413">
        <v>881</v>
      </c>
      <c r="V272" s="176"/>
      <c r="W272" s="176"/>
      <c r="X272" s="176"/>
      <c r="Y272" s="176"/>
      <c r="Z272" s="176"/>
      <c r="AA272" s="176"/>
      <c r="AB272" s="412">
        <v>5094.8</v>
      </c>
      <c r="AC272" s="412">
        <v>5094.6000000000004</v>
      </c>
      <c r="AD272" s="176"/>
      <c r="AE272" s="176"/>
      <c r="AF272" s="216"/>
      <c r="AG272" s="176"/>
      <c r="AH272" s="176"/>
      <c r="AI272" s="217"/>
    </row>
    <row r="273" spans="1:35" s="93" customFormat="1" ht="11.5" customHeight="1">
      <c r="A273" s="474">
        <v>35</v>
      </c>
      <c r="B273" s="412"/>
      <c r="C273" s="413">
        <v>165.8</v>
      </c>
      <c r="D273" s="413"/>
      <c r="E273" s="413">
        <v>149.80000000000001</v>
      </c>
      <c r="F273" s="176"/>
      <c r="G273" s="176"/>
      <c r="H273" s="176"/>
      <c r="I273" s="176"/>
      <c r="J273" s="176"/>
      <c r="K273" s="411">
        <v>30.6</v>
      </c>
      <c r="L273" s="411">
        <v>28.6</v>
      </c>
      <c r="M273" s="176"/>
      <c r="N273" s="176"/>
      <c r="O273" s="176"/>
      <c r="P273" s="176"/>
      <c r="Q273" s="176"/>
      <c r="R273" s="176"/>
      <c r="S273" s="176"/>
      <c r="T273" s="413">
        <v>900</v>
      </c>
      <c r="U273" s="413">
        <v>876.2</v>
      </c>
      <c r="V273" s="176"/>
      <c r="W273" s="176"/>
      <c r="X273" s="176"/>
      <c r="Y273" s="176"/>
      <c r="Z273" s="176"/>
      <c r="AA273" s="176"/>
      <c r="AB273" s="412">
        <v>5084.6000000000004</v>
      </c>
      <c r="AC273" s="412">
        <v>5065</v>
      </c>
      <c r="AD273" s="176"/>
      <c r="AE273" s="176"/>
      <c r="AF273" s="216"/>
      <c r="AG273" s="176"/>
      <c r="AH273" s="176"/>
      <c r="AI273" s="217"/>
    </row>
    <row r="274" spans="1:35" s="93" customFormat="1" ht="11.5" customHeight="1">
      <c r="A274" s="474">
        <v>40</v>
      </c>
      <c r="B274" s="412"/>
      <c r="C274" s="413">
        <v>151.19999999999999</v>
      </c>
      <c r="D274" s="413"/>
      <c r="E274" s="413">
        <v>153.6</v>
      </c>
      <c r="F274" s="176"/>
      <c r="G274" s="176"/>
      <c r="H274" s="176"/>
      <c r="I274" s="176"/>
      <c r="J274" s="176"/>
      <c r="K274" s="411">
        <v>26.6</v>
      </c>
      <c r="L274" s="411">
        <v>29.4</v>
      </c>
      <c r="M274" s="176"/>
      <c r="N274" s="176"/>
      <c r="O274" s="176"/>
      <c r="P274" s="176"/>
      <c r="Q274" s="176"/>
      <c r="R274" s="176"/>
      <c r="S274" s="176"/>
      <c r="T274" s="413">
        <v>871.6</v>
      </c>
      <c r="U274" s="413">
        <v>873.4</v>
      </c>
      <c r="V274" s="176"/>
      <c r="W274" s="176"/>
      <c r="X274" s="176"/>
      <c r="Y274" s="176"/>
      <c r="Z274" s="176"/>
      <c r="AA274" s="176"/>
      <c r="AB274" s="412">
        <v>5049.6000000000004</v>
      </c>
      <c r="AC274" s="412">
        <v>5115.3999999999996</v>
      </c>
      <c r="AD274" s="176"/>
      <c r="AE274" s="176"/>
      <c r="AF274" s="216"/>
      <c r="AG274" s="176"/>
      <c r="AH274" s="176"/>
      <c r="AI274" s="217"/>
    </row>
    <row r="275" spans="1:35" s="93" customFormat="1" ht="11.5" customHeight="1">
      <c r="A275" s="474">
        <v>45</v>
      </c>
      <c r="B275" s="412"/>
      <c r="C275" s="413">
        <v>160.80000000000001</v>
      </c>
      <c r="D275" s="413"/>
      <c r="E275" s="413">
        <v>143.6</v>
      </c>
      <c r="F275" s="176"/>
      <c r="G275" s="176"/>
      <c r="H275" s="176"/>
      <c r="I275" s="176"/>
      <c r="J275" s="176"/>
      <c r="K275" s="411">
        <v>28.2</v>
      </c>
      <c r="L275" s="411">
        <v>33.200000000000003</v>
      </c>
      <c r="M275" s="176"/>
      <c r="N275" s="176"/>
      <c r="O275" s="176"/>
      <c r="P275" s="176"/>
      <c r="Q275" s="176"/>
      <c r="R275" s="176"/>
      <c r="S275" s="176"/>
      <c r="T275" s="413">
        <v>873.4</v>
      </c>
      <c r="U275" s="413">
        <v>864.2</v>
      </c>
      <c r="V275" s="176"/>
      <c r="W275" s="176"/>
      <c r="X275" s="176"/>
      <c r="Y275" s="176"/>
      <c r="Z275" s="176"/>
      <c r="AA275" s="176"/>
      <c r="AB275" s="412">
        <v>5124.2</v>
      </c>
      <c r="AC275" s="412">
        <v>5110.3999999999996</v>
      </c>
      <c r="AD275" s="176"/>
      <c r="AE275" s="176"/>
      <c r="AF275" s="216"/>
      <c r="AG275" s="176"/>
      <c r="AH275" s="176"/>
      <c r="AI275" s="217"/>
    </row>
    <row r="276" spans="1:35" s="93" customFormat="1" ht="11.5" customHeight="1">
      <c r="A276" s="474">
        <v>50</v>
      </c>
      <c r="B276" s="412"/>
      <c r="C276" s="413">
        <v>160</v>
      </c>
      <c r="D276" s="413"/>
      <c r="E276" s="413">
        <v>144.6</v>
      </c>
      <c r="F276" s="176"/>
      <c r="G276" s="176"/>
      <c r="H276" s="176"/>
      <c r="I276" s="176"/>
      <c r="J276" s="176"/>
      <c r="K276" s="411">
        <v>27</v>
      </c>
      <c r="L276" s="411">
        <v>31</v>
      </c>
      <c r="M276" s="176"/>
      <c r="N276" s="176"/>
      <c r="O276" s="176"/>
      <c r="P276" s="176"/>
      <c r="Q276" s="176"/>
      <c r="R276" s="176"/>
      <c r="S276" s="176"/>
      <c r="T276" s="413">
        <v>897.4</v>
      </c>
      <c r="U276" s="413">
        <v>864</v>
      </c>
      <c r="V276" s="176"/>
      <c r="W276" s="176"/>
      <c r="X276" s="176"/>
      <c r="Y276" s="176"/>
      <c r="Z276" s="176"/>
      <c r="AA276" s="176"/>
      <c r="AB276" s="412">
        <v>5063.8</v>
      </c>
      <c r="AC276" s="412">
        <v>5049</v>
      </c>
      <c r="AD276" s="176"/>
      <c r="AE276" s="176"/>
      <c r="AF276" s="216"/>
      <c r="AG276" s="176"/>
      <c r="AH276" s="176"/>
      <c r="AI276" s="217"/>
    </row>
    <row r="277" spans="1:35" s="93" customFormat="1" ht="11.5" customHeight="1">
      <c r="A277" s="474">
        <v>55</v>
      </c>
      <c r="B277" s="412"/>
      <c r="C277" s="413">
        <v>151.19999999999999</v>
      </c>
      <c r="D277" s="413"/>
      <c r="E277" s="413">
        <v>133.6</v>
      </c>
      <c r="F277" s="176"/>
      <c r="G277" s="176"/>
      <c r="H277" s="176"/>
      <c r="I277" s="176"/>
      <c r="J277" s="176"/>
      <c r="K277" s="411">
        <v>30.8</v>
      </c>
      <c r="L277" s="411">
        <v>33.200000000000003</v>
      </c>
      <c r="M277" s="176"/>
      <c r="N277" s="176"/>
      <c r="O277" s="176"/>
      <c r="P277" s="176"/>
      <c r="Q277" s="176"/>
      <c r="R277" s="176"/>
      <c r="S277" s="176"/>
      <c r="T277" s="413">
        <v>873.4</v>
      </c>
      <c r="U277" s="413">
        <v>878.6</v>
      </c>
      <c r="V277" s="176"/>
      <c r="W277" s="176"/>
      <c r="X277" s="176"/>
      <c r="Y277" s="176"/>
      <c r="Z277" s="176"/>
      <c r="AA277" s="176"/>
      <c r="AB277" s="412">
        <v>5113.6000000000004</v>
      </c>
      <c r="AC277" s="412">
        <v>5056.8</v>
      </c>
      <c r="AD277" s="176"/>
      <c r="AE277" s="176"/>
      <c r="AF277" s="216"/>
      <c r="AG277" s="176"/>
      <c r="AH277" s="176"/>
      <c r="AI277" s="217"/>
    </row>
    <row r="278" spans="1:35" s="93" customFormat="1" ht="11.5" customHeight="1">
      <c r="A278" s="474">
        <v>60</v>
      </c>
      <c r="B278" s="412"/>
      <c r="C278" s="413">
        <v>155.19999999999999</v>
      </c>
      <c r="D278" s="413"/>
      <c r="E278" s="413">
        <v>139.4</v>
      </c>
      <c r="F278" s="176"/>
      <c r="G278" s="176"/>
      <c r="H278" s="176"/>
      <c r="I278" s="176"/>
      <c r="J278" s="176"/>
      <c r="K278" s="411">
        <v>30</v>
      </c>
      <c r="L278" s="411">
        <v>33.799999999999997</v>
      </c>
      <c r="M278" s="176"/>
      <c r="N278" s="176"/>
      <c r="O278" s="176"/>
      <c r="P278" s="176"/>
      <c r="Q278" s="176"/>
      <c r="R278" s="176"/>
      <c r="S278" s="176"/>
      <c r="T278" s="413">
        <v>885.2</v>
      </c>
      <c r="U278" s="413">
        <v>890.6</v>
      </c>
      <c r="V278" s="176"/>
      <c r="W278" s="176"/>
      <c r="X278" s="176"/>
      <c r="Y278" s="176"/>
      <c r="Z278" s="176"/>
      <c r="AA278" s="176"/>
      <c r="AB278" s="412">
        <v>5035.3999999999996</v>
      </c>
      <c r="AC278" s="412">
        <v>5072.3999999999996</v>
      </c>
      <c r="AD278" s="176"/>
      <c r="AE278" s="176"/>
      <c r="AF278" s="216"/>
      <c r="AG278" s="176"/>
      <c r="AH278" s="176"/>
      <c r="AI278" s="217"/>
    </row>
    <row r="279" spans="1:35" s="93" customFormat="1" ht="11.5" customHeight="1">
      <c r="A279" s="474">
        <v>65</v>
      </c>
      <c r="B279" s="412"/>
      <c r="C279" s="413">
        <v>157.80000000000001</v>
      </c>
      <c r="D279" s="413"/>
      <c r="E279" s="413">
        <v>147.6</v>
      </c>
      <c r="F279" s="176"/>
      <c r="G279" s="176"/>
      <c r="H279" s="176"/>
      <c r="I279" s="176"/>
      <c r="J279" s="176"/>
      <c r="K279" s="411">
        <v>23.8</v>
      </c>
      <c r="L279" s="411">
        <v>31.8</v>
      </c>
      <c r="M279" s="176"/>
      <c r="N279" s="176"/>
      <c r="O279" s="176"/>
      <c r="P279" s="176"/>
      <c r="Q279" s="176"/>
      <c r="R279" s="176"/>
      <c r="S279" s="176"/>
      <c r="T279" s="413">
        <v>899.2</v>
      </c>
      <c r="U279" s="413">
        <v>870.2</v>
      </c>
      <c r="V279" s="176"/>
      <c r="W279" s="176"/>
      <c r="X279" s="176"/>
      <c r="Y279" s="176"/>
      <c r="Z279" s="176"/>
      <c r="AA279" s="176"/>
      <c r="AB279" s="412">
        <v>5129.3999999999996</v>
      </c>
      <c r="AC279" s="412">
        <v>5052.3999999999996</v>
      </c>
      <c r="AD279" s="176"/>
      <c r="AE279" s="176"/>
      <c r="AF279" s="216"/>
      <c r="AG279" s="176"/>
      <c r="AH279" s="176"/>
      <c r="AI279" s="217"/>
    </row>
    <row r="280" spans="1:35" s="93" customFormat="1" ht="11.5" customHeight="1">
      <c r="A280" s="474">
        <v>70</v>
      </c>
      <c r="B280" s="412"/>
      <c r="C280" s="413">
        <v>160.4</v>
      </c>
      <c r="D280" s="413"/>
      <c r="E280" s="413">
        <v>140.4</v>
      </c>
      <c r="F280" s="176"/>
      <c r="G280" s="176"/>
      <c r="H280" s="176"/>
      <c r="I280" s="176"/>
      <c r="J280" s="176"/>
      <c r="K280" s="411">
        <v>29.6</v>
      </c>
      <c r="L280" s="411">
        <v>29.4</v>
      </c>
      <c r="M280" s="176"/>
      <c r="N280" s="176"/>
      <c r="O280" s="176"/>
      <c r="P280" s="176"/>
      <c r="Q280" s="176"/>
      <c r="R280" s="176"/>
      <c r="S280" s="176"/>
      <c r="T280" s="413">
        <v>882</v>
      </c>
      <c r="U280" s="413">
        <v>888.4</v>
      </c>
      <c r="V280" s="176"/>
      <c r="W280" s="176"/>
      <c r="X280" s="176"/>
      <c r="Y280" s="176"/>
      <c r="Z280" s="176"/>
      <c r="AA280" s="176"/>
      <c r="AB280" s="412">
        <v>5051.8</v>
      </c>
      <c r="AC280" s="412">
        <v>5060.8</v>
      </c>
      <c r="AD280" s="176"/>
      <c r="AE280" s="176"/>
      <c r="AF280" s="216"/>
      <c r="AG280" s="176"/>
      <c r="AH280" s="176"/>
      <c r="AI280" s="217"/>
    </row>
    <row r="281" spans="1:35" s="93" customFormat="1" ht="11.5" customHeight="1">
      <c r="A281" s="474">
        <v>75</v>
      </c>
      <c r="B281" s="412"/>
      <c r="C281" s="413">
        <v>157.19999999999999</v>
      </c>
      <c r="D281" s="413"/>
      <c r="E281" s="413">
        <v>140.80000000000001</v>
      </c>
      <c r="F281" s="176"/>
      <c r="G281" s="176"/>
      <c r="H281" s="176"/>
      <c r="I281" s="176"/>
      <c r="J281" s="176"/>
      <c r="K281" s="411">
        <v>25</v>
      </c>
      <c r="L281" s="411">
        <v>30</v>
      </c>
      <c r="M281" s="176"/>
      <c r="N281" s="176"/>
      <c r="O281" s="176"/>
      <c r="P281" s="176"/>
      <c r="Q281" s="176"/>
      <c r="R281" s="176"/>
      <c r="S281" s="176"/>
      <c r="T281" s="413">
        <v>890.4</v>
      </c>
      <c r="U281" s="413">
        <v>890.2</v>
      </c>
      <c r="V281" s="176"/>
      <c r="W281" s="176"/>
      <c r="X281" s="176"/>
      <c r="Y281" s="176"/>
      <c r="Z281" s="176"/>
      <c r="AA281" s="176"/>
      <c r="AB281" s="412">
        <v>5085.8</v>
      </c>
      <c r="AC281" s="412">
        <v>5059.2</v>
      </c>
      <c r="AD281" s="176"/>
      <c r="AE281" s="176"/>
      <c r="AF281" s="216"/>
      <c r="AG281" s="176"/>
      <c r="AH281" s="176"/>
      <c r="AI281" s="217"/>
    </row>
    <row r="282" spans="1:35" s="93" customFormat="1" ht="11.5" customHeight="1">
      <c r="A282" s="474">
        <v>80</v>
      </c>
      <c r="B282" s="412"/>
      <c r="C282" s="413">
        <v>165</v>
      </c>
      <c r="D282" s="413"/>
      <c r="E282" s="413">
        <v>148.19999999999999</v>
      </c>
      <c r="F282" s="176"/>
      <c r="G282" s="176"/>
      <c r="H282" s="176"/>
      <c r="I282" s="176"/>
      <c r="J282" s="176"/>
      <c r="K282" s="411">
        <v>32.6</v>
      </c>
      <c r="L282" s="411">
        <v>32.799999999999997</v>
      </c>
      <c r="M282" s="176"/>
      <c r="N282" s="176"/>
      <c r="O282" s="176"/>
      <c r="P282" s="176"/>
      <c r="Q282" s="176"/>
      <c r="R282" s="176"/>
      <c r="S282" s="176"/>
      <c r="T282" s="413">
        <v>898.4</v>
      </c>
      <c r="U282" s="413">
        <v>859.4</v>
      </c>
      <c r="V282" s="176"/>
      <c r="W282" s="176"/>
      <c r="X282" s="176"/>
      <c r="Y282" s="176"/>
      <c r="Z282" s="176"/>
      <c r="AA282" s="176"/>
      <c r="AB282" s="412">
        <v>5091.2</v>
      </c>
      <c r="AC282" s="412">
        <v>5080.8</v>
      </c>
      <c r="AD282" s="176"/>
      <c r="AE282" s="176"/>
      <c r="AF282" s="216"/>
      <c r="AG282" s="176"/>
      <c r="AH282" s="176"/>
      <c r="AI282" s="217"/>
    </row>
    <row r="283" spans="1:35" s="93" customFormat="1" ht="11.5" customHeight="1">
      <c r="A283" s="474">
        <v>85</v>
      </c>
      <c r="B283" s="412"/>
      <c r="C283" s="413">
        <v>158.80000000000001</v>
      </c>
      <c r="D283" s="413"/>
      <c r="E283" s="413">
        <v>143.80000000000001</v>
      </c>
      <c r="F283" s="176"/>
      <c r="G283" s="176"/>
      <c r="H283" s="176"/>
      <c r="I283" s="176"/>
      <c r="J283" s="176"/>
      <c r="K283" s="411">
        <v>27</v>
      </c>
      <c r="L283" s="411">
        <v>28.6</v>
      </c>
      <c r="M283" s="176"/>
      <c r="N283" s="176"/>
      <c r="O283" s="176"/>
      <c r="P283" s="176"/>
      <c r="Q283" s="176"/>
      <c r="R283" s="176"/>
      <c r="S283" s="176"/>
      <c r="T283" s="413">
        <v>885.6</v>
      </c>
      <c r="U283" s="413">
        <v>874.2</v>
      </c>
      <c r="V283" s="176"/>
      <c r="W283" s="176"/>
      <c r="X283" s="176"/>
      <c r="Y283" s="176"/>
      <c r="Z283" s="176"/>
      <c r="AA283" s="176"/>
      <c r="AB283" s="412">
        <v>5090</v>
      </c>
      <c r="AC283" s="412">
        <v>5086.3999999999996</v>
      </c>
      <c r="AD283" s="176"/>
      <c r="AE283" s="176"/>
      <c r="AF283" s="216"/>
      <c r="AG283" s="176"/>
      <c r="AH283" s="176"/>
      <c r="AI283" s="217"/>
    </row>
    <row r="284" spans="1:35" s="93" customFormat="1" ht="11.5" customHeight="1">
      <c r="A284" s="474">
        <v>90</v>
      </c>
      <c r="B284" s="412"/>
      <c r="C284" s="413">
        <v>155.6</v>
      </c>
      <c r="D284" s="413"/>
      <c r="E284" s="413">
        <v>151.19999999999999</v>
      </c>
      <c r="F284" s="176"/>
      <c r="G284" s="176"/>
      <c r="H284" s="176"/>
      <c r="I284" s="176"/>
      <c r="J284" s="176"/>
      <c r="K284" s="411">
        <v>24.4</v>
      </c>
      <c r="L284" s="411">
        <v>32.4</v>
      </c>
      <c r="M284" s="176"/>
      <c r="N284" s="176"/>
      <c r="O284" s="176"/>
      <c r="P284" s="176"/>
      <c r="Q284" s="176"/>
      <c r="R284" s="176"/>
      <c r="S284" s="176"/>
      <c r="T284" s="413">
        <v>910.6</v>
      </c>
      <c r="U284" s="413">
        <v>869.4</v>
      </c>
      <c r="V284" s="176"/>
      <c r="W284" s="176"/>
      <c r="X284" s="176"/>
      <c r="Y284" s="176"/>
      <c r="Z284" s="176"/>
      <c r="AA284" s="176"/>
      <c r="AB284" s="412">
        <v>5126.8</v>
      </c>
      <c r="AC284" s="412">
        <v>5122</v>
      </c>
      <c r="AD284" s="176"/>
      <c r="AE284" s="176"/>
      <c r="AF284" s="216"/>
      <c r="AG284" s="176"/>
      <c r="AH284" s="176"/>
      <c r="AI284" s="217"/>
    </row>
    <row r="285" spans="1:35" s="93" customFormat="1" ht="11.5" customHeight="1">
      <c r="A285" s="474">
        <v>95</v>
      </c>
      <c r="B285" s="412"/>
      <c r="C285" s="413">
        <v>168.8</v>
      </c>
      <c r="D285" s="413"/>
      <c r="E285" s="413">
        <v>146.19999999999999</v>
      </c>
      <c r="F285" s="176"/>
      <c r="G285" s="176"/>
      <c r="H285" s="176"/>
      <c r="I285" s="176"/>
      <c r="J285" s="176"/>
      <c r="K285" s="411">
        <v>32.4</v>
      </c>
      <c r="L285" s="411">
        <v>33.4</v>
      </c>
      <c r="M285" s="176"/>
      <c r="N285" s="176"/>
      <c r="O285" s="176"/>
      <c r="P285" s="176"/>
      <c r="Q285" s="176"/>
      <c r="R285" s="176"/>
      <c r="S285" s="176"/>
      <c r="T285" s="413">
        <v>874</v>
      </c>
      <c r="U285" s="413">
        <v>882.6</v>
      </c>
      <c r="V285" s="176"/>
      <c r="W285" s="176"/>
      <c r="X285" s="176"/>
      <c r="Y285" s="176"/>
      <c r="Z285" s="176"/>
      <c r="AA285" s="176"/>
      <c r="AB285" s="412">
        <v>5090.2</v>
      </c>
      <c r="AC285" s="412">
        <v>5076.6000000000004</v>
      </c>
      <c r="AD285" s="176"/>
      <c r="AE285" s="176"/>
      <c r="AF285" s="216"/>
      <c r="AG285" s="176"/>
      <c r="AH285" s="176"/>
      <c r="AI285" s="217"/>
    </row>
    <row r="286" spans="1:35" s="93" customFormat="1" ht="11.5" customHeight="1">
      <c r="A286" s="474">
        <v>100</v>
      </c>
      <c r="B286" s="412"/>
      <c r="C286" s="413">
        <v>167.6</v>
      </c>
      <c r="D286" s="413"/>
      <c r="E286" s="413">
        <v>153</v>
      </c>
      <c r="F286" s="176"/>
      <c r="G286" s="176"/>
      <c r="H286" s="176"/>
      <c r="I286" s="176"/>
      <c r="J286" s="176"/>
      <c r="K286" s="411">
        <v>29</v>
      </c>
      <c r="L286" s="411">
        <v>35</v>
      </c>
      <c r="M286" s="176"/>
      <c r="N286" s="176"/>
      <c r="O286" s="176"/>
      <c r="P286" s="176"/>
      <c r="Q286" s="176"/>
      <c r="R286" s="176"/>
      <c r="S286" s="176"/>
      <c r="T286" s="413">
        <v>868.6</v>
      </c>
      <c r="U286" s="413">
        <v>884.2</v>
      </c>
      <c r="V286" s="176"/>
      <c r="W286" s="176"/>
      <c r="X286" s="176"/>
      <c r="Y286" s="176"/>
      <c r="Z286" s="176"/>
      <c r="AA286" s="176"/>
      <c r="AB286" s="412">
        <v>5102</v>
      </c>
      <c r="AC286" s="412">
        <v>5082.6000000000004</v>
      </c>
      <c r="AD286" s="176"/>
      <c r="AE286" s="176"/>
      <c r="AF286" s="216"/>
      <c r="AG286" s="176"/>
      <c r="AH286" s="176"/>
      <c r="AI286" s="217"/>
    </row>
    <row r="287" spans="1:35" s="93" customFormat="1" ht="11.5" customHeight="1">
      <c r="A287" s="474">
        <v>105</v>
      </c>
      <c r="B287" s="412"/>
      <c r="C287" s="413">
        <v>155</v>
      </c>
      <c r="D287" s="413"/>
      <c r="E287" s="413">
        <v>146.80000000000001</v>
      </c>
      <c r="F287" s="176"/>
      <c r="G287" s="176"/>
      <c r="H287" s="176"/>
      <c r="I287" s="176"/>
      <c r="J287" s="176"/>
      <c r="K287" s="411">
        <v>27</v>
      </c>
      <c r="L287" s="411">
        <v>30.8</v>
      </c>
      <c r="M287" s="176"/>
      <c r="N287" s="176"/>
      <c r="O287" s="176"/>
      <c r="P287" s="176"/>
      <c r="Q287" s="176"/>
      <c r="R287" s="176"/>
      <c r="S287" s="176"/>
      <c r="T287" s="413">
        <v>879.6</v>
      </c>
      <c r="U287" s="413">
        <v>881.2</v>
      </c>
      <c r="V287" s="176"/>
      <c r="W287" s="176"/>
      <c r="X287" s="176"/>
      <c r="Y287" s="176"/>
      <c r="Z287" s="176"/>
      <c r="AA287" s="176"/>
      <c r="AB287" s="412">
        <v>5095</v>
      </c>
      <c r="AC287" s="412">
        <v>5077.6000000000004</v>
      </c>
      <c r="AD287" s="176"/>
      <c r="AE287" s="176"/>
      <c r="AF287" s="216"/>
      <c r="AG287" s="176"/>
      <c r="AH287" s="176"/>
      <c r="AI287" s="217"/>
    </row>
    <row r="288" spans="1:35" s="93" customFormat="1" ht="11.5" customHeight="1">
      <c r="A288" s="474">
        <v>110</v>
      </c>
      <c r="B288" s="412"/>
      <c r="C288" s="413">
        <v>171.8</v>
      </c>
      <c r="D288" s="413"/>
      <c r="E288" s="413">
        <v>153.80000000000001</v>
      </c>
      <c r="F288" s="176"/>
      <c r="G288" s="176"/>
      <c r="H288" s="176"/>
      <c r="I288" s="176"/>
      <c r="J288" s="176"/>
      <c r="K288" s="411">
        <v>27.8</v>
      </c>
      <c r="L288" s="411">
        <v>31.6</v>
      </c>
      <c r="M288" s="176"/>
      <c r="N288" s="176"/>
      <c r="O288" s="176"/>
      <c r="P288" s="176"/>
      <c r="Q288" s="176"/>
      <c r="R288" s="176"/>
      <c r="S288" s="176"/>
      <c r="T288" s="413">
        <v>866.2</v>
      </c>
      <c r="U288" s="413">
        <v>876.2</v>
      </c>
      <c r="V288" s="176"/>
      <c r="W288" s="176"/>
      <c r="X288" s="176"/>
      <c r="Y288" s="176"/>
      <c r="Z288" s="176"/>
      <c r="AA288" s="176"/>
      <c r="AB288" s="412">
        <v>5076.2</v>
      </c>
      <c r="AC288" s="412">
        <v>5134</v>
      </c>
      <c r="AD288" s="176"/>
      <c r="AE288" s="176"/>
      <c r="AF288" s="216"/>
      <c r="AG288" s="176"/>
      <c r="AH288" s="176"/>
      <c r="AI288" s="217"/>
    </row>
    <row r="289" spans="1:35" s="93" customFormat="1" ht="11.5" customHeight="1">
      <c r="A289" s="474">
        <v>115</v>
      </c>
      <c r="B289" s="412"/>
      <c r="C289" s="413">
        <v>170.4</v>
      </c>
      <c r="D289" s="413"/>
      <c r="E289" s="413">
        <v>141.6</v>
      </c>
      <c r="F289" s="176"/>
      <c r="G289" s="176"/>
      <c r="H289" s="176"/>
      <c r="I289" s="176"/>
      <c r="J289" s="176"/>
      <c r="K289" s="411">
        <v>27.6</v>
      </c>
      <c r="L289" s="411">
        <v>30.8</v>
      </c>
      <c r="M289" s="176"/>
      <c r="N289" s="176"/>
      <c r="O289" s="176"/>
      <c r="P289" s="176"/>
      <c r="Q289" s="176"/>
      <c r="R289" s="176"/>
      <c r="S289" s="176"/>
      <c r="T289" s="413">
        <v>866.6</v>
      </c>
      <c r="U289" s="413">
        <v>859.6</v>
      </c>
      <c r="V289" s="176"/>
      <c r="W289" s="176"/>
      <c r="X289" s="176"/>
      <c r="Y289" s="176"/>
      <c r="Z289" s="176"/>
      <c r="AA289" s="176"/>
      <c r="AB289" s="412">
        <v>5084</v>
      </c>
      <c r="AC289" s="412">
        <v>5106.3999999999996</v>
      </c>
      <c r="AD289" s="176"/>
      <c r="AE289" s="176"/>
      <c r="AF289" s="216"/>
      <c r="AG289" s="176"/>
      <c r="AH289" s="176"/>
      <c r="AI289" s="217"/>
    </row>
    <row r="290" spans="1:35" s="93" customFormat="1" ht="11.5" customHeight="1">
      <c r="A290" s="474">
        <v>120</v>
      </c>
      <c r="B290" s="412"/>
      <c r="C290" s="413">
        <v>176</v>
      </c>
      <c r="D290" s="413"/>
      <c r="E290" s="413">
        <v>145.19999999999999</v>
      </c>
      <c r="F290" s="176"/>
      <c r="G290" s="176"/>
      <c r="H290" s="176"/>
      <c r="I290" s="176"/>
      <c r="J290" s="176"/>
      <c r="K290" s="411">
        <v>25</v>
      </c>
      <c r="L290" s="411">
        <v>32.6</v>
      </c>
      <c r="M290" s="176"/>
      <c r="N290" s="176"/>
      <c r="O290" s="176"/>
      <c r="P290" s="176"/>
      <c r="Q290" s="176"/>
      <c r="R290" s="176"/>
      <c r="S290" s="176"/>
      <c r="T290" s="413">
        <v>886.8</v>
      </c>
      <c r="U290" s="413">
        <v>869.6</v>
      </c>
      <c r="V290" s="176"/>
      <c r="W290" s="176"/>
      <c r="X290" s="176"/>
      <c r="Y290" s="176"/>
      <c r="Z290" s="176"/>
      <c r="AA290" s="176"/>
      <c r="AB290" s="412">
        <v>5065.2</v>
      </c>
      <c r="AC290" s="412">
        <v>5077.2</v>
      </c>
      <c r="AD290" s="176"/>
      <c r="AE290" s="176"/>
      <c r="AF290" s="216"/>
      <c r="AG290" s="176"/>
      <c r="AH290" s="176"/>
      <c r="AI290" s="217"/>
    </row>
    <row r="291" spans="1:35" s="93" customFormat="1" ht="11.5" customHeight="1">
      <c r="A291" s="474">
        <v>125</v>
      </c>
      <c r="B291" s="412"/>
      <c r="C291" s="413">
        <v>174.6</v>
      </c>
      <c r="D291" s="413"/>
      <c r="E291" s="413">
        <v>151.4</v>
      </c>
      <c r="F291" s="176"/>
      <c r="G291" s="176"/>
      <c r="H291" s="176"/>
      <c r="I291" s="176"/>
      <c r="J291" s="176"/>
      <c r="K291" s="411">
        <v>31.6</v>
      </c>
      <c r="L291" s="411">
        <v>28.8</v>
      </c>
      <c r="M291" s="176"/>
      <c r="N291" s="176"/>
      <c r="O291" s="176"/>
      <c r="P291" s="176"/>
      <c r="Q291" s="176"/>
      <c r="R291" s="176"/>
      <c r="S291" s="176"/>
      <c r="T291" s="413">
        <v>882.6</v>
      </c>
      <c r="U291" s="413">
        <v>852.4</v>
      </c>
      <c r="V291" s="176"/>
      <c r="W291" s="176"/>
      <c r="X291" s="176"/>
      <c r="Y291" s="176"/>
      <c r="Z291" s="176"/>
      <c r="AA291" s="176"/>
      <c r="AB291" s="412">
        <v>5030.2</v>
      </c>
      <c r="AC291" s="412">
        <v>5105.3999999999996</v>
      </c>
      <c r="AD291" s="176"/>
      <c r="AE291" s="176"/>
      <c r="AF291" s="216"/>
      <c r="AG291" s="176"/>
      <c r="AH291" s="176"/>
      <c r="AI291" s="217"/>
    </row>
    <row r="292" spans="1:35" s="93" customFormat="1" ht="11.5" customHeight="1">
      <c r="A292" s="474">
        <v>130</v>
      </c>
      <c r="B292" s="412"/>
      <c r="C292" s="413">
        <v>170</v>
      </c>
      <c r="D292" s="413"/>
      <c r="E292" s="413">
        <v>149.6</v>
      </c>
      <c r="F292" s="176"/>
      <c r="G292" s="176"/>
      <c r="H292" s="176"/>
      <c r="I292" s="176"/>
      <c r="J292" s="176"/>
      <c r="K292" s="411">
        <v>26.2</v>
      </c>
      <c r="L292" s="411">
        <v>31.4</v>
      </c>
      <c r="M292" s="176"/>
      <c r="N292" s="176"/>
      <c r="O292" s="176"/>
      <c r="P292" s="176"/>
      <c r="Q292" s="176"/>
      <c r="R292" s="176"/>
      <c r="S292" s="176"/>
      <c r="T292" s="413">
        <v>877.8</v>
      </c>
      <c r="U292" s="413">
        <v>874.6</v>
      </c>
      <c r="V292" s="176"/>
      <c r="W292" s="176"/>
      <c r="X292" s="176"/>
      <c r="Y292" s="176"/>
      <c r="Z292" s="176"/>
      <c r="AA292" s="176"/>
      <c r="AB292" s="412">
        <v>5121.8</v>
      </c>
      <c r="AC292" s="412">
        <v>5061.3999999999996</v>
      </c>
      <c r="AD292" s="176"/>
      <c r="AE292" s="176"/>
      <c r="AF292" s="216"/>
      <c r="AG292" s="176"/>
      <c r="AH292" s="176"/>
      <c r="AI292" s="217"/>
    </row>
    <row r="293" spans="1:35" s="93" customFormat="1" ht="11.5" customHeight="1">
      <c r="A293" s="474">
        <v>135</v>
      </c>
      <c r="B293" s="412"/>
      <c r="C293" s="413">
        <v>169.2</v>
      </c>
      <c r="D293" s="413"/>
      <c r="E293" s="413">
        <v>137.80000000000001</v>
      </c>
      <c r="F293" s="176"/>
      <c r="G293" s="176"/>
      <c r="H293" s="176"/>
      <c r="I293" s="176"/>
      <c r="J293" s="176"/>
      <c r="K293" s="411">
        <v>26.6</v>
      </c>
      <c r="L293" s="411">
        <v>29.4</v>
      </c>
      <c r="M293" s="176"/>
      <c r="N293" s="176"/>
      <c r="O293" s="176"/>
      <c r="P293" s="176"/>
      <c r="Q293" s="176"/>
      <c r="R293" s="176"/>
      <c r="S293" s="176"/>
      <c r="T293" s="413">
        <v>896.4</v>
      </c>
      <c r="U293" s="413">
        <v>870.8</v>
      </c>
      <c r="V293" s="176"/>
      <c r="W293" s="176"/>
      <c r="X293" s="176"/>
      <c r="Y293" s="176"/>
      <c r="Z293" s="176"/>
      <c r="AA293" s="176"/>
      <c r="AB293" s="412">
        <v>5078.2</v>
      </c>
      <c r="AC293" s="412">
        <v>5117.3999999999996</v>
      </c>
      <c r="AD293" s="176"/>
      <c r="AE293" s="176"/>
      <c r="AF293" s="216"/>
      <c r="AG293" s="176"/>
      <c r="AH293" s="176"/>
      <c r="AI293" s="217"/>
    </row>
    <row r="294" spans="1:35" s="93" customFormat="1" ht="11.5" customHeight="1">
      <c r="A294" s="474">
        <v>140</v>
      </c>
      <c r="B294" s="412"/>
      <c r="C294" s="413">
        <v>174.2</v>
      </c>
      <c r="D294" s="413"/>
      <c r="E294" s="413">
        <v>146</v>
      </c>
      <c r="F294" s="176"/>
      <c r="G294" s="176"/>
      <c r="H294" s="176"/>
      <c r="I294" s="176"/>
      <c r="J294" s="176"/>
      <c r="K294" s="411">
        <v>23.4</v>
      </c>
      <c r="L294" s="411">
        <v>36.200000000000003</v>
      </c>
      <c r="M294" s="176"/>
      <c r="N294" s="176"/>
      <c r="O294" s="176"/>
      <c r="P294" s="176"/>
      <c r="Q294" s="176"/>
      <c r="R294" s="176"/>
      <c r="S294" s="176"/>
      <c r="T294" s="413">
        <v>875</v>
      </c>
      <c r="U294" s="413">
        <v>900.2</v>
      </c>
      <c r="V294" s="176"/>
      <c r="W294" s="176"/>
      <c r="X294" s="176"/>
      <c r="Y294" s="176"/>
      <c r="Z294" s="176"/>
      <c r="AA294" s="176"/>
      <c r="AB294" s="412">
        <v>5068.6000000000004</v>
      </c>
      <c r="AC294" s="412">
        <v>5139.8</v>
      </c>
      <c r="AD294" s="176"/>
      <c r="AE294" s="176"/>
      <c r="AF294" s="216"/>
      <c r="AG294" s="176"/>
      <c r="AH294" s="176"/>
      <c r="AI294" s="217"/>
    </row>
    <row r="295" spans="1:35" s="93" customFormat="1" ht="11.5" customHeight="1">
      <c r="A295" s="474">
        <v>145</v>
      </c>
      <c r="B295" s="412"/>
      <c r="C295" s="413">
        <v>187</v>
      </c>
      <c r="D295" s="413"/>
      <c r="E295" s="413">
        <v>135.4</v>
      </c>
      <c r="F295" s="176"/>
      <c r="G295" s="176"/>
      <c r="H295" s="176"/>
      <c r="I295" s="176"/>
      <c r="J295" s="176"/>
      <c r="K295" s="411">
        <v>27.4</v>
      </c>
      <c r="L295" s="411">
        <v>35</v>
      </c>
      <c r="M295" s="176"/>
      <c r="N295" s="176"/>
      <c r="O295" s="176"/>
      <c r="P295" s="176"/>
      <c r="Q295" s="176"/>
      <c r="R295" s="176"/>
      <c r="S295" s="176"/>
      <c r="T295" s="413">
        <v>882.8</v>
      </c>
      <c r="U295" s="413">
        <v>895</v>
      </c>
      <c r="V295" s="176"/>
      <c r="W295" s="176"/>
      <c r="X295" s="176"/>
      <c r="Y295" s="176"/>
      <c r="Z295" s="176"/>
      <c r="AA295" s="176"/>
      <c r="AB295" s="412">
        <v>5023.3999999999996</v>
      </c>
      <c r="AC295" s="412">
        <v>5100.6000000000004</v>
      </c>
      <c r="AD295" s="176"/>
      <c r="AE295" s="176"/>
      <c r="AF295" s="216"/>
      <c r="AG295" s="176"/>
      <c r="AH295" s="176"/>
      <c r="AI295" s="217"/>
    </row>
    <row r="296" spans="1:35" s="93" customFormat="1" ht="11.5" customHeight="1">
      <c r="A296" s="474">
        <v>150</v>
      </c>
      <c r="B296" s="412"/>
      <c r="C296" s="413">
        <v>178.4</v>
      </c>
      <c r="D296" s="413"/>
      <c r="E296" s="413">
        <v>149.4</v>
      </c>
      <c r="F296" s="176"/>
      <c r="G296" s="176"/>
      <c r="H296" s="176"/>
      <c r="I296" s="176"/>
      <c r="J296" s="176"/>
      <c r="K296" s="411">
        <v>24.6</v>
      </c>
      <c r="L296" s="411">
        <v>33</v>
      </c>
      <c r="M296" s="176"/>
      <c r="N296" s="176"/>
      <c r="O296" s="176"/>
      <c r="P296" s="176"/>
      <c r="Q296" s="176"/>
      <c r="R296" s="176"/>
      <c r="S296" s="176"/>
      <c r="T296" s="413">
        <v>890.8</v>
      </c>
      <c r="U296" s="413">
        <v>870.4</v>
      </c>
      <c r="V296" s="176"/>
      <c r="W296" s="176"/>
      <c r="X296" s="176"/>
      <c r="Y296" s="176"/>
      <c r="Z296" s="176"/>
      <c r="AA296" s="176"/>
      <c r="AB296" s="412">
        <v>5097.8</v>
      </c>
      <c r="AC296" s="412">
        <v>5106.8</v>
      </c>
      <c r="AD296" s="176"/>
      <c r="AE296" s="176"/>
      <c r="AF296" s="216"/>
      <c r="AG296" s="176"/>
      <c r="AH296" s="176"/>
      <c r="AI296" s="217"/>
    </row>
    <row r="297" spans="1:35" s="93" customFormat="1" ht="11.5" customHeight="1">
      <c r="A297" s="474">
        <v>155</v>
      </c>
      <c r="B297" s="412"/>
      <c r="C297" s="413">
        <v>185.6</v>
      </c>
      <c r="D297" s="413"/>
      <c r="E297" s="413">
        <v>145</v>
      </c>
      <c r="F297" s="176"/>
      <c r="G297" s="176"/>
      <c r="H297" s="176"/>
      <c r="I297" s="176"/>
      <c r="J297" s="176"/>
      <c r="K297" s="411">
        <v>33</v>
      </c>
      <c r="L297" s="411">
        <v>37.4</v>
      </c>
      <c r="M297" s="176"/>
      <c r="N297" s="176"/>
      <c r="O297" s="176"/>
      <c r="P297" s="176"/>
      <c r="Q297" s="176"/>
      <c r="R297" s="176"/>
      <c r="S297" s="176"/>
      <c r="T297" s="413">
        <v>877</v>
      </c>
      <c r="U297" s="413">
        <v>882.4</v>
      </c>
      <c r="V297" s="176"/>
      <c r="W297" s="176"/>
      <c r="X297" s="176"/>
      <c r="Y297" s="176"/>
      <c r="Z297" s="176"/>
      <c r="AA297" s="176"/>
      <c r="AB297" s="412">
        <v>5064.2</v>
      </c>
      <c r="AC297" s="412">
        <v>5109.6000000000004</v>
      </c>
      <c r="AD297" s="176"/>
      <c r="AE297" s="176"/>
      <c r="AF297" s="216"/>
      <c r="AG297" s="176"/>
      <c r="AH297" s="176"/>
      <c r="AI297" s="217"/>
    </row>
    <row r="298" spans="1:35" s="93" customFormat="1" ht="11.5" customHeight="1">
      <c r="A298" s="474">
        <v>160</v>
      </c>
      <c r="B298" s="412"/>
      <c r="C298" s="413">
        <v>177</v>
      </c>
      <c r="D298" s="413"/>
      <c r="E298" s="413">
        <v>144.19999999999999</v>
      </c>
      <c r="F298" s="176"/>
      <c r="G298" s="176"/>
      <c r="H298" s="176"/>
      <c r="I298" s="176"/>
      <c r="J298" s="176"/>
      <c r="K298" s="411">
        <v>29.6</v>
      </c>
      <c r="L298" s="411">
        <v>35.6</v>
      </c>
      <c r="M298" s="176"/>
      <c r="N298" s="176"/>
      <c r="O298" s="176"/>
      <c r="P298" s="176"/>
      <c r="Q298" s="176"/>
      <c r="R298" s="176"/>
      <c r="S298" s="176"/>
      <c r="T298" s="413">
        <v>890.6</v>
      </c>
      <c r="U298" s="413">
        <v>863</v>
      </c>
      <c r="V298" s="176"/>
      <c r="W298" s="176"/>
      <c r="X298" s="176"/>
      <c r="Y298" s="176"/>
      <c r="Z298" s="176"/>
      <c r="AA298" s="176"/>
      <c r="AB298" s="412">
        <v>5139</v>
      </c>
      <c r="AC298" s="412">
        <v>5124.6000000000004</v>
      </c>
      <c r="AD298" s="176"/>
      <c r="AE298" s="176"/>
      <c r="AF298" s="216"/>
      <c r="AG298" s="176"/>
      <c r="AH298" s="176"/>
      <c r="AI298" s="217"/>
    </row>
    <row r="299" spans="1:35" s="93" customFormat="1" ht="11.5" customHeight="1">
      <c r="A299" s="474">
        <v>165</v>
      </c>
      <c r="B299" s="412"/>
      <c r="C299" s="413">
        <v>175</v>
      </c>
      <c r="D299" s="413"/>
      <c r="E299" s="413">
        <v>147.19999999999999</v>
      </c>
      <c r="F299" s="176"/>
      <c r="G299" s="176"/>
      <c r="H299" s="176"/>
      <c r="I299" s="176"/>
      <c r="J299" s="176"/>
      <c r="K299" s="411">
        <v>28</v>
      </c>
      <c r="L299" s="411">
        <v>32.6</v>
      </c>
      <c r="M299" s="176"/>
      <c r="N299" s="176"/>
      <c r="O299" s="176"/>
      <c r="P299" s="176"/>
      <c r="Q299" s="176"/>
      <c r="R299" s="176"/>
      <c r="S299" s="176"/>
      <c r="T299" s="413">
        <v>864.8</v>
      </c>
      <c r="U299" s="413">
        <v>879.4</v>
      </c>
      <c r="V299" s="176"/>
      <c r="W299" s="176"/>
      <c r="X299" s="176"/>
      <c r="Y299" s="176"/>
      <c r="Z299" s="176"/>
      <c r="AA299" s="176"/>
      <c r="AB299" s="412">
        <v>5086.6000000000004</v>
      </c>
      <c r="AC299" s="412">
        <v>5103.2</v>
      </c>
      <c r="AD299" s="176"/>
      <c r="AE299" s="176"/>
      <c r="AF299" s="216"/>
      <c r="AG299" s="176"/>
      <c r="AH299" s="176"/>
      <c r="AI299" s="217"/>
    </row>
    <row r="300" spans="1:35" s="93" customFormat="1" ht="11.5" customHeight="1">
      <c r="A300" s="474">
        <v>170</v>
      </c>
      <c r="B300" s="412"/>
      <c r="C300" s="413">
        <v>173</v>
      </c>
      <c r="D300" s="413"/>
      <c r="E300" s="413">
        <v>142.4</v>
      </c>
      <c r="F300" s="176"/>
      <c r="G300" s="176"/>
      <c r="H300" s="176"/>
      <c r="I300" s="176"/>
      <c r="J300" s="176"/>
      <c r="K300" s="411">
        <v>29.6</v>
      </c>
      <c r="L300" s="411">
        <v>35</v>
      </c>
      <c r="M300" s="176"/>
      <c r="N300" s="176"/>
      <c r="O300" s="176"/>
      <c r="P300" s="176"/>
      <c r="Q300" s="176"/>
      <c r="R300" s="176"/>
      <c r="S300" s="176"/>
      <c r="T300" s="413">
        <v>896</v>
      </c>
      <c r="U300" s="413">
        <v>881</v>
      </c>
      <c r="V300" s="176"/>
      <c r="W300" s="176"/>
      <c r="X300" s="176"/>
      <c r="Y300" s="176"/>
      <c r="Z300" s="176"/>
      <c r="AA300" s="176"/>
      <c r="AB300" s="412">
        <v>5108.6000000000004</v>
      </c>
      <c r="AC300" s="412">
        <v>5131.3999999999996</v>
      </c>
      <c r="AD300" s="176"/>
      <c r="AE300" s="176"/>
      <c r="AF300" s="216"/>
      <c r="AG300" s="176"/>
      <c r="AH300" s="176"/>
      <c r="AI300" s="217"/>
    </row>
    <row r="301" spans="1:35" s="93" customFormat="1" ht="11.5" customHeight="1">
      <c r="A301" s="474">
        <v>175</v>
      </c>
      <c r="B301" s="412"/>
      <c r="C301" s="413">
        <v>179.2</v>
      </c>
      <c r="D301" s="413"/>
      <c r="E301" s="413">
        <v>136.4</v>
      </c>
      <c r="F301" s="176"/>
      <c r="G301" s="176"/>
      <c r="H301" s="176"/>
      <c r="I301" s="176"/>
      <c r="J301" s="176"/>
      <c r="K301" s="411">
        <v>30.2</v>
      </c>
      <c r="L301" s="411">
        <v>32.6</v>
      </c>
      <c r="M301" s="176"/>
      <c r="N301" s="176"/>
      <c r="O301" s="176"/>
      <c r="P301" s="176"/>
      <c r="Q301" s="176"/>
      <c r="R301" s="176"/>
      <c r="S301" s="176"/>
      <c r="T301" s="413">
        <v>880</v>
      </c>
      <c r="U301" s="413">
        <v>883.6</v>
      </c>
      <c r="V301" s="176"/>
      <c r="W301" s="176"/>
      <c r="X301" s="176"/>
      <c r="Y301" s="176"/>
      <c r="Z301" s="176"/>
      <c r="AA301" s="176"/>
      <c r="AB301" s="412">
        <v>5085.2</v>
      </c>
      <c r="AC301" s="412">
        <v>5145.6000000000004</v>
      </c>
      <c r="AD301" s="176"/>
      <c r="AE301" s="176"/>
      <c r="AF301" s="216"/>
      <c r="AG301" s="176"/>
      <c r="AH301" s="176"/>
      <c r="AI301" s="217"/>
    </row>
    <row r="302" spans="1:35" s="93" customFormat="1" ht="11.5" customHeight="1">
      <c r="A302" s="474">
        <v>180</v>
      </c>
      <c r="B302" s="412"/>
      <c r="C302" s="413">
        <v>180.8</v>
      </c>
      <c r="D302" s="413"/>
      <c r="E302" s="413">
        <v>152.19999999999999</v>
      </c>
      <c r="F302" s="176"/>
      <c r="G302" s="176"/>
      <c r="H302" s="176"/>
      <c r="I302" s="176"/>
      <c r="J302" s="176"/>
      <c r="K302" s="411">
        <v>26.2</v>
      </c>
      <c r="L302" s="411">
        <v>35.799999999999997</v>
      </c>
      <c r="M302" s="176"/>
      <c r="N302" s="176"/>
      <c r="O302" s="176"/>
      <c r="P302" s="176"/>
      <c r="Q302" s="176"/>
      <c r="R302" s="176"/>
      <c r="S302" s="176"/>
      <c r="T302" s="413">
        <v>877.6</v>
      </c>
      <c r="U302" s="413">
        <v>891.2</v>
      </c>
      <c r="V302" s="176"/>
      <c r="W302" s="176"/>
      <c r="X302" s="176"/>
      <c r="Y302" s="176"/>
      <c r="Z302" s="176"/>
      <c r="AA302" s="176"/>
      <c r="AB302" s="412">
        <v>5048.2</v>
      </c>
      <c r="AC302" s="412">
        <v>5176.6000000000004</v>
      </c>
      <c r="AD302" s="176"/>
      <c r="AE302" s="176"/>
      <c r="AF302" s="216"/>
      <c r="AG302" s="176"/>
      <c r="AH302" s="176"/>
      <c r="AI302" s="217"/>
    </row>
    <row r="303" spans="1:35" s="93" customFormat="1" ht="11.5" customHeight="1">
      <c r="A303" s="474">
        <v>185</v>
      </c>
      <c r="B303" s="412"/>
      <c r="C303" s="413">
        <v>178</v>
      </c>
      <c r="D303" s="413"/>
      <c r="E303" s="413">
        <v>155.6</v>
      </c>
      <c r="F303" s="176"/>
      <c r="G303" s="176"/>
      <c r="H303" s="176"/>
      <c r="I303" s="176"/>
      <c r="J303" s="176"/>
      <c r="K303" s="411">
        <v>31.8</v>
      </c>
      <c r="L303" s="411">
        <v>32.6</v>
      </c>
      <c r="M303" s="176"/>
      <c r="N303" s="176"/>
      <c r="O303" s="176"/>
      <c r="P303" s="176"/>
      <c r="Q303" s="176"/>
      <c r="R303" s="176"/>
      <c r="S303" s="176"/>
      <c r="T303" s="413">
        <v>861.6</v>
      </c>
      <c r="U303" s="413">
        <v>878.4</v>
      </c>
      <c r="V303" s="176"/>
      <c r="W303" s="176"/>
      <c r="X303" s="176"/>
      <c r="Y303" s="176"/>
      <c r="Z303" s="176"/>
      <c r="AA303" s="176"/>
      <c r="AB303" s="412">
        <v>5068</v>
      </c>
      <c r="AC303" s="412">
        <v>5097.3999999999996</v>
      </c>
      <c r="AD303" s="176"/>
      <c r="AE303" s="176"/>
      <c r="AF303" s="216"/>
      <c r="AG303" s="176"/>
      <c r="AH303" s="176"/>
      <c r="AI303" s="217"/>
    </row>
    <row r="304" spans="1:35" s="93" customFormat="1" ht="11.5" customHeight="1">
      <c r="A304" s="474">
        <v>190</v>
      </c>
      <c r="B304" s="412"/>
      <c r="C304" s="413">
        <v>179.4</v>
      </c>
      <c r="D304" s="413"/>
      <c r="E304" s="413">
        <v>139.6</v>
      </c>
      <c r="F304" s="176"/>
      <c r="G304" s="176"/>
      <c r="H304" s="176"/>
      <c r="I304" s="176"/>
      <c r="J304" s="176"/>
      <c r="K304" s="411">
        <v>29.6</v>
      </c>
      <c r="L304" s="411">
        <v>34.200000000000003</v>
      </c>
      <c r="M304" s="176"/>
      <c r="N304" s="176"/>
      <c r="O304" s="176"/>
      <c r="P304" s="176"/>
      <c r="Q304" s="176"/>
      <c r="R304" s="176"/>
      <c r="S304" s="176"/>
      <c r="T304" s="413">
        <v>874.4</v>
      </c>
      <c r="U304" s="413">
        <v>862.4</v>
      </c>
      <c r="V304" s="176"/>
      <c r="W304" s="176"/>
      <c r="X304" s="176"/>
      <c r="Y304" s="176"/>
      <c r="Z304" s="176"/>
      <c r="AA304" s="176"/>
      <c r="AB304" s="412">
        <v>5134.2</v>
      </c>
      <c r="AC304" s="412">
        <v>5168.3999999999996</v>
      </c>
      <c r="AD304" s="176"/>
      <c r="AE304" s="176"/>
      <c r="AF304" s="216"/>
      <c r="AG304" s="176"/>
      <c r="AH304" s="176"/>
      <c r="AI304" s="217"/>
    </row>
    <row r="305" spans="1:35" s="93" customFormat="1" ht="11.5" customHeight="1">
      <c r="A305" s="474">
        <v>195</v>
      </c>
      <c r="B305" s="412"/>
      <c r="C305" s="413">
        <v>174.8</v>
      </c>
      <c r="D305" s="413"/>
      <c r="E305" s="413">
        <v>148</v>
      </c>
      <c r="F305" s="176"/>
      <c r="G305" s="176"/>
      <c r="H305" s="176"/>
      <c r="I305" s="176"/>
      <c r="J305" s="176"/>
      <c r="K305" s="411">
        <v>25</v>
      </c>
      <c r="L305" s="411">
        <v>34.200000000000003</v>
      </c>
      <c r="M305" s="176"/>
      <c r="N305" s="176"/>
      <c r="O305" s="176"/>
      <c r="P305" s="176"/>
      <c r="Q305" s="176"/>
      <c r="R305" s="176"/>
      <c r="S305" s="176"/>
      <c r="T305" s="413">
        <v>889.6</v>
      </c>
      <c r="U305" s="413">
        <v>887.4</v>
      </c>
      <c r="V305" s="176"/>
      <c r="W305" s="176"/>
      <c r="X305" s="176"/>
      <c r="Y305" s="176"/>
      <c r="Z305" s="176"/>
      <c r="AA305" s="176"/>
      <c r="AB305" s="412">
        <v>5049</v>
      </c>
      <c r="AC305" s="412">
        <v>5172.2</v>
      </c>
      <c r="AD305" s="176"/>
      <c r="AE305" s="176"/>
      <c r="AF305" s="216"/>
      <c r="AG305" s="176"/>
      <c r="AH305" s="176"/>
      <c r="AI305" s="217"/>
    </row>
    <row r="306" spans="1:35" s="93" customFormat="1" ht="11.5" customHeight="1">
      <c r="A306" s="475">
        <v>200</v>
      </c>
      <c r="B306" s="476"/>
      <c r="C306" s="478">
        <v>178.2</v>
      </c>
      <c r="D306" s="478"/>
      <c r="E306" s="478">
        <v>145</v>
      </c>
      <c r="F306" s="205"/>
      <c r="G306" s="205"/>
      <c r="H306" s="205"/>
      <c r="I306" s="205"/>
      <c r="J306" s="205"/>
      <c r="K306" s="477">
        <v>32.4</v>
      </c>
      <c r="L306" s="477">
        <v>34.6</v>
      </c>
      <c r="M306" s="205"/>
      <c r="N306" s="205"/>
      <c r="O306" s="205"/>
      <c r="P306" s="205"/>
      <c r="Q306" s="205"/>
      <c r="R306" s="205"/>
      <c r="S306" s="205"/>
      <c r="T306" s="478">
        <v>886.2</v>
      </c>
      <c r="U306" s="478">
        <v>887</v>
      </c>
      <c r="V306" s="205"/>
      <c r="W306" s="205"/>
      <c r="X306" s="205"/>
      <c r="Y306" s="205"/>
      <c r="Z306" s="205"/>
      <c r="AA306" s="205"/>
      <c r="AB306" s="476">
        <v>5114.2</v>
      </c>
      <c r="AC306" s="476">
        <v>5165</v>
      </c>
      <c r="AD306" s="205"/>
      <c r="AE306" s="205"/>
      <c r="AF306" s="218"/>
      <c r="AG306" s="205"/>
      <c r="AH306" s="205"/>
      <c r="AI306" s="219"/>
    </row>
    <row r="309" spans="1:35">
      <c r="A309" s="196"/>
      <c r="B309" s="197"/>
      <c r="C309" s="197">
        <v>2</v>
      </c>
      <c r="D309" s="197"/>
      <c r="E309" s="197">
        <v>1</v>
      </c>
      <c r="F309" s="197"/>
      <c r="G309" s="198"/>
      <c r="H309" s="198"/>
      <c r="I309" s="198"/>
      <c r="J309" s="198"/>
      <c r="K309" s="197">
        <v>1</v>
      </c>
      <c r="L309" s="197">
        <v>2</v>
      </c>
      <c r="M309" s="198"/>
      <c r="N309" s="198"/>
      <c r="O309" s="198"/>
      <c r="P309" s="198"/>
      <c r="Q309" s="198"/>
      <c r="R309" s="198"/>
      <c r="S309" s="198"/>
      <c r="T309" s="211"/>
    </row>
    <row r="310" spans="1:35">
      <c r="A310" s="201" t="s">
        <v>1073</v>
      </c>
      <c r="B310" s="176"/>
      <c r="C310" s="176" t="s">
        <v>1078</v>
      </c>
      <c r="D310" s="176"/>
      <c r="E310" s="176" t="s">
        <v>1078</v>
      </c>
      <c r="F310" s="176"/>
      <c r="G310" s="202"/>
      <c r="H310" s="202"/>
      <c r="I310" s="202"/>
      <c r="J310" s="202"/>
      <c r="K310" s="176" t="s">
        <v>1092</v>
      </c>
      <c r="L310" s="176" t="s">
        <v>1092</v>
      </c>
      <c r="M310" s="202"/>
      <c r="N310" s="202"/>
      <c r="O310" s="202"/>
      <c r="P310" s="202"/>
      <c r="Q310" s="202"/>
      <c r="R310" s="202"/>
      <c r="S310" s="202"/>
      <c r="T310" s="212"/>
    </row>
    <row r="311" spans="1:35">
      <c r="A311" s="201" t="s">
        <v>1079</v>
      </c>
      <c r="B311" s="176"/>
      <c r="C311" s="176" t="s">
        <v>1111</v>
      </c>
      <c r="D311" s="176"/>
      <c r="E311" s="176" t="s">
        <v>1110</v>
      </c>
      <c r="F311" s="176"/>
      <c r="G311" s="202"/>
      <c r="H311" s="202"/>
      <c r="I311" s="202"/>
      <c r="J311" s="202"/>
      <c r="K311" s="176" t="s">
        <v>1112</v>
      </c>
      <c r="L311" s="176" t="s">
        <v>1113</v>
      </c>
      <c r="M311" s="202"/>
      <c r="N311" s="202"/>
      <c r="O311" s="202"/>
      <c r="P311" s="202"/>
      <c r="Q311" s="202"/>
      <c r="R311" s="202"/>
      <c r="S311" s="202"/>
      <c r="T311" s="212"/>
    </row>
    <row r="312" spans="1:35">
      <c r="A312" s="201"/>
      <c r="B312" s="176"/>
      <c r="C312" s="176" t="s">
        <v>1087</v>
      </c>
      <c r="D312" s="176"/>
      <c r="E312" s="176" t="s">
        <v>1087</v>
      </c>
      <c r="F312" s="176"/>
      <c r="G312" s="202"/>
      <c r="H312" s="202"/>
      <c r="I312" s="202"/>
      <c r="J312" s="202"/>
      <c r="K312" s="176" t="s">
        <v>1089</v>
      </c>
      <c r="L312" s="176" t="s">
        <v>1089</v>
      </c>
      <c r="M312" s="202"/>
      <c r="N312" s="202"/>
      <c r="O312" s="202"/>
      <c r="P312" s="202"/>
      <c r="Q312" s="202"/>
      <c r="R312" s="202"/>
      <c r="S312" s="202"/>
      <c r="T312" s="212"/>
    </row>
    <row r="313" spans="1:35">
      <c r="A313" s="201" t="s">
        <v>1090</v>
      </c>
      <c r="B313" s="176"/>
      <c r="C313" s="176"/>
      <c r="D313" s="176"/>
      <c r="E313" s="176"/>
      <c r="F313" s="176"/>
      <c r="G313" s="202"/>
      <c r="H313" s="202"/>
      <c r="I313" s="202"/>
      <c r="J313" s="202"/>
      <c r="K313" s="176"/>
      <c r="L313" s="176"/>
      <c r="M313" s="202"/>
      <c r="N313" s="202"/>
      <c r="O313" s="202"/>
      <c r="P313" s="202"/>
      <c r="Q313" s="202"/>
      <c r="R313" s="202"/>
      <c r="S313" s="202"/>
      <c r="T313" s="212"/>
    </row>
    <row r="314" spans="1:35">
      <c r="A314" s="474">
        <v>5</v>
      </c>
      <c r="B314" s="412"/>
      <c r="C314" s="413">
        <v>632.79999999999995</v>
      </c>
      <c r="D314" s="413"/>
      <c r="E314" s="413">
        <v>605.79999999999995</v>
      </c>
      <c r="F314" s="176"/>
      <c r="G314" s="202"/>
      <c r="H314" s="202"/>
      <c r="I314" s="202"/>
      <c r="J314" s="202"/>
      <c r="K314" s="413">
        <v>4878.3999999999996</v>
      </c>
      <c r="L314" s="413">
        <v>4861.3999999999996</v>
      </c>
      <c r="M314" s="202"/>
      <c r="N314" s="202"/>
      <c r="O314" s="202"/>
      <c r="P314" s="202"/>
      <c r="Q314" s="202"/>
      <c r="R314" s="202"/>
      <c r="S314" s="202"/>
      <c r="T314" s="212"/>
    </row>
    <row r="315" spans="1:35">
      <c r="A315" s="474">
        <v>10</v>
      </c>
      <c r="B315" s="412"/>
      <c r="C315" s="413">
        <v>642.4</v>
      </c>
      <c r="D315" s="413"/>
      <c r="E315" s="413">
        <v>606.4</v>
      </c>
      <c r="F315" s="176"/>
      <c r="G315" s="202"/>
      <c r="H315" s="202"/>
      <c r="I315" s="202"/>
      <c r="J315" s="202"/>
      <c r="K315" s="413">
        <v>4865.6000000000004</v>
      </c>
      <c r="L315" s="413">
        <v>4871.6000000000004</v>
      </c>
      <c r="M315" s="202"/>
      <c r="N315" s="202"/>
      <c r="O315" s="202"/>
      <c r="P315" s="202"/>
      <c r="Q315" s="202"/>
      <c r="R315" s="202"/>
      <c r="S315" s="202"/>
      <c r="T315" s="212"/>
    </row>
    <row r="316" spans="1:35">
      <c r="A316" s="474">
        <v>15</v>
      </c>
      <c r="B316" s="412"/>
      <c r="C316" s="413">
        <v>652.6</v>
      </c>
      <c r="D316" s="413"/>
      <c r="E316" s="413">
        <v>591.4</v>
      </c>
      <c r="F316" s="176"/>
      <c r="G316" s="202"/>
      <c r="H316" s="202"/>
      <c r="I316" s="202"/>
      <c r="J316" s="202"/>
      <c r="K316" s="413">
        <v>4894.2</v>
      </c>
      <c r="L316" s="413">
        <v>4879.6000000000004</v>
      </c>
      <c r="M316" s="202"/>
      <c r="N316" s="202"/>
      <c r="O316" s="202"/>
      <c r="P316" s="202"/>
      <c r="Q316" s="202"/>
      <c r="R316" s="202"/>
      <c r="S316" s="202"/>
      <c r="T316" s="212"/>
    </row>
    <row r="317" spans="1:35">
      <c r="A317" s="474">
        <v>20</v>
      </c>
      <c r="B317" s="412"/>
      <c r="C317" s="413">
        <v>658.6</v>
      </c>
      <c r="D317" s="413"/>
      <c r="E317" s="413">
        <v>614.6</v>
      </c>
      <c r="F317" s="176"/>
      <c r="G317" s="202"/>
      <c r="H317" s="202"/>
      <c r="I317" s="202"/>
      <c r="J317" s="202"/>
      <c r="K317" s="413">
        <v>4924.8</v>
      </c>
      <c r="L317" s="413">
        <v>4819</v>
      </c>
      <c r="M317" s="202"/>
      <c r="N317" s="202"/>
      <c r="O317" s="202"/>
      <c r="P317" s="202"/>
      <c r="Q317" s="202"/>
      <c r="R317" s="202"/>
      <c r="S317" s="202"/>
      <c r="T317" s="212"/>
    </row>
    <row r="318" spans="1:35">
      <c r="A318" s="474">
        <v>25</v>
      </c>
      <c r="B318" s="412"/>
      <c r="C318" s="413">
        <v>652</v>
      </c>
      <c r="D318" s="413"/>
      <c r="E318" s="413">
        <v>613.6</v>
      </c>
      <c r="F318" s="176"/>
      <c r="G318" s="202"/>
      <c r="H318" s="202"/>
      <c r="I318" s="202"/>
      <c r="J318" s="202"/>
      <c r="K318" s="413">
        <v>4890.2</v>
      </c>
      <c r="L318" s="413">
        <v>4847.6000000000004</v>
      </c>
      <c r="M318" s="202"/>
      <c r="N318" s="202"/>
      <c r="O318" s="202"/>
      <c r="P318" s="202"/>
      <c r="Q318" s="202"/>
      <c r="R318" s="202"/>
      <c r="S318" s="202"/>
      <c r="T318" s="212"/>
    </row>
    <row r="319" spans="1:35">
      <c r="A319" s="474">
        <v>30</v>
      </c>
      <c r="B319" s="412"/>
      <c r="C319" s="413">
        <v>649.4</v>
      </c>
      <c r="D319" s="413"/>
      <c r="E319" s="413">
        <v>602.79999999999995</v>
      </c>
      <c r="F319" s="176"/>
      <c r="G319" s="202"/>
      <c r="H319" s="202"/>
      <c r="I319" s="202"/>
      <c r="J319" s="202"/>
      <c r="K319" s="413">
        <v>4904.8</v>
      </c>
      <c r="L319" s="413">
        <v>4823</v>
      </c>
      <c r="M319" s="202"/>
      <c r="N319" s="202"/>
      <c r="O319" s="202"/>
      <c r="P319" s="202"/>
      <c r="Q319" s="202"/>
      <c r="R319" s="202"/>
      <c r="S319" s="202"/>
      <c r="T319" s="212"/>
    </row>
    <row r="320" spans="1:35">
      <c r="A320" s="474">
        <v>35</v>
      </c>
      <c r="B320" s="412"/>
      <c r="C320" s="413">
        <v>665.4</v>
      </c>
      <c r="D320" s="413"/>
      <c r="E320" s="413">
        <v>608</v>
      </c>
      <c r="F320" s="176"/>
      <c r="G320" s="202"/>
      <c r="H320" s="202"/>
      <c r="I320" s="202"/>
      <c r="J320" s="202"/>
      <c r="K320" s="413">
        <v>4880.3999999999996</v>
      </c>
      <c r="L320" s="413">
        <v>4852.6000000000004</v>
      </c>
      <c r="M320" s="202"/>
      <c r="N320" s="202"/>
      <c r="O320" s="202"/>
      <c r="P320" s="202"/>
      <c r="Q320" s="202"/>
      <c r="R320" s="202"/>
      <c r="S320" s="202"/>
      <c r="T320" s="212"/>
    </row>
    <row r="321" spans="1:20">
      <c r="A321" s="474">
        <v>40</v>
      </c>
      <c r="B321" s="412"/>
      <c r="C321" s="413">
        <v>691.8</v>
      </c>
      <c r="D321" s="413"/>
      <c r="E321" s="413">
        <v>596.79999999999995</v>
      </c>
      <c r="F321" s="176"/>
      <c r="G321" s="202"/>
      <c r="H321" s="202"/>
      <c r="I321" s="202"/>
      <c r="J321" s="202"/>
      <c r="K321" s="413">
        <v>4853</v>
      </c>
      <c r="L321" s="413">
        <v>4860</v>
      </c>
      <c r="M321" s="202"/>
      <c r="N321" s="202"/>
      <c r="O321" s="202"/>
      <c r="P321" s="202"/>
      <c r="Q321" s="202"/>
      <c r="R321" s="202"/>
      <c r="S321" s="202"/>
      <c r="T321" s="212"/>
    </row>
    <row r="322" spans="1:20">
      <c r="A322" s="474">
        <v>45</v>
      </c>
      <c r="B322" s="412"/>
      <c r="C322" s="413">
        <v>664.8</v>
      </c>
      <c r="D322" s="413"/>
      <c r="E322" s="413">
        <v>605.6</v>
      </c>
      <c r="F322" s="176"/>
      <c r="G322" s="202"/>
      <c r="H322" s="202"/>
      <c r="I322" s="202"/>
      <c r="J322" s="202"/>
      <c r="K322" s="413">
        <v>4902.3999999999996</v>
      </c>
      <c r="L322" s="413">
        <v>4889.2</v>
      </c>
      <c r="M322" s="202"/>
      <c r="N322" s="202"/>
      <c r="O322" s="202"/>
      <c r="P322" s="202"/>
      <c r="Q322" s="202"/>
      <c r="R322" s="202"/>
      <c r="S322" s="202"/>
      <c r="T322" s="212"/>
    </row>
    <row r="323" spans="1:20">
      <c r="A323" s="474">
        <v>50</v>
      </c>
      <c r="B323" s="412"/>
      <c r="C323" s="413">
        <v>685</v>
      </c>
      <c r="D323" s="413"/>
      <c r="E323" s="413">
        <v>631.20000000000005</v>
      </c>
      <c r="F323" s="176"/>
      <c r="G323" s="202"/>
      <c r="H323" s="202"/>
      <c r="I323" s="202"/>
      <c r="J323" s="202"/>
      <c r="K323" s="413">
        <v>4887.3999999999996</v>
      </c>
      <c r="L323" s="413">
        <v>4877.3999999999996</v>
      </c>
      <c r="M323" s="202"/>
      <c r="N323" s="202"/>
      <c r="O323" s="202"/>
      <c r="P323" s="202"/>
      <c r="Q323" s="202"/>
      <c r="R323" s="202"/>
      <c r="S323" s="202"/>
      <c r="T323" s="212"/>
    </row>
    <row r="324" spans="1:20">
      <c r="A324" s="474">
        <v>55</v>
      </c>
      <c r="B324" s="412"/>
      <c r="C324" s="413">
        <v>682.8</v>
      </c>
      <c r="D324" s="413"/>
      <c r="E324" s="413">
        <v>592.4</v>
      </c>
      <c r="F324" s="176"/>
      <c r="G324" s="202"/>
      <c r="H324" s="202"/>
      <c r="I324" s="202"/>
      <c r="J324" s="202"/>
      <c r="K324" s="413">
        <v>4903</v>
      </c>
      <c r="L324" s="413">
        <v>4857.3999999999996</v>
      </c>
      <c r="M324" s="202"/>
      <c r="N324" s="202"/>
      <c r="O324" s="202"/>
      <c r="P324" s="202"/>
      <c r="Q324" s="202"/>
      <c r="R324" s="202"/>
      <c r="S324" s="202"/>
      <c r="T324" s="212"/>
    </row>
    <row r="325" spans="1:20">
      <c r="A325" s="474">
        <v>60</v>
      </c>
      <c r="B325" s="412"/>
      <c r="C325" s="413">
        <v>679.6</v>
      </c>
      <c r="D325" s="413"/>
      <c r="E325" s="413">
        <v>609.20000000000005</v>
      </c>
      <c r="F325" s="176"/>
      <c r="G325" s="202"/>
      <c r="H325" s="202"/>
      <c r="I325" s="202"/>
      <c r="J325" s="202"/>
      <c r="K325" s="413">
        <v>4868</v>
      </c>
      <c r="L325" s="413">
        <v>4801.8</v>
      </c>
      <c r="M325" s="202"/>
      <c r="N325" s="202"/>
      <c r="O325" s="202"/>
      <c r="P325" s="202"/>
      <c r="Q325" s="202"/>
      <c r="R325" s="202"/>
      <c r="S325" s="202"/>
      <c r="T325" s="212"/>
    </row>
    <row r="326" spans="1:20">
      <c r="A326" s="474">
        <v>65</v>
      </c>
      <c r="B326" s="412"/>
      <c r="C326" s="413">
        <v>659</v>
      </c>
      <c r="D326" s="413"/>
      <c r="E326" s="413">
        <v>601.20000000000005</v>
      </c>
      <c r="F326" s="176"/>
      <c r="G326" s="202"/>
      <c r="H326" s="202"/>
      <c r="I326" s="202"/>
      <c r="J326" s="202"/>
      <c r="K326" s="413">
        <v>4871.2</v>
      </c>
      <c r="L326" s="413">
        <v>4877.3999999999996</v>
      </c>
      <c r="M326" s="202"/>
      <c r="N326" s="202"/>
      <c r="O326" s="202"/>
      <c r="P326" s="202"/>
      <c r="Q326" s="202"/>
      <c r="R326" s="202"/>
      <c r="S326" s="202"/>
      <c r="T326" s="212"/>
    </row>
    <row r="327" spans="1:20">
      <c r="A327" s="474">
        <v>70</v>
      </c>
      <c r="B327" s="412"/>
      <c r="C327" s="413">
        <v>655.6</v>
      </c>
      <c r="D327" s="413"/>
      <c r="E327" s="413">
        <v>602.79999999999995</v>
      </c>
      <c r="F327" s="176"/>
      <c r="G327" s="202"/>
      <c r="H327" s="202"/>
      <c r="I327" s="202"/>
      <c r="J327" s="202"/>
      <c r="K327" s="413">
        <v>4873.2</v>
      </c>
      <c r="L327" s="413">
        <v>4791.8</v>
      </c>
      <c r="M327" s="202"/>
      <c r="N327" s="202"/>
      <c r="O327" s="202"/>
      <c r="P327" s="202"/>
      <c r="Q327" s="202"/>
      <c r="R327" s="202"/>
      <c r="S327" s="202"/>
      <c r="T327" s="212"/>
    </row>
    <row r="328" spans="1:20">
      <c r="A328" s="474">
        <v>75</v>
      </c>
      <c r="B328" s="412"/>
      <c r="C328" s="413">
        <v>657.4</v>
      </c>
      <c r="D328" s="413"/>
      <c r="E328" s="413">
        <v>609.4</v>
      </c>
      <c r="F328" s="176"/>
      <c r="G328" s="202"/>
      <c r="H328" s="202"/>
      <c r="I328" s="202"/>
      <c r="J328" s="202"/>
      <c r="K328" s="413">
        <v>4916.3999999999996</v>
      </c>
      <c r="L328" s="413">
        <v>4853.6000000000004</v>
      </c>
      <c r="M328" s="202"/>
      <c r="N328" s="202"/>
      <c r="O328" s="202"/>
      <c r="P328" s="202"/>
      <c r="Q328" s="202"/>
      <c r="R328" s="202"/>
      <c r="S328" s="202"/>
      <c r="T328" s="212"/>
    </row>
    <row r="329" spans="1:20">
      <c r="A329" s="474">
        <v>80</v>
      </c>
      <c r="B329" s="412"/>
      <c r="C329" s="413">
        <v>684</v>
      </c>
      <c r="D329" s="413"/>
      <c r="E329" s="413">
        <v>592</v>
      </c>
      <c r="F329" s="176"/>
      <c r="G329" s="202"/>
      <c r="H329" s="202"/>
      <c r="I329" s="202"/>
      <c r="J329" s="202"/>
      <c r="K329" s="413">
        <v>4848.6000000000004</v>
      </c>
      <c r="L329" s="413">
        <v>4822.6000000000004</v>
      </c>
      <c r="M329" s="202"/>
      <c r="N329" s="202"/>
      <c r="O329" s="202"/>
      <c r="P329" s="202"/>
      <c r="Q329" s="202"/>
      <c r="R329" s="202"/>
      <c r="S329" s="202"/>
      <c r="T329" s="212"/>
    </row>
    <row r="330" spans="1:20">
      <c r="A330" s="474">
        <v>85</v>
      </c>
      <c r="B330" s="412"/>
      <c r="C330" s="413">
        <v>672</v>
      </c>
      <c r="D330" s="413"/>
      <c r="E330" s="413">
        <v>615.20000000000005</v>
      </c>
      <c r="F330" s="176"/>
      <c r="G330" s="202"/>
      <c r="H330" s="202"/>
      <c r="I330" s="202"/>
      <c r="J330" s="202"/>
      <c r="K330" s="413">
        <v>4856.2</v>
      </c>
      <c r="L330" s="413">
        <v>4881.2</v>
      </c>
      <c r="M330" s="202"/>
      <c r="N330" s="202"/>
      <c r="O330" s="202"/>
      <c r="P330" s="202"/>
      <c r="Q330" s="202"/>
      <c r="R330" s="202"/>
      <c r="S330" s="202"/>
      <c r="T330" s="212"/>
    </row>
    <row r="331" spans="1:20">
      <c r="A331" s="474">
        <v>90</v>
      </c>
      <c r="B331" s="412"/>
      <c r="C331" s="413">
        <v>670.6</v>
      </c>
      <c r="D331" s="413"/>
      <c r="E331" s="413">
        <v>611.6</v>
      </c>
      <c r="F331" s="176"/>
      <c r="G331" s="202"/>
      <c r="H331" s="202"/>
      <c r="I331" s="202"/>
      <c r="J331" s="202"/>
      <c r="K331" s="413">
        <v>4857.2</v>
      </c>
      <c r="L331" s="413">
        <v>4946.8</v>
      </c>
      <c r="M331" s="202"/>
      <c r="N331" s="202"/>
      <c r="O331" s="202"/>
      <c r="P331" s="202"/>
      <c r="Q331" s="202"/>
      <c r="R331" s="202"/>
      <c r="S331" s="202"/>
      <c r="T331" s="212"/>
    </row>
    <row r="332" spans="1:20">
      <c r="A332" s="474">
        <v>95</v>
      </c>
      <c r="B332" s="412"/>
      <c r="C332" s="413">
        <v>666.8</v>
      </c>
      <c r="D332" s="413"/>
      <c r="E332" s="413">
        <v>606</v>
      </c>
      <c r="F332" s="176"/>
      <c r="G332" s="202"/>
      <c r="H332" s="202"/>
      <c r="I332" s="202"/>
      <c r="J332" s="202"/>
      <c r="K332" s="413">
        <v>4888.3999999999996</v>
      </c>
      <c r="L332" s="413">
        <v>4889</v>
      </c>
      <c r="M332" s="202"/>
      <c r="N332" s="202"/>
      <c r="O332" s="202"/>
      <c r="P332" s="202"/>
      <c r="Q332" s="202"/>
      <c r="R332" s="202"/>
      <c r="S332" s="202"/>
      <c r="T332" s="212"/>
    </row>
    <row r="333" spans="1:20">
      <c r="A333" s="474">
        <v>100</v>
      </c>
      <c r="B333" s="412"/>
      <c r="C333" s="413">
        <v>649</v>
      </c>
      <c r="D333" s="413"/>
      <c r="E333" s="413">
        <v>610</v>
      </c>
      <c r="F333" s="176"/>
      <c r="G333" s="202"/>
      <c r="H333" s="202"/>
      <c r="I333" s="202"/>
      <c r="J333" s="202"/>
      <c r="K333" s="413">
        <v>4869</v>
      </c>
      <c r="L333" s="413">
        <v>4946.2</v>
      </c>
      <c r="M333" s="202"/>
      <c r="N333" s="202"/>
      <c r="O333" s="202"/>
      <c r="P333" s="202"/>
      <c r="Q333" s="202"/>
      <c r="R333" s="202"/>
      <c r="S333" s="202"/>
      <c r="T333" s="212"/>
    </row>
    <row r="334" spans="1:20">
      <c r="A334" s="474">
        <v>105</v>
      </c>
      <c r="B334" s="412"/>
      <c r="C334" s="413">
        <v>625.6</v>
      </c>
      <c r="D334" s="413"/>
      <c r="E334" s="413">
        <v>598.79999999999995</v>
      </c>
      <c r="F334" s="176"/>
      <c r="G334" s="202"/>
      <c r="H334" s="202"/>
      <c r="I334" s="202"/>
      <c r="J334" s="202"/>
      <c r="K334" s="413">
        <v>4878.6000000000004</v>
      </c>
      <c r="L334" s="413">
        <v>4871</v>
      </c>
      <c r="M334" s="202"/>
      <c r="N334" s="202"/>
      <c r="O334" s="202"/>
      <c r="P334" s="202"/>
      <c r="Q334" s="202"/>
      <c r="R334" s="202"/>
      <c r="S334" s="202"/>
      <c r="T334" s="212"/>
    </row>
    <row r="335" spans="1:20">
      <c r="A335" s="474">
        <v>110</v>
      </c>
      <c r="B335" s="412"/>
      <c r="C335" s="413">
        <v>601.20000000000005</v>
      </c>
      <c r="D335" s="413"/>
      <c r="E335" s="413">
        <v>613.6</v>
      </c>
      <c r="F335" s="176"/>
      <c r="G335" s="202"/>
      <c r="H335" s="202"/>
      <c r="I335" s="202"/>
      <c r="J335" s="202"/>
      <c r="K335" s="413">
        <v>4859.6000000000004</v>
      </c>
      <c r="L335" s="413">
        <v>5022.2</v>
      </c>
      <c r="M335" s="202"/>
      <c r="N335" s="202"/>
      <c r="O335" s="202"/>
      <c r="P335" s="202"/>
      <c r="Q335" s="202"/>
      <c r="R335" s="202"/>
      <c r="S335" s="202"/>
      <c r="T335" s="212"/>
    </row>
    <row r="336" spans="1:20">
      <c r="A336" s="474">
        <v>115</v>
      </c>
      <c r="B336" s="412"/>
      <c r="C336" s="413">
        <v>592.20000000000005</v>
      </c>
      <c r="D336" s="413"/>
      <c r="E336" s="413">
        <v>604.20000000000005</v>
      </c>
      <c r="F336" s="176"/>
      <c r="G336" s="202"/>
      <c r="H336" s="202"/>
      <c r="I336" s="202"/>
      <c r="J336" s="202"/>
      <c r="K336" s="413">
        <v>4900.2</v>
      </c>
      <c r="L336" s="413">
        <v>5044.8</v>
      </c>
      <c r="M336" s="202"/>
      <c r="N336" s="202"/>
      <c r="O336" s="202"/>
      <c r="P336" s="202"/>
      <c r="Q336" s="202"/>
      <c r="R336" s="202"/>
      <c r="S336" s="202"/>
      <c r="T336" s="212"/>
    </row>
    <row r="337" spans="1:20">
      <c r="A337" s="474">
        <v>120</v>
      </c>
      <c r="B337" s="412"/>
      <c r="C337" s="413">
        <v>560.79999999999995</v>
      </c>
      <c r="D337" s="413"/>
      <c r="E337" s="413">
        <v>615.79999999999995</v>
      </c>
      <c r="F337" s="176"/>
      <c r="G337" s="202"/>
      <c r="H337" s="202"/>
      <c r="I337" s="202"/>
      <c r="J337" s="202"/>
      <c r="K337" s="413">
        <v>4909.2</v>
      </c>
      <c r="L337" s="413">
        <v>5118.2</v>
      </c>
      <c r="M337" s="202"/>
      <c r="N337" s="202"/>
      <c r="O337" s="202"/>
      <c r="P337" s="202"/>
      <c r="Q337" s="202"/>
      <c r="R337" s="202"/>
      <c r="S337" s="202"/>
      <c r="T337" s="212"/>
    </row>
    <row r="338" spans="1:20">
      <c r="A338" s="474">
        <v>125</v>
      </c>
      <c r="B338" s="412"/>
      <c r="C338" s="413">
        <v>580</v>
      </c>
      <c r="D338" s="413"/>
      <c r="E338" s="413">
        <v>627.20000000000005</v>
      </c>
      <c r="F338" s="176"/>
      <c r="G338" s="202"/>
      <c r="H338" s="202"/>
      <c r="I338" s="202"/>
      <c r="J338" s="202"/>
      <c r="K338" s="413">
        <v>4893.8</v>
      </c>
      <c r="L338" s="413">
        <v>5140.6000000000004</v>
      </c>
      <c r="M338" s="202"/>
      <c r="N338" s="202"/>
      <c r="O338" s="202"/>
      <c r="P338" s="202"/>
      <c r="Q338" s="202"/>
      <c r="R338" s="202"/>
      <c r="S338" s="202"/>
      <c r="T338" s="212"/>
    </row>
    <row r="339" spans="1:20">
      <c r="A339" s="474">
        <v>130</v>
      </c>
      <c r="B339" s="412"/>
      <c r="C339" s="413">
        <v>546.4</v>
      </c>
      <c r="D339" s="413"/>
      <c r="E339" s="413">
        <v>620.6</v>
      </c>
      <c r="F339" s="176"/>
      <c r="G339" s="202"/>
      <c r="H339" s="202"/>
      <c r="I339" s="202"/>
      <c r="J339" s="202"/>
      <c r="K339" s="413">
        <v>4882</v>
      </c>
      <c r="L339" s="413">
        <v>5122.6000000000004</v>
      </c>
      <c r="M339" s="202"/>
      <c r="N339" s="202"/>
      <c r="O339" s="202"/>
      <c r="P339" s="202"/>
      <c r="Q339" s="202"/>
      <c r="R339" s="202"/>
      <c r="S339" s="202"/>
      <c r="T339" s="212"/>
    </row>
    <row r="340" spans="1:20">
      <c r="A340" s="474">
        <v>135</v>
      </c>
      <c r="B340" s="412"/>
      <c r="C340" s="413">
        <v>554.79999999999995</v>
      </c>
      <c r="D340" s="413"/>
      <c r="E340" s="413">
        <v>629.20000000000005</v>
      </c>
      <c r="F340" s="176"/>
      <c r="G340" s="202"/>
      <c r="H340" s="202"/>
      <c r="I340" s="202"/>
      <c r="J340" s="202"/>
      <c r="K340" s="413">
        <v>4829.2</v>
      </c>
      <c r="L340" s="413">
        <v>5105.3999999999996</v>
      </c>
      <c r="M340" s="202"/>
      <c r="N340" s="202"/>
      <c r="O340" s="202"/>
      <c r="P340" s="202"/>
      <c r="Q340" s="202"/>
      <c r="R340" s="202"/>
      <c r="S340" s="202"/>
      <c r="T340" s="212"/>
    </row>
    <row r="341" spans="1:20">
      <c r="A341" s="474">
        <v>140</v>
      </c>
      <c r="B341" s="412"/>
      <c r="C341" s="413">
        <v>549.4</v>
      </c>
      <c r="D341" s="413"/>
      <c r="E341" s="413">
        <v>577.4</v>
      </c>
      <c r="F341" s="176"/>
      <c r="G341" s="202"/>
      <c r="H341" s="202"/>
      <c r="I341" s="202"/>
      <c r="J341" s="202"/>
      <c r="K341" s="413">
        <v>4847.3999999999996</v>
      </c>
      <c r="L341" s="413">
        <v>5193.3999999999996</v>
      </c>
      <c r="M341" s="202"/>
      <c r="N341" s="202"/>
      <c r="O341" s="202"/>
      <c r="P341" s="202"/>
      <c r="Q341" s="202"/>
      <c r="R341" s="202"/>
      <c r="S341" s="202"/>
      <c r="T341" s="212"/>
    </row>
    <row r="342" spans="1:20">
      <c r="A342" s="474">
        <v>145</v>
      </c>
      <c r="B342" s="412"/>
      <c r="C342" s="413">
        <v>523.4</v>
      </c>
      <c r="D342" s="413"/>
      <c r="E342" s="413">
        <v>602.4</v>
      </c>
      <c r="F342" s="176"/>
      <c r="G342" s="202"/>
      <c r="H342" s="202"/>
      <c r="I342" s="202"/>
      <c r="J342" s="202"/>
      <c r="K342" s="413">
        <v>4855</v>
      </c>
      <c r="L342" s="413">
        <v>5196.6000000000004</v>
      </c>
      <c r="M342" s="202"/>
      <c r="N342" s="202"/>
      <c r="O342" s="202"/>
      <c r="P342" s="202"/>
      <c r="Q342" s="202"/>
      <c r="R342" s="202"/>
      <c r="S342" s="202"/>
      <c r="T342" s="212"/>
    </row>
    <row r="343" spans="1:20">
      <c r="A343" s="474">
        <v>150</v>
      </c>
      <c r="B343" s="412"/>
      <c r="C343" s="413">
        <v>535.6</v>
      </c>
      <c r="D343" s="413"/>
      <c r="E343" s="413">
        <v>631.4</v>
      </c>
      <c r="F343" s="176"/>
      <c r="G343" s="202"/>
      <c r="H343" s="202"/>
      <c r="I343" s="202"/>
      <c r="J343" s="202"/>
      <c r="K343" s="413">
        <v>4830.3999999999996</v>
      </c>
      <c r="L343" s="413">
        <v>5129.3999999999996</v>
      </c>
      <c r="M343" s="202"/>
      <c r="N343" s="202"/>
      <c r="O343" s="202"/>
      <c r="P343" s="202"/>
      <c r="Q343" s="202"/>
      <c r="R343" s="202"/>
      <c r="S343" s="202"/>
      <c r="T343" s="212"/>
    </row>
    <row r="344" spans="1:20">
      <c r="A344" s="474">
        <v>155</v>
      </c>
      <c r="B344" s="412"/>
      <c r="C344" s="413">
        <v>529.6</v>
      </c>
      <c r="D344" s="413"/>
      <c r="E344" s="413">
        <v>607.4</v>
      </c>
      <c r="F344" s="176"/>
      <c r="G344" s="202"/>
      <c r="H344" s="202"/>
      <c r="I344" s="202"/>
      <c r="J344" s="202"/>
      <c r="K344" s="413">
        <v>4909.6000000000004</v>
      </c>
      <c r="L344" s="413">
        <v>5224.3999999999996</v>
      </c>
      <c r="M344" s="202"/>
      <c r="N344" s="202"/>
      <c r="O344" s="202"/>
      <c r="P344" s="202"/>
      <c r="Q344" s="202"/>
      <c r="R344" s="202"/>
      <c r="S344" s="202"/>
      <c r="T344" s="212"/>
    </row>
    <row r="345" spans="1:20">
      <c r="A345" s="474">
        <v>160</v>
      </c>
      <c r="B345" s="412"/>
      <c r="C345" s="413">
        <v>528.6</v>
      </c>
      <c r="D345" s="413"/>
      <c r="E345" s="413">
        <v>602.20000000000005</v>
      </c>
      <c r="F345" s="176"/>
      <c r="G345" s="202"/>
      <c r="H345" s="202"/>
      <c r="I345" s="202"/>
      <c r="J345" s="202"/>
      <c r="K345" s="413">
        <v>4839</v>
      </c>
      <c r="L345" s="413">
        <v>5185.3999999999996</v>
      </c>
      <c r="M345" s="202"/>
      <c r="N345" s="202"/>
      <c r="O345" s="202"/>
      <c r="P345" s="202"/>
      <c r="Q345" s="202"/>
      <c r="R345" s="202"/>
      <c r="S345" s="202"/>
      <c r="T345" s="212"/>
    </row>
    <row r="346" spans="1:20">
      <c r="A346" s="474">
        <v>165</v>
      </c>
      <c r="B346" s="412"/>
      <c r="C346" s="413">
        <v>536.6</v>
      </c>
      <c r="D346" s="413"/>
      <c r="E346" s="413">
        <v>621</v>
      </c>
      <c r="F346" s="176"/>
      <c r="G346" s="202"/>
      <c r="H346" s="202"/>
      <c r="I346" s="202"/>
      <c r="J346" s="202"/>
      <c r="K346" s="413">
        <v>4875.8</v>
      </c>
      <c r="L346" s="413">
        <v>5146.3999999999996</v>
      </c>
      <c r="M346" s="202"/>
      <c r="N346" s="202"/>
      <c r="O346" s="202"/>
      <c r="P346" s="202"/>
      <c r="Q346" s="202"/>
      <c r="R346" s="202"/>
      <c r="S346" s="202"/>
      <c r="T346" s="212"/>
    </row>
    <row r="347" spans="1:20">
      <c r="A347" s="474">
        <v>170</v>
      </c>
      <c r="B347" s="412"/>
      <c r="C347" s="413">
        <v>534.79999999999995</v>
      </c>
      <c r="D347" s="413"/>
      <c r="E347" s="413">
        <v>602.6</v>
      </c>
      <c r="F347" s="176"/>
      <c r="G347" s="202"/>
      <c r="H347" s="202"/>
      <c r="I347" s="202"/>
      <c r="J347" s="202"/>
      <c r="K347" s="413">
        <v>4889.6000000000004</v>
      </c>
      <c r="L347" s="413">
        <v>5161.2</v>
      </c>
      <c r="M347" s="202"/>
      <c r="N347" s="202"/>
      <c r="O347" s="202"/>
      <c r="P347" s="202"/>
      <c r="Q347" s="202"/>
      <c r="R347" s="202"/>
      <c r="S347" s="202"/>
      <c r="T347" s="212"/>
    </row>
    <row r="348" spans="1:20">
      <c r="A348" s="474">
        <v>175</v>
      </c>
      <c r="B348" s="412"/>
      <c r="C348" s="413">
        <v>533.6</v>
      </c>
      <c r="D348" s="413"/>
      <c r="E348" s="413">
        <v>618.6</v>
      </c>
      <c r="F348" s="176"/>
      <c r="G348" s="202"/>
      <c r="H348" s="202"/>
      <c r="I348" s="202"/>
      <c r="J348" s="202"/>
      <c r="K348" s="413">
        <v>4854.6000000000004</v>
      </c>
      <c r="L348" s="413">
        <v>5199.6000000000004</v>
      </c>
      <c r="M348" s="202"/>
      <c r="N348" s="202"/>
      <c r="O348" s="202"/>
      <c r="P348" s="202"/>
      <c r="Q348" s="202"/>
      <c r="R348" s="202"/>
      <c r="S348" s="202"/>
      <c r="T348" s="212"/>
    </row>
    <row r="349" spans="1:20">
      <c r="A349" s="474">
        <v>180</v>
      </c>
      <c r="B349" s="412"/>
      <c r="C349" s="413">
        <v>514.4</v>
      </c>
      <c r="D349" s="413"/>
      <c r="E349" s="413">
        <v>630.6</v>
      </c>
      <c r="F349" s="176"/>
      <c r="G349" s="202"/>
      <c r="H349" s="202"/>
      <c r="I349" s="202"/>
      <c r="J349" s="202"/>
      <c r="K349" s="413">
        <v>4876.6000000000004</v>
      </c>
      <c r="L349" s="413">
        <v>5141.6000000000004</v>
      </c>
      <c r="M349" s="202"/>
      <c r="N349" s="202"/>
      <c r="O349" s="202"/>
      <c r="P349" s="202"/>
      <c r="Q349" s="202"/>
      <c r="R349" s="202"/>
      <c r="S349" s="202"/>
      <c r="T349" s="212"/>
    </row>
    <row r="350" spans="1:20">
      <c r="A350" s="474">
        <v>185</v>
      </c>
      <c r="B350" s="412"/>
      <c r="C350" s="413">
        <v>499</v>
      </c>
      <c r="D350" s="413"/>
      <c r="E350" s="413">
        <v>599.4</v>
      </c>
      <c r="F350" s="176"/>
      <c r="G350" s="202"/>
      <c r="H350" s="202"/>
      <c r="I350" s="202"/>
      <c r="J350" s="202"/>
      <c r="K350" s="413">
        <v>4888.8</v>
      </c>
      <c r="L350" s="413">
        <v>5103.3999999999996</v>
      </c>
      <c r="M350" s="202"/>
      <c r="N350" s="202"/>
      <c r="O350" s="202"/>
      <c r="P350" s="202"/>
      <c r="Q350" s="202"/>
      <c r="R350" s="202"/>
      <c r="S350" s="202"/>
      <c r="T350" s="212"/>
    </row>
    <row r="351" spans="1:20">
      <c r="A351" s="474">
        <v>190</v>
      </c>
      <c r="B351" s="412"/>
      <c r="C351" s="413">
        <v>489.4</v>
      </c>
      <c r="D351" s="413"/>
      <c r="E351" s="413">
        <v>621.4</v>
      </c>
      <c r="F351" s="176"/>
      <c r="G351" s="202"/>
      <c r="H351" s="202"/>
      <c r="I351" s="202"/>
      <c r="J351" s="202"/>
      <c r="K351" s="413">
        <v>4871.6000000000004</v>
      </c>
      <c r="L351" s="413">
        <v>5197</v>
      </c>
      <c r="M351" s="202"/>
      <c r="N351" s="202"/>
      <c r="O351" s="202"/>
      <c r="P351" s="202"/>
      <c r="Q351" s="202"/>
      <c r="R351" s="202"/>
      <c r="S351" s="202"/>
      <c r="T351" s="212"/>
    </row>
    <row r="352" spans="1:20">
      <c r="A352" s="474">
        <v>195</v>
      </c>
      <c r="B352" s="412"/>
      <c r="C352" s="413">
        <v>511.8</v>
      </c>
      <c r="D352" s="413"/>
      <c r="E352" s="413">
        <v>619.79999999999995</v>
      </c>
      <c r="F352" s="176"/>
      <c r="G352" s="202"/>
      <c r="H352" s="202"/>
      <c r="I352" s="202"/>
      <c r="J352" s="202"/>
      <c r="K352" s="413">
        <v>4887.3999999999996</v>
      </c>
      <c r="L352" s="413">
        <v>5221.6000000000004</v>
      </c>
      <c r="M352" s="202"/>
      <c r="N352" s="202"/>
      <c r="O352" s="202"/>
      <c r="P352" s="202"/>
      <c r="Q352" s="202"/>
      <c r="R352" s="202"/>
      <c r="S352" s="202"/>
      <c r="T352" s="212"/>
    </row>
    <row r="353" spans="1:20">
      <c r="A353" s="475">
        <v>200</v>
      </c>
      <c r="B353" s="476"/>
      <c r="C353" s="478">
        <v>504.4</v>
      </c>
      <c r="D353" s="478"/>
      <c r="E353" s="478">
        <v>608.20000000000005</v>
      </c>
      <c r="F353" s="205"/>
      <c r="G353" s="206"/>
      <c r="H353" s="206"/>
      <c r="I353" s="206"/>
      <c r="J353" s="206"/>
      <c r="K353" s="478">
        <v>4841.8</v>
      </c>
      <c r="L353" s="478">
        <v>5228.6000000000004</v>
      </c>
      <c r="M353" s="206"/>
      <c r="N353" s="206"/>
      <c r="O353" s="206"/>
      <c r="P353" s="206"/>
      <c r="Q353" s="206"/>
      <c r="R353" s="206"/>
      <c r="S353" s="206"/>
      <c r="T353" s="2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A4.1</vt:lpstr>
      <vt:lpstr>Table A4.2</vt:lpstr>
      <vt:lpstr>Table A4.3</vt:lpstr>
      <vt:lpstr>Table A4.4</vt:lpstr>
      <vt:lpstr>Table A4.5</vt:lpstr>
      <vt:lpstr>Table A4.6</vt:lpstr>
      <vt:lpstr>Table A4.7</vt:lpstr>
      <vt:lpstr>Table A4.8</vt:lpstr>
      <vt:lpstr>Table A4.9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2021-06-25T03:29:35Z</dcterms:modified>
</cp:coreProperties>
</file>